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128FA22-98BE-4F3A-A354-77FE57A7416E}" xr6:coauthVersionLast="47" xr6:coauthVersionMax="47" xr10:uidLastSave="{00000000-0000-0000-0000-000000000000}"/>
  <bookViews>
    <workbookView xWindow="28680" yWindow="-120" windowWidth="29040" windowHeight="15720" activeTab="1" xr2:uid="{774DF844-F152-4AA1-A886-F6BD98D5EB4F}"/>
  </bookViews>
  <sheets>
    <sheet name="SubSector Analysis" sheetId="3" r:id="rId1"/>
    <sheet name="Nifty 750 Analysis" sheetId="2" r:id="rId2"/>
    <sheet name="Price_Filter_07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82" i="3"/>
  <c r="F82" i="3" s="1"/>
  <c r="B35" i="3"/>
  <c r="H35" i="3" s="1"/>
  <c r="B16" i="3"/>
  <c r="G16" i="3" s="1"/>
  <c r="B46" i="3"/>
  <c r="H46" i="3" s="1"/>
  <c r="B63" i="3"/>
  <c r="E63" i="3" s="1"/>
  <c r="B44" i="3"/>
  <c r="E44" i="3" s="1"/>
  <c r="B75" i="3"/>
  <c r="B17" i="3"/>
  <c r="B19" i="3"/>
  <c r="I19" i="3" s="1"/>
  <c r="B9" i="3"/>
  <c r="D9" i="3" s="1"/>
  <c r="B80" i="3"/>
  <c r="B14" i="3"/>
  <c r="E14" i="3" s="1"/>
  <c r="B27" i="3"/>
  <c r="B110" i="3"/>
  <c r="G110" i="3" s="1"/>
  <c r="B26" i="3"/>
  <c r="G26" i="3" s="1"/>
  <c r="B42" i="3"/>
  <c r="B47" i="3"/>
  <c r="E47" i="3" s="1"/>
  <c r="B66" i="3"/>
  <c r="E66" i="3" s="1"/>
  <c r="B45" i="3"/>
  <c r="B30" i="3"/>
  <c r="E30" i="3" s="1"/>
  <c r="B4" i="3"/>
  <c r="H4" i="3" s="1"/>
  <c r="B10" i="3"/>
  <c r="D10" i="3" s="1"/>
  <c r="B39" i="3"/>
  <c r="B85" i="3"/>
  <c r="B32" i="3"/>
  <c r="G32" i="3" s="1"/>
  <c r="B33" i="3"/>
  <c r="G33" i="3" s="1"/>
  <c r="B31" i="3"/>
  <c r="G31" i="3" s="1"/>
  <c r="B12" i="3"/>
  <c r="G12" i="3" s="1"/>
  <c r="B69" i="3"/>
  <c r="B36" i="3"/>
  <c r="B24" i="3"/>
  <c r="B93" i="3"/>
  <c r="F93" i="3" s="1"/>
  <c r="B95" i="3"/>
  <c r="H95" i="3" s="1"/>
  <c r="B21" i="3"/>
  <c r="B43" i="3"/>
  <c r="B41" i="3"/>
  <c r="B13" i="3"/>
  <c r="I13" i="3" s="1"/>
  <c r="B5" i="3"/>
  <c r="B87" i="3"/>
  <c r="I87" i="3" s="1"/>
  <c r="B40" i="3"/>
  <c r="B76" i="3"/>
  <c r="B37" i="3"/>
  <c r="B25" i="3"/>
  <c r="B70" i="3"/>
  <c r="B74" i="3"/>
  <c r="G74" i="3" s="1"/>
  <c r="B68" i="3"/>
  <c r="B34" i="3"/>
  <c r="B22" i="3"/>
  <c r="B88" i="3"/>
  <c r="F88" i="3" s="1"/>
  <c r="B48" i="3"/>
  <c r="F48" i="3" s="1"/>
  <c r="B71" i="3"/>
  <c r="B77" i="3"/>
  <c r="B60" i="3"/>
  <c r="B2" i="3"/>
  <c r="B72" i="3"/>
  <c r="B23" i="3"/>
  <c r="F23" i="3" s="1"/>
  <c r="B65" i="3"/>
  <c r="H65" i="3" s="1"/>
  <c r="B49" i="3"/>
  <c r="E49" i="3" s="1"/>
  <c r="B20" i="3"/>
  <c r="B57" i="3"/>
  <c r="B7" i="3"/>
  <c r="H7" i="3" s="1"/>
  <c r="B61" i="3"/>
  <c r="H61" i="3" s="1"/>
  <c r="B6" i="3"/>
  <c r="H6" i="3" s="1"/>
  <c r="B103" i="3"/>
  <c r="H103" i="3" s="1"/>
  <c r="B18" i="3"/>
  <c r="B67" i="3"/>
  <c r="B108" i="3"/>
  <c r="B15" i="3"/>
  <c r="B28" i="3"/>
  <c r="F28" i="3" s="1"/>
  <c r="B56" i="3"/>
  <c r="B62" i="3"/>
  <c r="B91" i="3"/>
  <c r="B38" i="3"/>
  <c r="B92" i="3"/>
  <c r="B58" i="3"/>
  <c r="B109" i="3"/>
  <c r="B64" i="3"/>
  <c r="B98" i="3"/>
  <c r="B99" i="3"/>
  <c r="B84" i="3"/>
  <c r="F84" i="3" s="1"/>
  <c r="B50" i="3"/>
  <c r="F50" i="3" s="1"/>
  <c r="B59" i="3"/>
  <c r="B53" i="3"/>
  <c r="B54" i="3"/>
  <c r="B100" i="3"/>
  <c r="G100" i="3" s="1"/>
  <c r="B8" i="3"/>
  <c r="G8" i="3" s="1"/>
  <c r="B51" i="3"/>
  <c r="B94" i="3"/>
  <c r="G94" i="3" s="1"/>
  <c r="B11" i="3"/>
  <c r="B112" i="3"/>
  <c r="B86" i="3"/>
  <c r="B101" i="3"/>
  <c r="B79" i="3"/>
  <c r="F79" i="3" s="1"/>
  <c r="B104" i="3"/>
  <c r="B105" i="3"/>
  <c r="B78" i="3"/>
  <c r="B55" i="3"/>
  <c r="H55" i="3" s="1"/>
  <c r="B73" i="3"/>
  <c r="B89" i="3"/>
  <c r="G89" i="3" s="1"/>
  <c r="B83" i="3"/>
  <c r="B81" i="3"/>
  <c r="B113" i="3"/>
  <c r="B29" i="3"/>
  <c r="B114" i="3"/>
  <c r="F114" i="3" s="1"/>
  <c r="B52" i="3"/>
  <c r="H52" i="3" s="1"/>
  <c r="B96" i="3"/>
  <c r="B97" i="3"/>
  <c r="B115" i="3"/>
  <c r="B106" i="3"/>
  <c r="H106" i="3" s="1"/>
  <c r="B116" i="3"/>
  <c r="I116" i="3" s="1"/>
  <c r="B117" i="3"/>
  <c r="B118" i="3"/>
  <c r="B119" i="3"/>
  <c r="B120" i="3"/>
  <c r="B111" i="3"/>
  <c r="B90" i="3"/>
  <c r="F90" i="3" s="1"/>
  <c r="B121" i="3"/>
  <c r="F121" i="3" s="1"/>
  <c r="B102" i="3"/>
  <c r="E102" i="3" s="1"/>
  <c r="B107" i="3"/>
  <c r="AQ632" i="2"/>
  <c r="AQ580" i="2"/>
  <c r="AQ629" i="2"/>
  <c r="AQ69" i="2"/>
  <c r="AQ323" i="2"/>
  <c r="AQ413" i="2"/>
  <c r="AQ417" i="2"/>
  <c r="AQ503" i="2"/>
  <c r="AQ308" i="2"/>
  <c r="AQ558" i="2"/>
  <c r="AQ390" i="2"/>
  <c r="AQ456" i="2"/>
  <c r="AQ148" i="2"/>
  <c r="AQ666" i="2"/>
  <c r="AQ122" i="2"/>
  <c r="AQ474" i="2"/>
  <c r="AQ332" i="2"/>
  <c r="AQ482" i="2"/>
  <c r="AQ38" i="2"/>
  <c r="AQ655" i="2"/>
  <c r="AQ468" i="2"/>
  <c r="AQ366" i="2"/>
  <c r="AQ363" i="2"/>
  <c r="AQ51" i="2"/>
  <c r="AQ530" i="2"/>
  <c r="AQ183" i="2"/>
  <c r="AQ607" i="2"/>
  <c r="AQ237" i="2"/>
  <c r="AQ330" i="2"/>
  <c r="AQ561" i="2"/>
  <c r="AQ642" i="2"/>
  <c r="AQ377" i="2"/>
  <c r="AQ71" i="2"/>
  <c r="AQ553" i="2"/>
  <c r="AQ2" i="2"/>
  <c r="AQ76" i="2"/>
  <c r="AQ374" i="2"/>
  <c r="AQ544" i="2"/>
  <c r="AQ190" i="2"/>
  <c r="AQ89" i="2"/>
  <c r="AQ315" i="2"/>
  <c r="AQ206" i="2"/>
  <c r="AQ512" i="2"/>
  <c r="AQ383" i="2"/>
  <c r="AQ495" i="2"/>
  <c r="AQ77" i="2"/>
  <c r="AQ197" i="2"/>
  <c r="AQ102" i="2"/>
  <c r="AQ265" i="2"/>
  <c r="AQ281" i="2"/>
  <c r="AQ461" i="2"/>
  <c r="AQ358" i="2"/>
  <c r="AQ134" i="2"/>
  <c r="AQ106" i="2"/>
  <c r="AQ263" i="2"/>
  <c r="AQ491" i="2"/>
  <c r="AQ401" i="2"/>
  <c r="AQ165" i="2"/>
  <c r="AQ575" i="2"/>
  <c r="AQ216" i="2"/>
  <c r="AQ472" i="2"/>
  <c r="AQ312" i="2"/>
  <c r="AQ220" i="2"/>
  <c r="AQ273" i="2"/>
  <c r="AQ336" i="2"/>
  <c r="AQ108" i="2"/>
  <c r="AQ151" i="2"/>
  <c r="AQ446" i="2"/>
  <c r="AQ370" i="2"/>
  <c r="AQ438" i="2"/>
  <c r="AQ385" i="2"/>
  <c r="AQ80" i="2"/>
  <c r="AQ264" i="2"/>
  <c r="AQ112" i="2"/>
  <c r="AQ325" i="2"/>
  <c r="AQ433" i="2"/>
  <c r="AQ341" i="2"/>
  <c r="AQ113" i="2"/>
  <c r="AQ380" i="2"/>
  <c r="AQ641" i="2"/>
  <c r="AQ211" i="2"/>
  <c r="AQ510" i="2"/>
  <c r="AQ233" i="2"/>
  <c r="AQ500" i="2"/>
  <c r="AQ179" i="2"/>
  <c r="AQ43" i="2"/>
  <c r="AQ439" i="2"/>
  <c r="AQ135" i="2"/>
  <c r="AQ166" i="2"/>
  <c r="AQ686" i="2"/>
  <c r="AQ291" i="2"/>
  <c r="AQ238" i="2"/>
  <c r="AQ301" i="2"/>
  <c r="AQ505" i="2"/>
  <c r="AQ443" i="2"/>
  <c r="AQ284" i="2"/>
  <c r="AQ9" i="2"/>
  <c r="AQ17" i="2"/>
  <c r="AQ87" i="2"/>
  <c r="AQ599" i="2"/>
  <c r="AQ68" i="2"/>
  <c r="AQ94" i="2"/>
  <c r="AQ75" i="2"/>
  <c r="AQ316" i="2"/>
  <c r="AQ381" i="2"/>
  <c r="AQ431" i="2"/>
  <c r="AQ103" i="2"/>
  <c r="AQ331" i="2"/>
  <c r="AQ208" i="2"/>
  <c r="AQ662" i="2"/>
  <c r="AQ256" i="2"/>
  <c r="AQ191" i="2"/>
  <c r="AQ64" i="2"/>
  <c r="AQ91" i="2"/>
  <c r="AQ471" i="2"/>
  <c r="AQ357" i="2"/>
  <c r="AQ524" i="2"/>
  <c r="AQ244" i="2"/>
  <c r="AQ414" i="2"/>
  <c r="AQ131" i="2"/>
  <c r="AQ180" i="2"/>
  <c r="AQ639" i="2"/>
  <c r="AQ27" i="2"/>
  <c r="AQ44" i="2"/>
  <c r="AQ354" i="2"/>
  <c r="AQ269" i="2"/>
  <c r="AQ92" i="2"/>
  <c r="AQ173" i="2"/>
  <c r="AQ387" i="2"/>
  <c r="AQ47" i="2"/>
  <c r="AQ234" i="2"/>
  <c r="AQ11" i="2"/>
  <c r="AQ685" i="2"/>
  <c r="AQ359" i="2"/>
  <c r="AQ654" i="2"/>
  <c r="AQ682" i="2"/>
  <c r="AQ416" i="2"/>
  <c r="AQ304" i="2"/>
  <c r="AQ521" i="2"/>
  <c r="AQ290" i="2"/>
  <c r="AQ262" i="2"/>
  <c r="AQ716" i="2"/>
  <c r="AQ279" i="2"/>
  <c r="AQ247" i="2"/>
  <c r="AQ653" i="2"/>
  <c r="AQ275" i="2"/>
  <c r="AQ324" i="2"/>
  <c r="AQ271" i="2"/>
  <c r="AQ193" i="2"/>
  <c r="AQ319" i="2"/>
  <c r="AQ172" i="2"/>
  <c r="AQ119" i="2"/>
  <c r="AQ128" i="2"/>
  <c r="AQ508" i="2"/>
  <c r="AQ228" i="2"/>
  <c r="AQ14" i="2"/>
  <c r="AQ360" i="2"/>
  <c r="AQ569" i="2"/>
  <c r="AQ371" i="2"/>
  <c r="AQ125" i="2"/>
  <c r="AQ214" i="2"/>
  <c r="AQ170" i="2"/>
  <c r="AQ492" i="2"/>
  <c r="AQ497" i="2"/>
  <c r="AQ507" i="2"/>
  <c r="AQ460" i="2"/>
  <c r="AQ31" i="2"/>
  <c r="AQ537" i="2"/>
  <c r="AQ550" i="2"/>
  <c r="AQ638" i="2"/>
  <c r="AQ536" i="2"/>
  <c r="AQ635" i="2"/>
  <c r="AQ552" i="2"/>
  <c r="AQ272" i="2"/>
  <c r="AQ652" i="2"/>
  <c r="AQ538" i="2"/>
  <c r="AQ645" i="2"/>
  <c r="AQ483" i="2"/>
  <c r="AQ260" i="2"/>
  <c r="AQ608" i="2"/>
  <c r="AQ222" i="2"/>
  <c r="AQ344" i="2"/>
  <c r="AQ285" i="2"/>
  <c r="AQ634" i="2"/>
  <c r="AQ36" i="2"/>
  <c r="AQ167" i="2"/>
  <c r="AQ542" i="2"/>
  <c r="AQ188" i="2"/>
  <c r="AQ628" i="2"/>
  <c r="AQ604" i="2"/>
  <c r="AQ162" i="2"/>
  <c r="AQ529" i="2"/>
  <c r="AQ280" i="2"/>
  <c r="AQ520" i="2"/>
  <c r="AQ126" i="2"/>
  <c r="AQ656" i="2"/>
  <c r="AQ418" i="2"/>
  <c r="AQ270" i="2"/>
  <c r="AQ37" i="2"/>
  <c r="AQ26" i="2"/>
  <c r="AQ556" i="2"/>
  <c r="AQ268" i="2"/>
  <c r="AQ664" i="2"/>
  <c r="AQ95" i="2"/>
  <c r="AQ539" i="2"/>
  <c r="AQ5" i="2"/>
  <c r="AQ518" i="2"/>
  <c r="AQ35" i="2"/>
  <c r="AQ232" i="2"/>
  <c r="AQ83" i="2"/>
  <c r="AQ442" i="2"/>
  <c r="AQ466" i="2"/>
  <c r="AQ441" i="2"/>
  <c r="AQ61" i="2"/>
  <c r="AQ121" i="2"/>
  <c r="AQ498" i="2"/>
  <c r="AQ409" i="2"/>
  <c r="AQ195" i="2"/>
  <c r="AQ485" i="2"/>
  <c r="AQ436" i="2"/>
  <c r="AQ528" i="2"/>
  <c r="AQ117" i="2"/>
  <c r="AQ65" i="2"/>
  <c r="AQ372" i="2"/>
  <c r="AQ59" i="2"/>
  <c r="AQ221" i="2"/>
  <c r="AQ545" i="2"/>
  <c r="AQ82" i="2"/>
  <c r="AQ698" i="2"/>
  <c r="AQ484" i="2"/>
  <c r="AQ361" i="2"/>
  <c r="AQ288" i="2"/>
  <c r="AQ46" i="2"/>
  <c r="AQ463" i="2"/>
  <c r="AQ509" i="2"/>
  <c r="AQ445" i="2"/>
  <c r="AQ15" i="2"/>
  <c r="AQ389" i="2"/>
  <c r="AQ661" i="2"/>
  <c r="AQ246" i="2"/>
  <c r="AQ48" i="2"/>
  <c r="AQ337" i="2"/>
  <c r="AQ255" i="2"/>
  <c r="AQ185" i="2"/>
  <c r="AQ375" i="2"/>
  <c r="AQ589" i="2"/>
  <c r="AQ329" i="2"/>
  <c r="AQ266" i="2"/>
  <c r="AQ393" i="2"/>
  <c r="AQ411" i="2"/>
  <c r="AQ346" i="2"/>
  <c r="AQ8" i="2"/>
  <c r="AQ571" i="2"/>
  <c r="AQ70" i="2"/>
  <c r="AQ60" i="2"/>
  <c r="AQ49" i="2"/>
  <c r="AQ171" i="2"/>
  <c r="AQ697" i="2"/>
  <c r="AQ705" i="2"/>
  <c r="AQ349" i="2"/>
  <c r="AQ447" i="2"/>
  <c r="AQ577" i="2"/>
  <c r="AQ388" i="2"/>
  <c r="AQ39" i="2"/>
  <c r="AQ478" i="2"/>
  <c r="AQ351" i="2"/>
  <c r="AQ18" i="2"/>
  <c r="AQ688" i="2"/>
  <c r="AQ600" i="2"/>
  <c r="AQ97" i="2"/>
  <c r="AQ425" i="2"/>
  <c r="AQ398" i="2"/>
  <c r="AQ305" i="2"/>
  <c r="AQ367" i="2"/>
  <c r="AQ209" i="2"/>
  <c r="AQ321" i="2"/>
  <c r="AQ368" i="2"/>
  <c r="AQ210" i="2"/>
  <c r="AQ422" i="2"/>
  <c r="AQ470" i="2"/>
  <c r="AQ469" i="2"/>
  <c r="AQ621" i="2"/>
  <c r="AQ104" i="2"/>
  <c r="AQ396" i="2"/>
  <c r="AQ56" i="2"/>
  <c r="AQ274" i="2"/>
  <c r="AQ72" i="2"/>
  <c r="AQ105" i="2"/>
  <c r="AQ450" i="2"/>
  <c r="AQ4" i="2"/>
  <c r="AQ326" i="2"/>
  <c r="AQ352" i="2"/>
  <c r="AQ286" i="2"/>
  <c r="AQ215" i="2"/>
  <c r="AQ420" i="2"/>
  <c r="AQ670" i="2"/>
  <c r="AQ515" i="2"/>
  <c r="AQ564" i="2"/>
  <c r="AQ110" i="2"/>
  <c r="AQ692" i="2"/>
  <c r="AQ572" i="2"/>
  <c r="AQ531" i="2"/>
  <c r="AQ610" i="2"/>
  <c r="AQ41" i="2"/>
  <c r="AQ541" i="2"/>
  <c r="AQ364" i="2"/>
  <c r="AQ213" i="2"/>
  <c r="AQ203" i="2"/>
  <c r="AQ118" i="2"/>
  <c r="AQ287" i="2"/>
  <c r="AQ548" i="2"/>
  <c r="AQ376" i="2"/>
  <c r="AQ295" i="2"/>
  <c r="AQ150" i="2"/>
  <c r="AQ251" i="2"/>
  <c r="AQ300" i="2"/>
  <c r="AQ239" i="2"/>
  <c r="AQ486" i="2"/>
  <c r="AQ156" i="2"/>
  <c r="AQ403" i="2"/>
  <c r="AQ147" i="2"/>
  <c r="AQ241" i="2"/>
  <c r="AQ115" i="2"/>
  <c r="AQ565" i="2"/>
  <c r="AQ322" i="2"/>
  <c r="AQ462" i="2"/>
  <c r="AQ672" i="2"/>
  <c r="AQ28" i="2"/>
  <c r="AQ320" i="2"/>
  <c r="AQ230" i="2"/>
  <c r="AQ153" i="2"/>
  <c r="AQ163" i="2"/>
  <c r="AQ348" i="2"/>
  <c r="AQ713" i="2"/>
  <c r="AQ282" i="2"/>
  <c r="AQ181" i="2"/>
  <c r="AQ559" i="2"/>
  <c r="AQ335" i="2"/>
  <c r="AQ481" i="2"/>
  <c r="AQ567" i="2"/>
  <c r="AQ168" i="2"/>
  <c r="AQ242" i="2"/>
  <c r="AQ78" i="2"/>
  <c r="AQ277" i="2"/>
  <c r="AQ198" i="2"/>
  <c r="AQ33" i="2"/>
  <c r="AQ120" i="2"/>
  <c r="AQ227" i="2"/>
  <c r="AQ142" i="2"/>
  <c r="AQ313" i="2"/>
  <c r="AQ410" i="2"/>
  <c r="AQ333" i="2"/>
  <c r="AQ111" i="2"/>
  <c r="AQ343" i="2"/>
  <c r="AQ196" i="2"/>
  <c r="AQ637" i="2"/>
  <c r="AQ30" i="2"/>
  <c r="AQ475" i="2"/>
  <c r="AQ679" i="2"/>
  <c r="AQ10" i="2"/>
  <c r="AQ187" i="2"/>
  <c r="AQ84" i="2"/>
  <c r="AQ694" i="2"/>
  <c r="AQ532" i="2"/>
  <c r="AQ176" i="2"/>
  <c r="AQ328" i="2"/>
  <c r="AQ146" i="2"/>
  <c r="AQ74" i="2"/>
  <c r="AQ633" i="2"/>
  <c r="AQ649" i="2"/>
  <c r="AQ19" i="2"/>
  <c r="AQ424" i="2"/>
  <c r="AQ224" i="2"/>
  <c r="AQ596" i="2"/>
  <c r="AQ67" i="2"/>
  <c r="AQ597" i="2"/>
  <c r="AQ574" i="2"/>
  <c r="AQ240" i="2"/>
  <c r="AQ458" i="2"/>
  <c r="AQ123" i="2"/>
  <c r="AQ6" i="2"/>
  <c r="AQ62" i="2"/>
  <c r="AQ625" i="2"/>
  <c r="AQ588" i="2"/>
  <c r="AQ3" i="2"/>
  <c r="AQ576" i="2"/>
  <c r="AQ297" i="2"/>
  <c r="AQ473" i="2"/>
  <c r="AQ278" i="2"/>
  <c r="AQ506" i="2"/>
  <c r="AQ619" i="2"/>
  <c r="AQ647" i="2"/>
  <c r="AQ217" i="2"/>
  <c r="AQ296" i="2"/>
  <c r="AQ12" i="2"/>
  <c r="AQ159" i="2"/>
  <c r="AQ453" i="2"/>
  <c r="AQ303" i="2"/>
  <c r="AQ476" i="2"/>
  <c r="AQ16" i="2"/>
  <c r="AQ107" i="2"/>
  <c r="AQ663" i="2"/>
  <c r="AQ253" i="2"/>
  <c r="AQ178" i="2"/>
  <c r="AQ184" i="2"/>
  <c r="AQ22" i="2"/>
  <c r="AQ98" i="2"/>
  <c r="AQ63" i="2"/>
  <c r="AQ299" i="2"/>
  <c r="AQ605" i="2"/>
  <c r="AQ340" i="2"/>
  <c r="AQ245" i="2"/>
  <c r="AQ157" i="2"/>
  <c r="AQ160" i="2"/>
  <c r="AQ58" i="2"/>
  <c r="AQ646" i="2"/>
  <c r="AQ202" i="2"/>
  <c r="AQ81" i="2"/>
  <c r="AQ355" i="2"/>
  <c r="AQ225" i="2"/>
  <c r="AQ527" i="2"/>
  <c r="AQ488" i="2"/>
  <c r="AQ248" i="2"/>
  <c r="AQ139" i="2"/>
  <c r="AQ257" i="2"/>
  <c r="AQ96" i="2"/>
  <c r="AQ177" i="2"/>
  <c r="AQ20" i="2"/>
  <c r="AQ563" i="2"/>
  <c r="AQ426" i="2"/>
  <c r="AQ50" i="2"/>
  <c r="AQ192" i="2"/>
  <c r="AQ219" i="2"/>
  <c r="AQ23" i="2"/>
  <c r="AQ499" i="2"/>
  <c r="AQ254" i="2"/>
  <c r="AQ52" i="2"/>
  <c r="AQ379" i="2"/>
  <c r="AQ546" i="2"/>
  <c r="AQ408" i="2"/>
  <c r="AQ730" i="2"/>
  <c r="AQ630" i="2"/>
  <c r="AQ292" i="2"/>
  <c r="AQ601" i="2"/>
  <c r="AQ606" i="2"/>
  <c r="AQ494" i="2"/>
  <c r="AQ252" i="2"/>
  <c r="AQ66" i="2"/>
  <c r="AQ314" i="2"/>
  <c r="AQ130" i="2"/>
  <c r="AQ578" i="2"/>
  <c r="AQ21" i="2"/>
  <c r="AQ693" i="2"/>
  <c r="AQ695" i="2"/>
  <c r="AQ298" i="2"/>
  <c r="AQ650" i="2"/>
  <c r="AQ602" i="2"/>
  <c r="AQ540" i="2"/>
  <c r="AQ658" i="2"/>
  <c r="AQ174" i="2"/>
  <c r="AQ405" i="2"/>
  <c r="AQ709" i="2"/>
  <c r="AQ302" i="2"/>
  <c r="AQ149" i="2"/>
  <c r="AQ437" i="2"/>
  <c r="AQ554" i="2"/>
  <c r="AQ671" i="2"/>
  <c r="AQ152" i="2"/>
  <c r="AQ428" i="2"/>
  <c r="AQ586" i="2"/>
  <c r="AQ231" i="2"/>
  <c r="AQ406" i="2"/>
  <c r="AQ386" i="2"/>
  <c r="AQ356" i="2"/>
  <c r="AQ7" i="2"/>
  <c r="AQ88" i="2"/>
  <c r="AQ611" i="2"/>
  <c r="AQ85" i="2"/>
  <c r="AQ158" i="2"/>
  <c r="AQ55" i="2"/>
  <c r="AQ517" i="2"/>
  <c r="AQ57" i="2"/>
  <c r="AQ703" i="2"/>
  <c r="AQ421" i="2"/>
  <c r="AQ525" i="2"/>
  <c r="AQ373" i="2"/>
  <c r="AQ568" i="2"/>
  <c r="AQ34" i="2"/>
  <c r="AQ317" i="2"/>
  <c r="AQ129" i="2"/>
  <c r="AQ276" i="2"/>
  <c r="AQ504" i="2"/>
  <c r="AQ136" i="2"/>
  <c r="AQ493" i="2"/>
  <c r="AQ477" i="2"/>
  <c r="AQ721" i="2"/>
  <c r="AQ687" i="2"/>
  <c r="AQ169" i="2"/>
  <c r="AQ585" i="2"/>
  <c r="AQ101" i="2"/>
  <c r="AQ338" i="2"/>
  <c r="AQ714" i="2"/>
  <c r="AQ609" i="2"/>
  <c r="AQ691" i="2"/>
  <c r="AQ327" i="2"/>
  <c r="AQ186" i="2"/>
  <c r="AQ449" i="2"/>
  <c r="AQ13" i="2"/>
  <c r="AQ25" i="2"/>
  <c r="AQ581" i="2"/>
  <c r="AQ444" i="2"/>
  <c r="AQ90" i="2"/>
  <c r="AQ557" i="2"/>
  <c r="AQ511" i="2"/>
  <c r="AQ53" i="2"/>
  <c r="AQ543" i="2"/>
  <c r="AQ310" i="2"/>
  <c r="AQ243" i="2"/>
  <c r="AQ127" i="2"/>
  <c r="AQ454" i="2"/>
  <c r="AQ616" i="2"/>
  <c r="AQ145" i="2"/>
  <c r="AQ29" i="2"/>
  <c r="AQ79" i="2"/>
  <c r="AQ448" i="2"/>
  <c r="AQ132" i="2"/>
  <c r="AQ534" i="2"/>
  <c r="AQ429" i="2"/>
  <c r="AQ593" i="2"/>
  <c r="AQ487" i="2"/>
  <c r="AQ200" i="2"/>
  <c r="AQ699" i="2"/>
  <c r="AQ459" i="2"/>
  <c r="AQ45" i="2"/>
  <c r="AQ526" i="2"/>
  <c r="AQ533" i="2"/>
  <c r="AQ407" i="2"/>
  <c r="AQ455" i="2"/>
  <c r="AQ729" i="2"/>
  <c r="AQ259" i="2"/>
  <c r="AQ514" i="2"/>
  <c r="AQ392" i="2"/>
  <c r="AQ489" i="2"/>
  <c r="AQ412" i="2"/>
  <c r="AQ626" i="2"/>
  <c r="AQ623" i="2"/>
  <c r="AQ719" i="2"/>
  <c r="AQ218" i="2"/>
  <c r="AQ397" i="2"/>
  <c r="AQ457" i="2"/>
  <c r="AQ618" i="2"/>
  <c r="AQ306" i="2"/>
  <c r="AQ100" i="2"/>
  <c r="AQ673" i="2"/>
  <c r="AQ648" i="2"/>
  <c r="AQ86" i="2"/>
  <c r="AQ309" i="2"/>
  <c r="AQ236" i="2"/>
  <c r="AQ24" i="2"/>
  <c r="AQ603" i="2"/>
  <c r="AQ137" i="2"/>
  <c r="AQ640" i="2"/>
  <c r="AQ718" i="2"/>
  <c r="AQ551" i="2"/>
  <c r="AQ382" i="2"/>
  <c r="AQ659" i="2"/>
  <c r="AQ189" i="2"/>
  <c r="AQ479" i="2"/>
  <c r="AQ307" i="2"/>
  <c r="AQ32" i="2"/>
  <c r="AQ667" i="2"/>
  <c r="AQ496" i="2"/>
  <c r="AQ250" i="2"/>
  <c r="AQ677" i="2"/>
  <c r="AQ423" i="2"/>
  <c r="AQ124" i="2"/>
  <c r="AQ689" i="2"/>
  <c r="AQ464" i="2"/>
  <c r="AQ133" i="2"/>
  <c r="AQ590" i="2"/>
  <c r="AQ201" i="2"/>
  <c r="AQ614" i="2"/>
  <c r="AQ612" i="2"/>
  <c r="AQ465" i="2"/>
  <c r="AQ164" i="2"/>
  <c r="AQ114" i="2"/>
  <c r="AQ182" i="2"/>
  <c r="AQ204" i="2"/>
  <c r="AQ657" i="2"/>
  <c r="AQ404" i="2"/>
  <c r="AQ394" i="2"/>
  <c r="AQ293" i="2"/>
  <c r="AQ138" i="2"/>
  <c r="AQ615" i="2"/>
  <c r="AQ727" i="2"/>
  <c r="AQ549" i="2"/>
  <c r="AQ345" i="2"/>
  <c r="AQ226" i="2"/>
  <c r="AQ93" i="2"/>
  <c r="AQ711" i="2"/>
  <c r="AQ294" i="2"/>
  <c r="AQ562" i="2"/>
  <c r="AQ339" i="2"/>
  <c r="AQ40" i="2"/>
  <c r="AQ434" i="2"/>
  <c r="AQ140" i="2"/>
  <c r="AQ369" i="2"/>
  <c r="AQ154" i="2"/>
  <c r="AQ199" i="2"/>
  <c r="AQ395" i="2"/>
  <c r="AQ674" i="2"/>
  <c r="AQ555" i="2"/>
  <c r="AQ311" i="2"/>
  <c r="AQ435" i="2"/>
  <c r="AQ205" i="2"/>
  <c r="AQ665" i="2"/>
  <c r="AQ116" i="2"/>
  <c r="AQ613" i="2"/>
  <c r="AQ725" i="2"/>
  <c r="AQ723" i="2"/>
  <c r="AQ73" i="2"/>
  <c r="AQ579" i="2"/>
  <c r="AQ427" i="2"/>
  <c r="AQ399" i="2"/>
  <c r="AQ452" i="2"/>
  <c r="AQ594" i="2"/>
  <c r="AQ722" i="2"/>
  <c r="AQ283" i="2"/>
  <c r="AQ675" i="2"/>
  <c r="AQ678" i="2"/>
  <c r="AQ144" i="2"/>
  <c r="AQ342" i="2"/>
  <c r="AQ207" i="2"/>
  <c r="AQ54" i="2"/>
  <c r="AQ143" i="2"/>
  <c r="AQ350" i="2"/>
  <c r="AQ676" i="2"/>
  <c r="AQ141" i="2"/>
  <c r="AQ318" i="2"/>
  <c r="AQ624" i="2"/>
  <c r="AQ717" i="2"/>
  <c r="AQ467" i="2"/>
  <c r="AQ235" i="2"/>
  <c r="AQ365" i="2"/>
  <c r="AQ42" i="2"/>
  <c r="AQ707" i="2"/>
  <c r="AQ513" i="2"/>
  <c r="AQ155" i="2"/>
  <c r="AQ261" i="2"/>
  <c r="AQ620" i="2"/>
  <c r="AQ644" i="2"/>
  <c r="AQ690" i="2"/>
  <c r="AQ582" i="2"/>
  <c r="AQ732" i="2"/>
  <c r="AQ402" i="2"/>
  <c r="AQ501" i="2"/>
  <c r="AQ598" i="2"/>
  <c r="AQ480" i="2"/>
  <c r="AQ419" i="2"/>
  <c r="AQ258" i="2"/>
  <c r="AQ583" i="2"/>
  <c r="AQ631" i="2"/>
  <c r="AQ223" i="2"/>
  <c r="AQ391" i="2"/>
  <c r="AQ109" i="2"/>
  <c r="AQ194" i="2"/>
  <c r="AQ523" i="2"/>
  <c r="AQ212" i="2"/>
  <c r="AQ660" i="2"/>
  <c r="AQ490" i="2"/>
  <c r="AQ432" i="2"/>
  <c r="AQ535" i="2"/>
  <c r="AQ684" i="2"/>
  <c r="AQ522" i="2"/>
  <c r="AQ362" i="2"/>
  <c r="AQ334" i="2"/>
  <c r="AQ573" i="2"/>
  <c r="AQ161" i="2"/>
  <c r="AQ99" i="2"/>
  <c r="AQ516" i="2"/>
  <c r="AQ584" i="2"/>
  <c r="AQ451" i="2"/>
  <c r="AQ560" i="2"/>
  <c r="AQ229" i="2"/>
  <c r="AQ175" i="2"/>
  <c r="AQ430" i="2"/>
  <c r="AQ708" i="2"/>
  <c r="AQ724" i="2"/>
  <c r="AQ566" i="2"/>
  <c r="AQ440" i="2"/>
  <c r="AQ681" i="2"/>
  <c r="AQ378" i="2"/>
  <c r="AQ400" i="2"/>
  <c r="AQ289" i="2"/>
  <c r="AQ627" i="2"/>
  <c r="AQ249" i="2"/>
  <c r="AQ595" i="2"/>
  <c r="AQ267" i="2"/>
  <c r="AQ353" i="2"/>
  <c r="AQ347" i="2"/>
  <c r="AQ617" i="2"/>
  <c r="AQ701" i="2"/>
  <c r="AQ587" i="2"/>
  <c r="AQ592" i="2"/>
  <c r="AQ591" i="2"/>
  <c r="AQ636" i="2"/>
  <c r="AQ710" i="2"/>
  <c r="AQ668" i="2"/>
  <c r="AQ519" i="2"/>
  <c r="AQ712" i="2"/>
  <c r="AQ622" i="2"/>
  <c r="AQ415" i="2"/>
  <c r="AQ502" i="2"/>
  <c r="AQ384" i="2"/>
  <c r="AQ651" i="2"/>
  <c r="AQ680" i="2"/>
  <c r="AQ570" i="2"/>
  <c r="AQ547" i="2"/>
  <c r="AQ702" i="2"/>
  <c r="AQ704" i="2"/>
  <c r="AQ669" i="2"/>
  <c r="AQ726" i="2"/>
  <c r="AQ706" i="2"/>
  <c r="AQ700" i="2"/>
  <c r="AQ643" i="2"/>
  <c r="AQ696" i="2"/>
  <c r="AQ715" i="2"/>
  <c r="AQ720" i="2"/>
  <c r="AQ728" i="2"/>
  <c r="AQ731" i="2"/>
  <c r="AQ683" i="2"/>
  <c r="AK632" i="2"/>
  <c r="AR632" i="2" s="1"/>
  <c r="AK580" i="2"/>
  <c r="AK629" i="2"/>
  <c r="AK69" i="2"/>
  <c r="AK323" i="2"/>
  <c r="AK413" i="2"/>
  <c r="AK417" i="2"/>
  <c r="AR417" i="2" s="1"/>
  <c r="AK503" i="2"/>
  <c r="AK308" i="2"/>
  <c r="AK558" i="2"/>
  <c r="AR558" i="2" s="1"/>
  <c r="AK390" i="2"/>
  <c r="AK456" i="2"/>
  <c r="AR456" i="2" s="1"/>
  <c r="AK148" i="2"/>
  <c r="AK666" i="2"/>
  <c r="AK122" i="2"/>
  <c r="AK474" i="2"/>
  <c r="AK332" i="2"/>
  <c r="AR332" i="2" s="1"/>
  <c r="AK482" i="2"/>
  <c r="AK38" i="2"/>
  <c r="AK655" i="2"/>
  <c r="AK468" i="2"/>
  <c r="AR468" i="2" s="1"/>
  <c r="AK366" i="2"/>
  <c r="AR366" i="2" s="1"/>
  <c r="AK363" i="2"/>
  <c r="AK51" i="2"/>
  <c r="AK530" i="2"/>
  <c r="AK183" i="2"/>
  <c r="AK607" i="2"/>
  <c r="AK237" i="2"/>
  <c r="AR237" i="2" s="1"/>
  <c r="AK330" i="2"/>
  <c r="AR330" i="2" s="1"/>
  <c r="AK561" i="2"/>
  <c r="AK642" i="2"/>
  <c r="AK377" i="2"/>
  <c r="AK71" i="2"/>
  <c r="AR71" i="2" s="1"/>
  <c r="AK553" i="2"/>
  <c r="AK2" i="2"/>
  <c r="AK76" i="2"/>
  <c r="AK374" i="2"/>
  <c r="AK544" i="2"/>
  <c r="AK190" i="2"/>
  <c r="AR190" i="2" s="1"/>
  <c r="AK89" i="2"/>
  <c r="AK315" i="2"/>
  <c r="AR315" i="2" s="1"/>
  <c r="AK206" i="2"/>
  <c r="AR206" i="2" s="1"/>
  <c r="AK512" i="2"/>
  <c r="AK383" i="2"/>
  <c r="AK495" i="2"/>
  <c r="AK77" i="2"/>
  <c r="AR77" i="2" s="1"/>
  <c r="AK197" i="2"/>
  <c r="AR197" i="2" s="1"/>
  <c r="AK102" i="2"/>
  <c r="AK265" i="2"/>
  <c r="AR265" i="2" s="1"/>
  <c r="AK281" i="2"/>
  <c r="AK461" i="2"/>
  <c r="AK358" i="2"/>
  <c r="AK134" i="2"/>
  <c r="AK106" i="2"/>
  <c r="AK263" i="2"/>
  <c r="AK491" i="2"/>
  <c r="AK401" i="2"/>
  <c r="AK165" i="2"/>
  <c r="AR165" i="2" s="1"/>
  <c r="AK575" i="2"/>
  <c r="AK216" i="2"/>
  <c r="AK472" i="2"/>
  <c r="AR472" i="2" s="1"/>
  <c r="AK312" i="2"/>
  <c r="AK220" i="2"/>
  <c r="AK273" i="2"/>
  <c r="AK336" i="2"/>
  <c r="AK108" i="2"/>
  <c r="AK151" i="2"/>
  <c r="AR151" i="2" s="1"/>
  <c r="AK446" i="2"/>
  <c r="AR446" i="2" s="1"/>
  <c r="AK370" i="2"/>
  <c r="AK438" i="2"/>
  <c r="AR438" i="2" s="1"/>
  <c r="AK385" i="2"/>
  <c r="AK80" i="2"/>
  <c r="AK264" i="2"/>
  <c r="AK112" i="2"/>
  <c r="AK325" i="2"/>
  <c r="AK433" i="2"/>
  <c r="AR433" i="2" s="1"/>
  <c r="AK341" i="2"/>
  <c r="AK113" i="2"/>
  <c r="AK380" i="2"/>
  <c r="AR380" i="2" s="1"/>
  <c r="AK641" i="2"/>
  <c r="AR641" i="2" s="1"/>
  <c r="AK211" i="2"/>
  <c r="AK510" i="2"/>
  <c r="AK233" i="2"/>
  <c r="AK500" i="2"/>
  <c r="AK179" i="2"/>
  <c r="AK43" i="2"/>
  <c r="AK439" i="2"/>
  <c r="AK135" i="2"/>
  <c r="AK166" i="2"/>
  <c r="AK686" i="2"/>
  <c r="AR686" i="2" s="1"/>
  <c r="AK291" i="2"/>
  <c r="AR291" i="2" s="1"/>
  <c r="AK238" i="2"/>
  <c r="AK301" i="2"/>
  <c r="AK505" i="2"/>
  <c r="AR505" i="2" s="1"/>
  <c r="AK443" i="2"/>
  <c r="AK284" i="2"/>
  <c r="AK9" i="2"/>
  <c r="AR9" i="2" s="1"/>
  <c r="AK17" i="2"/>
  <c r="AK87" i="2"/>
  <c r="AK599" i="2"/>
  <c r="AR599" i="2" s="1"/>
  <c r="AK68" i="2"/>
  <c r="AK94" i="2"/>
  <c r="AK75" i="2"/>
  <c r="AK316" i="2"/>
  <c r="AR316" i="2" s="1"/>
  <c r="AK381" i="2"/>
  <c r="AR381" i="2" s="1"/>
  <c r="AK431" i="2"/>
  <c r="AK103" i="2"/>
  <c r="AK331" i="2"/>
  <c r="AR331" i="2" s="1"/>
  <c r="AK208" i="2"/>
  <c r="AK662" i="2"/>
  <c r="AR662" i="2" s="1"/>
  <c r="AK256" i="2"/>
  <c r="AR256" i="2" s="1"/>
  <c r="AK191" i="2"/>
  <c r="AR191" i="2" s="1"/>
  <c r="AK64" i="2"/>
  <c r="AR64" i="2" s="1"/>
  <c r="AK91" i="2"/>
  <c r="AK471" i="2"/>
  <c r="AR471" i="2" s="1"/>
  <c r="AK357" i="2"/>
  <c r="AK524" i="2"/>
  <c r="AR524" i="2" s="1"/>
  <c r="AK244" i="2"/>
  <c r="AK414" i="2"/>
  <c r="AK131" i="2"/>
  <c r="AK180" i="2"/>
  <c r="AK639" i="2"/>
  <c r="AR639" i="2" s="1"/>
  <c r="AK27" i="2"/>
  <c r="AR27" i="2" s="1"/>
  <c r="AK44" i="2"/>
  <c r="AK354" i="2"/>
  <c r="AK269" i="2"/>
  <c r="AK92" i="2"/>
  <c r="AK173" i="2"/>
  <c r="AK387" i="2"/>
  <c r="AK47" i="2"/>
  <c r="AK234" i="2"/>
  <c r="AK11" i="2"/>
  <c r="AK685" i="2"/>
  <c r="AK359" i="2"/>
  <c r="AR359" i="2" s="1"/>
  <c r="AK654" i="2"/>
  <c r="AR654" i="2" s="1"/>
  <c r="AK682" i="2"/>
  <c r="AR682" i="2" s="1"/>
  <c r="AK416" i="2"/>
  <c r="AK304" i="2"/>
  <c r="AR304" i="2" s="1"/>
  <c r="AK521" i="2"/>
  <c r="AR521" i="2" s="1"/>
  <c r="AK290" i="2"/>
  <c r="AR290" i="2" s="1"/>
  <c r="AK262" i="2"/>
  <c r="AK716" i="2"/>
  <c r="AR716" i="2" s="1"/>
  <c r="AK279" i="2"/>
  <c r="AK247" i="2"/>
  <c r="AR247" i="2" s="1"/>
  <c r="AK653" i="2"/>
  <c r="AK275" i="2"/>
  <c r="AR275" i="2" s="1"/>
  <c r="AK324" i="2"/>
  <c r="AR324" i="2" s="1"/>
  <c r="AK271" i="2"/>
  <c r="AK193" i="2"/>
  <c r="AK319" i="2"/>
  <c r="AR319" i="2" s="1"/>
  <c r="AK172" i="2"/>
  <c r="AK119" i="2"/>
  <c r="AR119" i="2" s="1"/>
  <c r="AK128" i="2"/>
  <c r="AK508" i="2"/>
  <c r="AK228" i="2"/>
  <c r="AR228" i="2" s="1"/>
  <c r="AK14" i="2"/>
  <c r="AK360" i="2"/>
  <c r="AK569" i="2"/>
  <c r="AK371" i="2"/>
  <c r="AR371" i="2" s="1"/>
  <c r="AK125" i="2"/>
  <c r="AR125" i="2" s="1"/>
  <c r="AK214" i="2"/>
  <c r="AK170" i="2"/>
  <c r="AK492" i="2"/>
  <c r="AR492" i="2" s="1"/>
  <c r="AK497" i="2"/>
  <c r="AK507" i="2"/>
  <c r="AR507" i="2" s="1"/>
  <c r="AK460" i="2"/>
  <c r="AK31" i="2"/>
  <c r="AK537" i="2"/>
  <c r="AR537" i="2" s="1"/>
  <c r="AK550" i="2"/>
  <c r="AK638" i="2"/>
  <c r="AR638" i="2" s="1"/>
  <c r="AK536" i="2"/>
  <c r="AK635" i="2"/>
  <c r="AR635" i="2" s="1"/>
  <c r="AK552" i="2"/>
  <c r="AR552" i="2" s="1"/>
  <c r="AK272" i="2"/>
  <c r="AR272" i="2" s="1"/>
  <c r="AK652" i="2"/>
  <c r="AK538" i="2"/>
  <c r="AK645" i="2"/>
  <c r="AR645" i="2" s="1"/>
  <c r="AK483" i="2"/>
  <c r="AR483" i="2" s="1"/>
  <c r="AK260" i="2"/>
  <c r="AR260" i="2" s="1"/>
  <c r="AK608" i="2"/>
  <c r="AR608" i="2" s="1"/>
  <c r="AK222" i="2"/>
  <c r="AK344" i="2"/>
  <c r="AK285" i="2"/>
  <c r="AK634" i="2"/>
  <c r="AK36" i="2"/>
  <c r="AK167" i="2"/>
  <c r="AK542" i="2"/>
  <c r="AK188" i="2"/>
  <c r="AR188" i="2" s="1"/>
  <c r="AK628" i="2"/>
  <c r="AR628" i="2" s="1"/>
  <c r="AK604" i="2"/>
  <c r="AK162" i="2"/>
  <c r="AR162" i="2" s="1"/>
  <c r="AK529" i="2"/>
  <c r="AR529" i="2" s="1"/>
  <c r="AK280" i="2"/>
  <c r="AK520" i="2"/>
  <c r="AK126" i="2"/>
  <c r="AK656" i="2"/>
  <c r="AR656" i="2" s="1"/>
  <c r="AK418" i="2"/>
  <c r="AK270" i="2"/>
  <c r="AK37" i="2"/>
  <c r="AK26" i="2"/>
  <c r="AR26" i="2" s="1"/>
  <c r="AK556" i="2"/>
  <c r="AK268" i="2"/>
  <c r="AK664" i="2"/>
  <c r="AR664" i="2" s="1"/>
  <c r="AK95" i="2"/>
  <c r="AR95" i="2" s="1"/>
  <c r="AK539" i="2"/>
  <c r="AR539" i="2" s="1"/>
  <c r="AK5" i="2"/>
  <c r="AK518" i="2"/>
  <c r="AR518" i="2" s="1"/>
  <c r="AK35" i="2"/>
  <c r="AK232" i="2"/>
  <c r="AK83" i="2"/>
  <c r="AK442" i="2"/>
  <c r="C96" i="3" s="1"/>
  <c r="AK466" i="2"/>
  <c r="AK441" i="2"/>
  <c r="AR441" i="2" s="1"/>
  <c r="AK61" i="2"/>
  <c r="AR61" i="2" s="1"/>
  <c r="AK121" i="2"/>
  <c r="AK498" i="2"/>
  <c r="AK409" i="2"/>
  <c r="AR409" i="2" s="1"/>
  <c r="AK195" i="2"/>
  <c r="AR195" i="2" s="1"/>
  <c r="AK485" i="2"/>
  <c r="AR485" i="2" s="1"/>
  <c r="AK436" i="2"/>
  <c r="AK528" i="2"/>
  <c r="AK117" i="2"/>
  <c r="AK65" i="2"/>
  <c r="AK372" i="2"/>
  <c r="AK59" i="2"/>
  <c r="AK221" i="2"/>
  <c r="AK545" i="2"/>
  <c r="AK82" i="2"/>
  <c r="AK698" i="2"/>
  <c r="AR698" i="2" s="1"/>
  <c r="AK484" i="2"/>
  <c r="AR484" i="2" s="1"/>
  <c r="AK361" i="2"/>
  <c r="AR361" i="2" s="1"/>
  <c r="AK288" i="2"/>
  <c r="AK46" i="2"/>
  <c r="AK463" i="2"/>
  <c r="AK509" i="2"/>
  <c r="AR509" i="2" s="1"/>
  <c r="AK445" i="2"/>
  <c r="AK15" i="2"/>
  <c r="AK389" i="2"/>
  <c r="AR389" i="2" s="1"/>
  <c r="AK661" i="2"/>
  <c r="AK246" i="2"/>
  <c r="AK48" i="2"/>
  <c r="AK337" i="2"/>
  <c r="AK255" i="2"/>
  <c r="AR255" i="2" s="1"/>
  <c r="AK185" i="2"/>
  <c r="AK375" i="2"/>
  <c r="AK589" i="2"/>
  <c r="AK329" i="2"/>
  <c r="AK266" i="2"/>
  <c r="AK393" i="2"/>
  <c r="AR393" i="2" s="1"/>
  <c r="AK411" i="2"/>
  <c r="AK346" i="2"/>
  <c r="AR346" i="2" s="1"/>
  <c r="AK8" i="2"/>
  <c r="AK571" i="2"/>
  <c r="AR571" i="2" s="1"/>
  <c r="AK70" i="2"/>
  <c r="AK60" i="2"/>
  <c r="AK49" i="2"/>
  <c r="AK171" i="2"/>
  <c r="AK697" i="2"/>
  <c r="AK705" i="2"/>
  <c r="AR705" i="2" s="1"/>
  <c r="AK349" i="2"/>
  <c r="AK447" i="2"/>
  <c r="AK577" i="2"/>
  <c r="AR577" i="2" s="1"/>
  <c r="AK388" i="2"/>
  <c r="AK39" i="2"/>
  <c r="AK478" i="2"/>
  <c r="AK351" i="2"/>
  <c r="AK18" i="2"/>
  <c r="AK688" i="2"/>
  <c r="AR688" i="2" s="1"/>
  <c r="AK600" i="2"/>
  <c r="AK97" i="2"/>
  <c r="AK425" i="2"/>
  <c r="AK398" i="2"/>
  <c r="AR398" i="2" s="1"/>
  <c r="AK305" i="2"/>
  <c r="AK367" i="2"/>
  <c r="AK209" i="2"/>
  <c r="AK321" i="2"/>
  <c r="AR321" i="2" s="1"/>
  <c r="AK368" i="2"/>
  <c r="AR368" i="2" s="1"/>
  <c r="AK210" i="2"/>
  <c r="AK422" i="2"/>
  <c r="AR422" i="2" s="1"/>
  <c r="AK470" i="2"/>
  <c r="AR470" i="2" s="1"/>
  <c r="AK469" i="2"/>
  <c r="AR469" i="2" s="1"/>
  <c r="AK621" i="2"/>
  <c r="AR621" i="2" s="1"/>
  <c r="AK104" i="2"/>
  <c r="AK396" i="2"/>
  <c r="AK56" i="2"/>
  <c r="AR56" i="2" s="1"/>
  <c r="AK274" i="2"/>
  <c r="AK72" i="2"/>
  <c r="AK105" i="2"/>
  <c r="AR105" i="2" s="1"/>
  <c r="AK450" i="2"/>
  <c r="AR450" i="2" s="1"/>
  <c r="AK4" i="2"/>
  <c r="AK326" i="2"/>
  <c r="AK352" i="2"/>
  <c r="AR352" i="2" s="1"/>
  <c r="AK286" i="2"/>
  <c r="AK215" i="2"/>
  <c r="AK420" i="2"/>
  <c r="AK670" i="2"/>
  <c r="AK515" i="2"/>
  <c r="AR515" i="2" s="1"/>
  <c r="AK564" i="2"/>
  <c r="AR564" i="2" s="1"/>
  <c r="AK110" i="2"/>
  <c r="AK692" i="2"/>
  <c r="AK572" i="2"/>
  <c r="AK531" i="2"/>
  <c r="AK610" i="2"/>
  <c r="AK41" i="2"/>
  <c r="AK541" i="2"/>
  <c r="AK364" i="2"/>
  <c r="AR364" i="2" s="1"/>
  <c r="AK213" i="2"/>
  <c r="AK203" i="2"/>
  <c r="AK118" i="2"/>
  <c r="AK287" i="2"/>
  <c r="AK548" i="2"/>
  <c r="AK376" i="2"/>
  <c r="AK295" i="2"/>
  <c r="AK150" i="2"/>
  <c r="AK251" i="2"/>
  <c r="AK300" i="2"/>
  <c r="AR300" i="2" s="1"/>
  <c r="AK239" i="2"/>
  <c r="AK486" i="2"/>
  <c r="AK156" i="2"/>
  <c r="AK403" i="2"/>
  <c r="AR403" i="2" s="1"/>
  <c r="AK147" i="2"/>
  <c r="AK241" i="2"/>
  <c r="AR241" i="2" s="1"/>
  <c r="AK115" i="2"/>
  <c r="AR115" i="2" s="1"/>
  <c r="AK565" i="2"/>
  <c r="AK322" i="2"/>
  <c r="AK462" i="2"/>
  <c r="AK672" i="2"/>
  <c r="AR672" i="2" s="1"/>
  <c r="AK28" i="2"/>
  <c r="AK320" i="2"/>
  <c r="AR320" i="2" s="1"/>
  <c r="AK230" i="2"/>
  <c r="AR230" i="2" s="1"/>
  <c r="AK153" i="2"/>
  <c r="AK163" i="2"/>
  <c r="AK348" i="2"/>
  <c r="AK713" i="2"/>
  <c r="AR713" i="2" s="1"/>
  <c r="AK282" i="2"/>
  <c r="AK181" i="2"/>
  <c r="AK559" i="2"/>
  <c r="AR559" i="2" s="1"/>
  <c r="AK335" i="2"/>
  <c r="AK481" i="2"/>
  <c r="AK567" i="2"/>
  <c r="AR567" i="2" s="1"/>
  <c r="AK168" i="2"/>
  <c r="AK242" i="2"/>
  <c r="AR242" i="2" s="1"/>
  <c r="AK78" i="2"/>
  <c r="AK277" i="2"/>
  <c r="AK198" i="2"/>
  <c r="AR198" i="2" s="1"/>
  <c r="AK33" i="2"/>
  <c r="AR33" i="2" s="1"/>
  <c r="AK120" i="2"/>
  <c r="AK227" i="2"/>
  <c r="AK142" i="2"/>
  <c r="AR142" i="2" s="1"/>
  <c r="AK313" i="2"/>
  <c r="AK410" i="2"/>
  <c r="AR410" i="2" s="1"/>
  <c r="AK333" i="2"/>
  <c r="AK111" i="2"/>
  <c r="AK343" i="2"/>
  <c r="AK196" i="2"/>
  <c r="AK637" i="2"/>
  <c r="AR637" i="2" s="1"/>
  <c r="AK30" i="2"/>
  <c r="AK475" i="2"/>
  <c r="AK679" i="2"/>
  <c r="AR679" i="2" s="1"/>
  <c r="AK10" i="2"/>
  <c r="AK187" i="2"/>
  <c r="AR187" i="2" s="1"/>
  <c r="AK84" i="2"/>
  <c r="AK694" i="2"/>
  <c r="AR694" i="2" s="1"/>
  <c r="AK532" i="2"/>
  <c r="AR532" i="2" s="1"/>
  <c r="AK176" i="2"/>
  <c r="AK328" i="2"/>
  <c r="AR328" i="2" s="1"/>
  <c r="AK146" i="2"/>
  <c r="AK74" i="2"/>
  <c r="AK633" i="2"/>
  <c r="AK649" i="2"/>
  <c r="AR649" i="2" s="1"/>
  <c r="AK19" i="2"/>
  <c r="AK424" i="2"/>
  <c r="AR424" i="2" s="1"/>
  <c r="AK224" i="2"/>
  <c r="AR224" i="2" s="1"/>
  <c r="AK596" i="2"/>
  <c r="AK67" i="2"/>
  <c r="AR67" i="2" s="1"/>
  <c r="AK597" i="2"/>
  <c r="AR597" i="2" s="1"/>
  <c r="AK574" i="2"/>
  <c r="AR574" i="2" s="1"/>
  <c r="AK240" i="2"/>
  <c r="AK458" i="2"/>
  <c r="AK123" i="2"/>
  <c r="AK6" i="2"/>
  <c r="AK62" i="2"/>
  <c r="AR62" i="2" s="1"/>
  <c r="AK625" i="2"/>
  <c r="AR625" i="2" s="1"/>
  <c r="AK588" i="2"/>
  <c r="AR588" i="2" s="1"/>
  <c r="AK3" i="2"/>
  <c r="AK576" i="2"/>
  <c r="AR576" i="2" s="1"/>
  <c r="AK297" i="2"/>
  <c r="AK473" i="2"/>
  <c r="AK278" i="2"/>
  <c r="AK506" i="2"/>
  <c r="AR506" i="2" s="1"/>
  <c r="AK619" i="2"/>
  <c r="AK647" i="2"/>
  <c r="AR647" i="2" s="1"/>
  <c r="AK217" i="2"/>
  <c r="AK296" i="2"/>
  <c r="AK12" i="2"/>
  <c r="AK159" i="2"/>
  <c r="AK453" i="2"/>
  <c r="AR453" i="2" s="1"/>
  <c r="AK303" i="2"/>
  <c r="AR303" i="2" s="1"/>
  <c r="AK476" i="2"/>
  <c r="AR476" i="2" s="1"/>
  <c r="AK16" i="2"/>
  <c r="AK107" i="2"/>
  <c r="AK663" i="2"/>
  <c r="AR663" i="2" s="1"/>
  <c r="AK253" i="2"/>
  <c r="AR253" i="2" s="1"/>
  <c r="AK178" i="2"/>
  <c r="AR178" i="2" s="1"/>
  <c r="AK184" i="2"/>
  <c r="AK22" i="2"/>
  <c r="AK98" i="2"/>
  <c r="AK63" i="2"/>
  <c r="AK299" i="2"/>
  <c r="AR299" i="2" s="1"/>
  <c r="AK605" i="2"/>
  <c r="AR605" i="2" s="1"/>
  <c r="AK340" i="2"/>
  <c r="AR340" i="2" s="1"/>
  <c r="AK245" i="2"/>
  <c r="AK157" i="2"/>
  <c r="AK160" i="2"/>
  <c r="AK58" i="2"/>
  <c r="AR58" i="2" s="1"/>
  <c r="AK646" i="2"/>
  <c r="AK202" i="2"/>
  <c r="AR202" i="2" s="1"/>
  <c r="AK81" i="2"/>
  <c r="AK355" i="2"/>
  <c r="AK225" i="2"/>
  <c r="AK527" i="2"/>
  <c r="AK488" i="2"/>
  <c r="AR488" i="2" s="1"/>
  <c r="AK248" i="2"/>
  <c r="AR248" i="2" s="1"/>
  <c r="AK139" i="2"/>
  <c r="AK257" i="2"/>
  <c r="AR257" i="2" s="1"/>
  <c r="AK96" i="2"/>
  <c r="AK177" i="2"/>
  <c r="AK20" i="2"/>
  <c r="AK563" i="2"/>
  <c r="AR563" i="2" s="1"/>
  <c r="AK426" i="2"/>
  <c r="AR426" i="2" s="1"/>
  <c r="AK50" i="2"/>
  <c r="AK192" i="2"/>
  <c r="AK219" i="2"/>
  <c r="AK23" i="2"/>
  <c r="AK499" i="2"/>
  <c r="AR499" i="2" s="1"/>
  <c r="AK254" i="2"/>
  <c r="AR254" i="2" s="1"/>
  <c r="AK52" i="2"/>
  <c r="AK379" i="2"/>
  <c r="AR379" i="2" s="1"/>
  <c r="AK546" i="2"/>
  <c r="AR546" i="2" s="1"/>
  <c r="AK408" i="2"/>
  <c r="AR408" i="2" s="1"/>
  <c r="AK730" i="2"/>
  <c r="AR730" i="2" s="1"/>
  <c r="AK630" i="2"/>
  <c r="AK292" i="2"/>
  <c r="AK601" i="2"/>
  <c r="AR601" i="2" s="1"/>
  <c r="AK606" i="2"/>
  <c r="AK494" i="2"/>
  <c r="AR494" i="2" s="1"/>
  <c r="AK252" i="2"/>
  <c r="AK66" i="2"/>
  <c r="AR66" i="2" s="1"/>
  <c r="AK314" i="2"/>
  <c r="AK130" i="2"/>
  <c r="AK578" i="2"/>
  <c r="AR578" i="2" s="1"/>
  <c r="AK21" i="2"/>
  <c r="AK693" i="2"/>
  <c r="AR693" i="2" s="1"/>
  <c r="AK695" i="2"/>
  <c r="AR695" i="2" s="1"/>
  <c r="AK298" i="2"/>
  <c r="AK650" i="2"/>
  <c r="AR650" i="2" s="1"/>
  <c r="AK602" i="2"/>
  <c r="AR602" i="2" s="1"/>
  <c r="AK540" i="2"/>
  <c r="AR540" i="2" s="1"/>
  <c r="AK658" i="2"/>
  <c r="AK174" i="2"/>
  <c r="AK405" i="2"/>
  <c r="AK709" i="2"/>
  <c r="AR709" i="2" s="1"/>
  <c r="AK302" i="2"/>
  <c r="AR302" i="2" s="1"/>
  <c r="AK149" i="2"/>
  <c r="AK437" i="2"/>
  <c r="AR437" i="2" s="1"/>
  <c r="AK554" i="2"/>
  <c r="AK671" i="2"/>
  <c r="AK152" i="2"/>
  <c r="AK428" i="2"/>
  <c r="AK586" i="2"/>
  <c r="AR586" i="2" s="1"/>
  <c r="AK231" i="2"/>
  <c r="AK406" i="2"/>
  <c r="AK386" i="2"/>
  <c r="AR386" i="2" s="1"/>
  <c r="AK356" i="2"/>
  <c r="AK7" i="2"/>
  <c r="AK88" i="2"/>
  <c r="AR88" i="2" s="1"/>
  <c r="AK611" i="2"/>
  <c r="AR611" i="2" s="1"/>
  <c r="AK85" i="2"/>
  <c r="AK158" i="2"/>
  <c r="AK55" i="2"/>
  <c r="AK517" i="2"/>
  <c r="AK57" i="2"/>
  <c r="AK703" i="2"/>
  <c r="AR703" i="2" s="1"/>
  <c r="AK421" i="2"/>
  <c r="AR421" i="2" s="1"/>
  <c r="AK525" i="2"/>
  <c r="AR525" i="2" s="1"/>
  <c r="AK373" i="2"/>
  <c r="AR373" i="2" s="1"/>
  <c r="AK568" i="2"/>
  <c r="AR568" i="2" s="1"/>
  <c r="AK34" i="2"/>
  <c r="AK317" i="2"/>
  <c r="AR317" i="2" s="1"/>
  <c r="AK129" i="2"/>
  <c r="AK276" i="2"/>
  <c r="AK504" i="2"/>
  <c r="AR504" i="2" s="1"/>
  <c r="AK136" i="2"/>
  <c r="AK493" i="2"/>
  <c r="AR493" i="2" s="1"/>
  <c r="AK477" i="2"/>
  <c r="AK721" i="2"/>
  <c r="AR721" i="2" s="1"/>
  <c r="AK687" i="2"/>
  <c r="AR687" i="2" s="1"/>
  <c r="AK169" i="2"/>
  <c r="AR169" i="2" s="1"/>
  <c r="AK585" i="2"/>
  <c r="AK101" i="2"/>
  <c r="AK338" i="2"/>
  <c r="AR338" i="2" s="1"/>
  <c r="AK714" i="2"/>
  <c r="AR714" i="2" s="1"/>
  <c r="AK609" i="2"/>
  <c r="AR609" i="2" s="1"/>
  <c r="AK691" i="2"/>
  <c r="AR691" i="2" s="1"/>
  <c r="AK327" i="2"/>
  <c r="AR327" i="2" s="1"/>
  <c r="AK186" i="2"/>
  <c r="AR186" i="2" s="1"/>
  <c r="AK449" i="2"/>
  <c r="AK13" i="2"/>
  <c r="AK25" i="2"/>
  <c r="AK581" i="2"/>
  <c r="AR581" i="2" s="1"/>
  <c r="AK444" i="2"/>
  <c r="AK90" i="2"/>
  <c r="AK557" i="2"/>
  <c r="AR557" i="2" s="1"/>
  <c r="AK511" i="2"/>
  <c r="AR511" i="2" s="1"/>
  <c r="AK53" i="2"/>
  <c r="AR53" i="2" s="1"/>
  <c r="AK543" i="2"/>
  <c r="AK310" i="2"/>
  <c r="AR310" i="2" s="1"/>
  <c r="AK243" i="2"/>
  <c r="AK127" i="2"/>
  <c r="AR127" i="2" s="1"/>
  <c r="AK454" i="2"/>
  <c r="AK616" i="2"/>
  <c r="AK145" i="2"/>
  <c r="AK29" i="2"/>
  <c r="AK79" i="2"/>
  <c r="AK448" i="2"/>
  <c r="AR448" i="2" s="1"/>
  <c r="AK132" i="2"/>
  <c r="AK534" i="2"/>
  <c r="AR534" i="2" s="1"/>
  <c r="AK429" i="2"/>
  <c r="AR429" i="2" s="1"/>
  <c r="AK593" i="2"/>
  <c r="AK487" i="2"/>
  <c r="AK200" i="2"/>
  <c r="AK699" i="2"/>
  <c r="AR699" i="2" s="1"/>
  <c r="AK459" i="2"/>
  <c r="AK45" i="2"/>
  <c r="AK526" i="2"/>
  <c r="AR526" i="2" s="1"/>
  <c r="AK533" i="2"/>
  <c r="AR533" i="2" s="1"/>
  <c r="AK407" i="2"/>
  <c r="AK455" i="2"/>
  <c r="AR455" i="2" s="1"/>
  <c r="AK729" i="2"/>
  <c r="AR729" i="2" s="1"/>
  <c r="AK259" i="2"/>
  <c r="AR259" i="2" s="1"/>
  <c r="AK514" i="2"/>
  <c r="AK392" i="2"/>
  <c r="AK489" i="2"/>
  <c r="AR489" i="2" s="1"/>
  <c r="AK412" i="2"/>
  <c r="AK626" i="2"/>
  <c r="AR626" i="2" s="1"/>
  <c r="AK623" i="2"/>
  <c r="AR623" i="2" s="1"/>
  <c r="AK719" i="2"/>
  <c r="AR719" i="2" s="1"/>
  <c r="AK218" i="2"/>
  <c r="AR218" i="2" s="1"/>
  <c r="AK397" i="2"/>
  <c r="AK457" i="2"/>
  <c r="AR457" i="2" s="1"/>
  <c r="AK618" i="2"/>
  <c r="AR618" i="2" s="1"/>
  <c r="AK306" i="2"/>
  <c r="AR306" i="2" s="1"/>
  <c r="AK100" i="2"/>
  <c r="AR100" i="2" s="1"/>
  <c r="AK673" i="2"/>
  <c r="AR673" i="2" s="1"/>
  <c r="AK648" i="2"/>
  <c r="AR648" i="2" s="1"/>
  <c r="AK86" i="2"/>
  <c r="AK309" i="2"/>
  <c r="AK236" i="2"/>
  <c r="AR236" i="2" s="1"/>
  <c r="AK24" i="2"/>
  <c r="AK603" i="2"/>
  <c r="AR603" i="2" s="1"/>
  <c r="AK137" i="2"/>
  <c r="AK640" i="2"/>
  <c r="AR640" i="2" s="1"/>
  <c r="AK718" i="2"/>
  <c r="AR718" i="2" s="1"/>
  <c r="AK551" i="2"/>
  <c r="AR551" i="2" s="1"/>
  <c r="AK382" i="2"/>
  <c r="AR382" i="2" s="1"/>
  <c r="AK659" i="2"/>
  <c r="AK189" i="2"/>
  <c r="AK479" i="2"/>
  <c r="AR479" i="2" s="1"/>
  <c r="AK307" i="2"/>
  <c r="AR307" i="2" s="1"/>
  <c r="AK32" i="2"/>
  <c r="AK667" i="2"/>
  <c r="AR667" i="2" s="1"/>
  <c r="AK496" i="2"/>
  <c r="AK250" i="2"/>
  <c r="AR250" i="2" s="1"/>
  <c r="AK677" i="2"/>
  <c r="AK423" i="2"/>
  <c r="AK124" i="2"/>
  <c r="AK689" i="2"/>
  <c r="AR689" i="2" s="1"/>
  <c r="AK464" i="2"/>
  <c r="AR464" i="2" s="1"/>
  <c r="AK133" i="2"/>
  <c r="AK590" i="2"/>
  <c r="AR590" i="2" s="1"/>
  <c r="AK201" i="2"/>
  <c r="AK614" i="2"/>
  <c r="AR614" i="2" s="1"/>
  <c r="AK612" i="2"/>
  <c r="AK465" i="2"/>
  <c r="AR465" i="2" s="1"/>
  <c r="AK164" i="2"/>
  <c r="AK114" i="2"/>
  <c r="AR114" i="2" s="1"/>
  <c r="AK182" i="2"/>
  <c r="AK204" i="2"/>
  <c r="AR204" i="2" s="1"/>
  <c r="AK657" i="2"/>
  <c r="AK404" i="2"/>
  <c r="AR404" i="2" s="1"/>
  <c r="AK394" i="2"/>
  <c r="AK293" i="2"/>
  <c r="AK138" i="2"/>
  <c r="AK615" i="2"/>
  <c r="AK727" i="2"/>
  <c r="AR727" i="2" s="1"/>
  <c r="AK549" i="2"/>
  <c r="AR549" i="2" s="1"/>
  <c r="AK345" i="2"/>
  <c r="AR345" i="2" s="1"/>
  <c r="AK226" i="2"/>
  <c r="AR226" i="2" s="1"/>
  <c r="AK93" i="2"/>
  <c r="AK711" i="2"/>
  <c r="AR711" i="2" s="1"/>
  <c r="AK294" i="2"/>
  <c r="AK562" i="2"/>
  <c r="AR562" i="2" s="1"/>
  <c r="AK339" i="2"/>
  <c r="AK40" i="2"/>
  <c r="AR40" i="2" s="1"/>
  <c r="AK434" i="2"/>
  <c r="AK140" i="2"/>
  <c r="AK369" i="2"/>
  <c r="AK154" i="2"/>
  <c r="AK199" i="2"/>
  <c r="AK395" i="2"/>
  <c r="AK674" i="2"/>
  <c r="AR674" i="2" s="1"/>
  <c r="AK555" i="2"/>
  <c r="AR555" i="2" s="1"/>
  <c r="AK311" i="2"/>
  <c r="AR311" i="2" s="1"/>
  <c r="AK435" i="2"/>
  <c r="AR435" i="2" s="1"/>
  <c r="AK205" i="2"/>
  <c r="AR205" i="2" s="1"/>
  <c r="AK665" i="2"/>
  <c r="AR665" i="2" s="1"/>
  <c r="AK116" i="2"/>
  <c r="AK613" i="2"/>
  <c r="AR613" i="2" s="1"/>
  <c r="AK725" i="2"/>
  <c r="AR725" i="2" s="1"/>
  <c r="AK723" i="2"/>
  <c r="AR723" i="2" s="1"/>
  <c r="AK73" i="2"/>
  <c r="AK579" i="2"/>
  <c r="AR579" i="2" s="1"/>
  <c r="AK427" i="2"/>
  <c r="AK399" i="2"/>
  <c r="AK452" i="2"/>
  <c r="AR452" i="2" s="1"/>
  <c r="AK594" i="2"/>
  <c r="AK722" i="2"/>
  <c r="AR722" i="2" s="1"/>
  <c r="AK283" i="2"/>
  <c r="AR283" i="2" s="1"/>
  <c r="AK675" i="2"/>
  <c r="AR675" i="2" s="1"/>
  <c r="AK678" i="2"/>
  <c r="AK144" i="2"/>
  <c r="AR144" i="2" s="1"/>
  <c r="AK342" i="2"/>
  <c r="AK207" i="2"/>
  <c r="AR207" i="2" s="1"/>
  <c r="AK54" i="2"/>
  <c r="AK143" i="2"/>
  <c r="AK350" i="2"/>
  <c r="AK676" i="2"/>
  <c r="AR676" i="2" s="1"/>
  <c r="AK141" i="2"/>
  <c r="AK318" i="2"/>
  <c r="AK624" i="2"/>
  <c r="AR624" i="2" s="1"/>
  <c r="AK717" i="2"/>
  <c r="AR717" i="2" s="1"/>
  <c r="AK467" i="2"/>
  <c r="AR467" i="2" s="1"/>
  <c r="AK235" i="2"/>
  <c r="AK365" i="2"/>
  <c r="AK42" i="2"/>
  <c r="AR42" i="2" s="1"/>
  <c r="AK707" i="2"/>
  <c r="AR707" i="2" s="1"/>
  <c r="AK513" i="2"/>
  <c r="AR513" i="2" s="1"/>
  <c r="AK155" i="2"/>
  <c r="AK261" i="2"/>
  <c r="AK620" i="2"/>
  <c r="AR620" i="2" s="1"/>
  <c r="AK644" i="2"/>
  <c r="AR644" i="2" s="1"/>
  <c r="AK690" i="2"/>
  <c r="AR690" i="2" s="1"/>
  <c r="AK582" i="2"/>
  <c r="AR582" i="2" s="1"/>
  <c r="AK732" i="2"/>
  <c r="AR732" i="2" s="1"/>
  <c r="AK402" i="2"/>
  <c r="AK501" i="2"/>
  <c r="AK598" i="2"/>
  <c r="AK480" i="2"/>
  <c r="AK419" i="2"/>
  <c r="AK258" i="2"/>
  <c r="AR258" i="2" s="1"/>
  <c r="AK583" i="2"/>
  <c r="AR583" i="2" s="1"/>
  <c r="AK631" i="2"/>
  <c r="AR631" i="2" s="1"/>
  <c r="AK223" i="2"/>
  <c r="AK391" i="2"/>
  <c r="AK109" i="2"/>
  <c r="AK194" i="2"/>
  <c r="AK523" i="2"/>
  <c r="AR523" i="2" s="1"/>
  <c r="AK212" i="2"/>
  <c r="AK660" i="2"/>
  <c r="AR660" i="2" s="1"/>
  <c r="AK490" i="2"/>
  <c r="AR490" i="2" s="1"/>
  <c r="AK432" i="2"/>
  <c r="AR432" i="2" s="1"/>
  <c r="AK535" i="2"/>
  <c r="AR535" i="2" s="1"/>
  <c r="AK684" i="2"/>
  <c r="AR684" i="2" s="1"/>
  <c r="AK522" i="2"/>
  <c r="AK362" i="2"/>
  <c r="AR362" i="2" s="1"/>
  <c r="AK334" i="2"/>
  <c r="AR334" i="2" s="1"/>
  <c r="AK573" i="2"/>
  <c r="AK161" i="2"/>
  <c r="AR161" i="2" s="1"/>
  <c r="AK99" i="2"/>
  <c r="AK516" i="2"/>
  <c r="AR516" i="2" s="1"/>
  <c r="AK584" i="2"/>
  <c r="AK451" i="2"/>
  <c r="AK560" i="2"/>
  <c r="AR560" i="2" s="1"/>
  <c r="AK229" i="2"/>
  <c r="AR229" i="2" s="1"/>
  <c r="AK175" i="2"/>
  <c r="AK430" i="2"/>
  <c r="AK708" i="2"/>
  <c r="AR708" i="2" s="1"/>
  <c r="AK724" i="2"/>
  <c r="AR724" i="2" s="1"/>
  <c r="AK566" i="2"/>
  <c r="AR566" i="2" s="1"/>
  <c r="AK440" i="2"/>
  <c r="AK681" i="2"/>
  <c r="AR681" i="2" s="1"/>
  <c r="AK378" i="2"/>
  <c r="AK400" i="2"/>
  <c r="AR400" i="2" s="1"/>
  <c r="AK289" i="2"/>
  <c r="AK627" i="2"/>
  <c r="AR627" i="2" s="1"/>
  <c r="AK249" i="2"/>
  <c r="AR249" i="2" s="1"/>
  <c r="AK595" i="2"/>
  <c r="AK267" i="2"/>
  <c r="AK353" i="2"/>
  <c r="AK347" i="2"/>
  <c r="AK617" i="2"/>
  <c r="AR617" i="2" s="1"/>
  <c r="AK701" i="2"/>
  <c r="AR701" i="2" s="1"/>
  <c r="AK587" i="2"/>
  <c r="AK592" i="2"/>
  <c r="AR592" i="2" s="1"/>
  <c r="AK591" i="2"/>
  <c r="AR591" i="2" s="1"/>
  <c r="AK636" i="2"/>
  <c r="AR636" i="2" s="1"/>
  <c r="AK710" i="2"/>
  <c r="AR710" i="2" s="1"/>
  <c r="AK668" i="2"/>
  <c r="AR668" i="2" s="1"/>
  <c r="AK519" i="2"/>
  <c r="AR519" i="2" s="1"/>
  <c r="AK712" i="2"/>
  <c r="AR712" i="2" s="1"/>
  <c r="AK622" i="2"/>
  <c r="AK415" i="2"/>
  <c r="AK502" i="2"/>
  <c r="AK384" i="2"/>
  <c r="AR384" i="2" s="1"/>
  <c r="AK651" i="2"/>
  <c r="AR651" i="2" s="1"/>
  <c r="AK680" i="2"/>
  <c r="AR680" i="2" s="1"/>
  <c r="AK570" i="2"/>
  <c r="AR570" i="2" s="1"/>
  <c r="AK547" i="2"/>
  <c r="AR547" i="2" s="1"/>
  <c r="AK702" i="2"/>
  <c r="AR702" i="2" s="1"/>
  <c r="AK704" i="2"/>
  <c r="AR704" i="2" s="1"/>
  <c r="AK669" i="2"/>
  <c r="AR669" i="2" s="1"/>
  <c r="AK726" i="2"/>
  <c r="AR726" i="2" s="1"/>
  <c r="AK706" i="2"/>
  <c r="AR706" i="2" s="1"/>
  <c r="AK700" i="2"/>
  <c r="AR700" i="2" s="1"/>
  <c r="AK643" i="2"/>
  <c r="AR643" i="2" s="1"/>
  <c r="AK696" i="2"/>
  <c r="AR696" i="2" s="1"/>
  <c r="AK715" i="2"/>
  <c r="AR715" i="2" s="1"/>
  <c r="AK720" i="2"/>
  <c r="AR720" i="2" s="1"/>
  <c r="AK728" i="2"/>
  <c r="AR728" i="2" s="1"/>
  <c r="AK731" i="2"/>
  <c r="AR731" i="2" s="1"/>
  <c r="AK683" i="2"/>
  <c r="AR683" i="2" s="1"/>
  <c r="AH632" i="2"/>
  <c r="AH580" i="2"/>
  <c r="AH629" i="2"/>
  <c r="AH69" i="2"/>
  <c r="AH323" i="2"/>
  <c r="AH413" i="2"/>
  <c r="AH417" i="2"/>
  <c r="AH503" i="2"/>
  <c r="AH308" i="2"/>
  <c r="AH558" i="2"/>
  <c r="AH390" i="2"/>
  <c r="AH456" i="2"/>
  <c r="AH148" i="2"/>
  <c r="AH666" i="2"/>
  <c r="AH122" i="2"/>
  <c r="AH474" i="2"/>
  <c r="AH332" i="2"/>
  <c r="AH482" i="2"/>
  <c r="AH38" i="2"/>
  <c r="AH655" i="2"/>
  <c r="AH468" i="2"/>
  <c r="AH366" i="2"/>
  <c r="AH363" i="2"/>
  <c r="AH51" i="2"/>
  <c r="AH530" i="2"/>
  <c r="AH183" i="2"/>
  <c r="AH607" i="2"/>
  <c r="AH237" i="2"/>
  <c r="AH330" i="2"/>
  <c r="AH561" i="2"/>
  <c r="AH642" i="2"/>
  <c r="AH377" i="2"/>
  <c r="AH71" i="2"/>
  <c r="AH553" i="2"/>
  <c r="AH2" i="2"/>
  <c r="AH76" i="2"/>
  <c r="AH374" i="2"/>
  <c r="AH544" i="2"/>
  <c r="AH190" i="2"/>
  <c r="AH89" i="2"/>
  <c r="AH315" i="2"/>
  <c r="AH206" i="2"/>
  <c r="AH512" i="2"/>
  <c r="AH383" i="2"/>
  <c r="AH495" i="2"/>
  <c r="AH77" i="2"/>
  <c r="AH197" i="2"/>
  <c r="AH102" i="2"/>
  <c r="AH265" i="2"/>
  <c r="AH281" i="2"/>
  <c r="AH461" i="2"/>
  <c r="AH358" i="2"/>
  <c r="AH134" i="2"/>
  <c r="AH106" i="2"/>
  <c r="AH263" i="2"/>
  <c r="AH491" i="2"/>
  <c r="AH401" i="2"/>
  <c r="AH165" i="2"/>
  <c r="AH575" i="2"/>
  <c r="AH216" i="2"/>
  <c r="AH472" i="2"/>
  <c r="AH312" i="2"/>
  <c r="AH220" i="2"/>
  <c r="AH273" i="2"/>
  <c r="AH336" i="2"/>
  <c r="AH108" i="2"/>
  <c r="AH151" i="2"/>
  <c r="AH446" i="2"/>
  <c r="AH370" i="2"/>
  <c r="AH438" i="2"/>
  <c r="AH385" i="2"/>
  <c r="AH80" i="2"/>
  <c r="AH264" i="2"/>
  <c r="AH112" i="2"/>
  <c r="AH325" i="2"/>
  <c r="AH433" i="2"/>
  <c r="AH341" i="2"/>
  <c r="AH113" i="2"/>
  <c r="AH380" i="2"/>
  <c r="AH641" i="2"/>
  <c r="AH211" i="2"/>
  <c r="AH510" i="2"/>
  <c r="AH233" i="2"/>
  <c r="AH500" i="2"/>
  <c r="AH179" i="2"/>
  <c r="AH43" i="2"/>
  <c r="AH439" i="2"/>
  <c r="AH135" i="2"/>
  <c r="AH166" i="2"/>
  <c r="AH686" i="2"/>
  <c r="AH291" i="2"/>
  <c r="AH238" i="2"/>
  <c r="AH301" i="2"/>
  <c r="AH505" i="2"/>
  <c r="AH443" i="2"/>
  <c r="AH284" i="2"/>
  <c r="AH9" i="2"/>
  <c r="AH17" i="2"/>
  <c r="AH87" i="2"/>
  <c r="AH599" i="2"/>
  <c r="AH68" i="2"/>
  <c r="AH94" i="2"/>
  <c r="AH75" i="2"/>
  <c r="AH316" i="2"/>
  <c r="AH381" i="2"/>
  <c r="AH431" i="2"/>
  <c r="AH103" i="2"/>
  <c r="AH331" i="2"/>
  <c r="AH208" i="2"/>
  <c r="AH662" i="2"/>
  <c r="AH256" i="2"/>
  <c r="AH191" i="2"/>
  <c r="AH64" i="2"/>
  <c r="AH91" i="2"/>
  <c r="AH471" i="2"/>
  <c r="AH357" i="2"/>
  <c r="AH524" i="2"/>
  <c r="AH244" i="2"/>
  <c r="AH414" i="2"/>
  <c r="AH131" i="2"/>
  <c r="AH180" i="2"/>
  <c r="AH639" i="2"/>
  <c r="AH27" i="2"/>
  <c r="AH44" i="2"/>
  <c r="AH354" i="2"/>
  <c r="AH269" i="2"/>
  <c r="AH92" i="2"/>
  <c r="AH173" i="2"/>
  <c r="AH387" i="2"/>
  <c r="AH47" i="2"/>
  <c r="AH234" i="2"/>
  <c r="AH11" i="2"/>
  <c r="AH685" i="2"/>
  <c r="AH359" i="2"/>
  <c r="AH654" i="2"/>
  <c r="AH682" i="2"/>
  <c r="AH416" i="2"/>
  <c r="AH304" i="2"/>
  <c r="AH521" i="2"/>
  <c r="AH290" i="2"/>
  <c r="AH262" i="2"/>
  <c r="AH716" i="2"/>
  <c r="AH279" i="2"/>
  <c r="AH247" i="2"/>
  <c r="AH653" i="2"/>
  <c r="AH275" i="2"/>
  <c r="AH324" i="2"/>
  <c r="AH271" i="2"/>
  <c r="AH193" i="2"/>
  <c r="AH319" i="2"/>
  <c r="AH172" i="2"/>
  <c r="AH119" i="2"/>
  <c r="AH128" i="2"/>
  <c r="AH508" i="2"/>
  <c r="AH228" i="2"/>
  <c r="AH14" i="2"/>
  <c r="AH360" i="2"/>
  <c r="AH569" i="2"/>
  <c r="AH371" i="2"/>
  <c r="AH125" i="2"/>
  <c r="AH214" i="2"/>
  <c r="AH170" i="2"/>
  <c r="AH492" i="2"/>
  <c r="AH497" i="2"/>
  <c r="AH507" i="2"/>
  <c r="AH460" i="2"/>
  <c r="AH31" i="2"/>
  <c r="AH537" i="2"/>
  <c r="AH550" i="2"/>
  <c r="AH638" i="2"/>
  <c r="AH536" i="2"/>
  <c r="AH635" i="2"/>
  <c r="AH552" i="2"/>
  <c r="AH272" i="2"/>
  <c r="AH652" i="2"/>
  <c r="AH538" i="2"/>
  <c r="AH645" i="2"/>
  <c r="AH483" i="2"/>
  <c r="AH260" i="2"/>
  <c r="AH608" i="2"/>
  <c r="AH222" i="2"/>
  <c r="AH344" i="2"/>
  <c r="AH285" i="2"/>
  <c r="AH634" i="2"/>
  <c r="AH36" i="2"/>
  <c r="AH167" i="2"/>
  <c r="AH542" i="2"/>
  <c r="AH188" i="2"/>
  <c r="AH628" i="2"/>
  <c r="AH604" i="2"/>
  <c r="AH162" i="2"/>
  <c r="AH529" i="2"/>
  <c r="AH280" i="2"/>
  <c r="AH520" i="2"/>
  <c r="AH126" i="2"/>
  <c r="AH656" i="2"/>
  <c r="AH418" i="2"/>
  <c r="AH270" i="2"/>
  <c r="AH37" i="2"/>
  <c r="AH26" i="2"/>
  <c r="AH556" i="2"/>
  <c r="AH268" i="2"/>
  <c r="AH664" i="2"/>
  <c r="AH95" i="2"/>
  <c r="AH539" i="2"/>
  <c r="AH5" i="2"/>
  <c r="AH518" i="2"/>
  <c r="AH35" i="2"/>
  <c r="AH232" i="2"/>
  <c r="AH83" i="2"/>
  <c r="AH442" i="2"/>
  <c r="AH466" i="2"/>
  <c r="AH441" i="2"/>
  <c r="AH61" i="2"/>
  <c r="AH121" i="2"/>
  <c r="AH498" i="2"/>
  <c r="AH409" i="2"/>
  <c r="AH195" i="2"/>
  <c r="AH485" i="2"/>
  <c r="AH436" i="2"/>
  <c r="AH528" i="2"/>
  <c r="AH117" i="2"/>
  <c r="AH65" i="2"/>
  <c r="AH372" i="2"/>
  <c r="AH59" i="2"/>
  <c r="AH221" i="2"/>
  <c r="AH545" i="2"/>
  <c r="AH82" i="2"/>
  <c r="AH698" i="2"/>
  <c r="AH484" i="2"/>
  <c r="AH361" i="2"/>
  <c r="AH288" i="2"/>
  <c r="AH46" i="2"/>
  <c r="AH463" i="2"/>
  <c r="AH509" i="2"/>
  <c r="AH445" i="2"/>
  <c r="AH15" i="2"/>
  <c r="AH389" i="2"/>
  <c r="AH661" i="2"/>
  <c r="AH246" i="2"/>
  <c r="AH48" i="2"/>
  <c r="AH337" i="2"/>
  <c r="AH255" i="2"/>
  <c r="AH185" i="2"/>
  <c r="AH375" i="2"/>
  <c r="AH589" i="2"/>
  <c r="AH329" i="2"/>
  <c r="AH266" i="2"/>
  <c r="AH393" i="2"/>
  <c r="AH411" i="2"/>
  <c r="AH346" i="2"/>
  <c r="AH8" i="2"/>
  <c r="AH571" i="2"/>
  <c r="AH70" i="2"/>
  <c r="AH60" i="2"/>
  <c r="AH49" i="2"/>
  <c r="AH171" i="2"/>
  <c r="AH697" i="2"/>
  <c r="AH705" i="2"/>
  <c r="AH349" i="2"/>
  <c r="AH447" i="2"/>
  <c r="AH577" i="2"/>
  <c r="AH388" i="2"/>
  <c r="AH39" i="2"/>
  <c r="AH478" i="2"/>
  <c r="AH351" i="2"/>
  <c r="AH18" i="2"/>
  <c r="AH688" i="2"/>
  <c r="AH600" i="2"/>
  <c r="AH97" i="2"/>
  <c r="AH425" i="2"/>
  <c r="AH398" i="2"/>
  <c r="AH305" i="2"/>
  <c r="AH367" i="2"/>
  <c r="AH209" i="2"/>
  <c r="AH321" i="2"/>
  <c r="AH368" i="2"/>
  <c r="AH210" i="2"/>
  <c r="AH422" i="2"/>
  <c r="AH470" i="2"/>
  <c r="AH469" i="2"/>
  <c r="AH621" i="2"/>
  <c r="AH104" i="2"/>
  <c r="AH396" i="2"/>
  <c r="AH56" i="2"/>
  <c r="AH274" i="2"/>
  <c r="AH72" i="2"/>
  <c r="AH105" i="2"/>
  <c r="AH450" i="2"/>
  <c r="AH4" i="2"/>
  <c r="AH326" i="2"/>
  <c r="AH352" i="2"/>
  <c r="AH286" i="2"/>
  <c r="AH215" i="2"/>
  <c r="AH420" i="2"/>
  <c r="AH670" i="2"/>
  <c r="AH515" i="2"/>
  <c r="AH564" i="2"/>
  <c r="AH110" i="2"/>
  <c r="AH692" i="2"/>
  <c r="AH572" i="2"/>
  <c r="AH531" i="2"/>
  <c r="AH610" i="2"/>
  <c r="AH41" i="2"/>
  <c r="AH541" i="2"/>
  <c r="AH364" i="2"/>
  <c r="AH213" i="2"/>
  <c r="AH203" i="2"/>
  <c r="AH118" i="2"/>
  <c r="AH287" i="2"/>
  <c r="AH548" i="2"/>
  <c r="AH376" i="2"/>
  <c r="AH295" i="2"/>
  <c r="AH150" i="2"/>
  <c r="AH251" i="2"/>
  <c r="AH300" i="2"/>
  <c r="AH239" i="2"/>
  <c r="AH486" i="2"/>
  <c r="AH156" i="2"/>
  <c r="AH403" i="2"/>
  <c r="AH147" i="2"/>
  <c r="AH241" i="2"/>
  <c r="AH115" i="2"/>
  <c r="AH565" i="2"/>
  <c r="AH322" i="2"/>
  <c r="AH462" i="2"/>
  <c r="AH672" i="2"/>
  <c r="AH28" i="2"/>
  <c r="AH320" i="2"/>
  <c r="AH230" i="2"/>
  <c r="AH153" i="2"/>
  <c r="AH163" i="2"/>
  <c r="AH348" i="2"/>
  <c r="AH713" i="2"/>
  <c r="AH282" i="2"/>
  <c r="AH181" i="2"/>
  <c r="AH559" i="2"/>
  <c r="AH335" i="2"/>
  <c r="AH481" i="2"/>
  <c r="AH567" i="2"/>
  <c r="AH168" i="2"/>
  <c r="AH242" i="2"/>
  <c r="AH78" i="2"/>
  <c r="AH277" i="2"/>
  <c r="AH198" i="2"/>
  <c r="AH33" i="2"/>
  <c r="AH120" i="2"/>
  <c r="AH227" i="2"/>
  <c r="AH142" i="2"/>
  <c r="AH313" i="2"/>
  <c r="AH410" i="2"/>
  <c r="AH333" i="2"/>
  <c r="AH111" i="2"/>
  <c r="AH343" i="2"/>
  <c r="AH196" i="2"/>
  <c r="AH637" i="2"/>
  <c r="AH30" i="2"/>
  <c r="AH475" i="2"/>
  <c r="AH679" i="2"/>
  <c r="AH10" i="2"/>
  <c r="AH187" i="2"/>
  <c r="AH84" i="2"/>
  <c r="AH694" i="2"/>
  <c r="AH532" i="2"/>
  <c r="AH176" i="2"/>
  <c r="AH328" i="2"/>
  <c r="AH146" i="2"/>
  <c r="AH74" i="2"/>
  <c r="AH633" i="2"/>
  <c r="AH649" i="2"/>
  <c r="AH19" i="2"/>
  <c r="AH424" i="2"/>
  <c r="AH224" i="2"/>
  <c r="AH596" i="2"/>
  <c r="AH67" i="2"/>
  <c r="AH597" i="2"/>
  <c r="AH574" i="2"/>
  <c r="AH240" i="2"/>
  <c r="AH458" i="2"/>
  <c r="AH123" i="2"/>
  <c r="AH6" i="2"/>
  <c r="AH62" i="2"/>
  <c r="AH625" i="2"/>
  <c r="AH588" i="2"/>
  <c r="AH3" i="2"/>
  <c r="AH576" i="2"/>
  <c r="AH297" i="2"/>
  <c r="AH473" i="2"/>
  <c r="AH278" i="2"/>
  <c r="AH506" i="2"/>
  <c r="AH619" i="2"/>
  <c r="AH647" i="2"/>
  <c r="AH217" i="2"/>
  <c r="AH296" i="2"/>
  <c r="AH12" i="2"/>
  <c r="AH159" i="2"/>
  <c r="AH453" i="2"/>
  <c r="AH303" i="2"/>
  <c r="AH476" i="2"/>
  <c r="AH16" i="2"/>
  <c r="AH107" i="2"/>
  <c r="AH663" i="2"/>
  <c r="AH253" i="2"/>
  <c r="AH178" i="2"/>
  <c r="AH184" i="2"/>
  <c r="AH22" i="2"/>
  <c r="AH98" i="2"/>
  <c r="AH63" i="2"/>
  <c r="AH299" i="2"/>
  <c r="AH605" i="2"/>
  <c r="AH340" i="2"/>
  <c r="AH245" i="2"/>
  <c r="AH157" i="2"/>
  <c r="AH160" i="2"/>
  <c r="AH58" i="2"/>
  <c r="AH646" i="2"/>
  <c r="AH202" i="2"/>
  <c r="AH81" i="2"/>
  <c r="AH355" i="2"/>
  <c r="AH225" i="2"/>
  <c r="AH527" i="2"/>
  <c r="AH488" i="2"/>
  <c r="AH248" i="2"/>
  <c r="AH139" i="2"/>
  <c r="AH257" i="2"/>
  <c r="AH96" i="2"/>
  <c r="AH177" i="2"/>
  <c r="AH20" i="2"/>
  <c r="AH563" i="2"/>
  <c r="AH426" i="2"/>
  <c r="AH50" i="2"/>
  <c r="AH192" i="2"/>
  <c r="AH219" i="2"/>
  <c r="AH23" i="2"/>
  <c r="AH499" i="2"/>
  <c r="AH254" i="2"/>
  <c r="AH52" i="2"/>
  <c r="AH379" i="2"/>
  <c r="AH546" i="2"/>
  <c r="AH408" i="2"/>
  <c r="AH730" i="2"/>
  <c r="AH630" i="2"/>
  <c r="AH292" i="2"/>
  <c r="AH601" i="2"/>
  <c r="AH606" i="2"/>
  <c r="AH494" i="2"/>
  <c r="AH252" i="2"/>
  <c r="AH66" i="2"/>
  <c r="AH314" i="2"/>
  <c r="AH130" i="2"/>
  <c r="AH578" i="2"/>
  <c r="AH21" i="2"/>
  <c r="AH693" i="2"/>
  <c r="AH695" i="2"/>
  <c r="AH298" i="2"/>
  <c r="AH650" i="2"/>
  <c r="AH602" i="2"/>
  <c r="AH540" i="2"/>
  <c r="AH658" i="2"/>
  <c r="AH174" i="2"/>
  <c r="AH405" i="2"/>
  <c r="AH709" i="2"/>
  <c r="AH302" i="2"/>
  <c r="AH149" i="2"/>
  <c r="AH437" i="2"/>
  <c r="AH554" i="2"/>
  <c r="AH671" i="2"/>
  <c r="AH152" i="2"/>
  <c r="AH428" i="2"/>
  <c r="AH586" i="2"/>
  <c r="AH231" i="2"/>
  <c r="AH406" i="2"/>
  <c r="AH386" i="2"/>
  <c r="AH356" i="2"/>
  <c r="AH7" i="2"/>
  <c r="AH88" i="2"/>
  <c r="AH611" i="2"/>
  <c r="AH85" i="2"/>
  <c r="AH158" i="2"/>
  <c r="AH55" i="2"/>
  <c r="AH517" i="2"/>
  <c r="AH57" i="2"/>
  <c r="AH703" i="2"/>
  <c r="AH421" i="2"/>
  <c r="AH525" i="2"/>
  <c r="AH373" i="2"/>
  <c r="AH568" i="2"/>
  <c r="AH34" i="2"/>
  <c r="AH317" i="2"/>
  <c r="AH129" i="2"/>
  <c r="AH276" i="2"/>
  <c r="AH504" i="2"/>
  <c r="AH136" i="2"/>
  <c r="AH493" i="2"/>
  <c r="AH477" i="2"/>
  <c r="AH721" i="2"/>
  <c r="AH687" i="2"/>
  <c r="AH169" i="2"/>
  <c r="AH585" i="2"/>
  <c r="AH101" i="2"/>
  <c r="AH338" i="2"/>
  <c r="AH714" i="2"/>
  <c r="AH609" i="2"/>
  <c r="AH691" i="2"/>
  <c r="AH327" i="2"/>
  <c r="AH186" i="2"/>
  <c r="AH449" i="2"/>
  <c r="AH13" i="2"/>
  <c r="AH25" i="2"/>
  <c r="AH581" i="2"/>
  <c r="AH444" i="2"/>
  <c r="AH90" i="2"/>
  <c r="AH557" i="2"/>
  <c r="AH511" i="2"/>
  <c r="AH53" i="2"/>
  <c r="AH543" i="2"/>
  <c r="AH310" i="2"/>
  <c r="AH243" i="2"/>
  <c r="AH127" i="2"/>
  <c r="AH454" i="2"/>
  <c r="AH616" i="2"/>
  <c r="AH145" i="2"/>
  <c r="AH29" i="2"/>
  <c r="AH79" i="2"/>
  <c r="AH448" i="2"/>
  <c r="AH132" i="2"/>
  <c r="AH534" i="2"/>
  <c r="AH429" i="2"/>
  <c r="AH593" i="2"/>
  <c r="AH487" i="2"/>
  <c r="AH200" i="2"/>
  <c r="AH699" i="2"/>
  <c r="AH459" i="2"/>
  <c r="AH45" i="2"/>
  <c r="AH526" i="2"/>
  <c r="AH533" i="2"/>
  <c r="AH407" i="2"/>
  <c r="AH455" i="2"/>
  <c r="AH729" i="2"/>
  <c r="AH259" i="2"/>
  <c r="AH514" i="2"/>
  <c r="AH392" i="2"/>
  <c r="AH489" i="2"/>
  <c r="AH412" i="2"/>
  <c r="AH626" i="2"/>
  <c r="AH623" i="2"/>
  <c r="AH719" i="2"/>
  <c r="AH218" i="2"/>
  <c r="AH397" i="2"/>
  <c r="AH457" i="2"/>
  <c r="AH618" i="2"/>
  <c r="AH306" i="2"/>
  <c r="AH100" i="2"/>
  <c r="AH673" i="2"/>
  <c r="AH648" i="2"/>
  <c r="AH86" i="2"/>
  <c r="AH309" i="2"/>
  <c r="AH236" i="2"/>
  <c r="AH24" i="2"/>
  <c r="AH603" i="2"/>
  <c r="AH137" i="2"/>
  <c r="AH640" i="2"/>
  <c r="AH718" i="2"/>
  <c r="AH551" i="2"/>
  <c r="AH382" i="2"/>
  <c r="AH659" i="2"/>
  <c r="AH189" i="2"/>
  <c r="AH479" i="2"/>
  <c r="AH307" i="2"/>
  <c r="AH32" i="2"/>
  <c r="AH667" i="2"/>
  <c r="AH496" i="2"/>
  <c r="AH250" i="2"/>
  <c r="AH677" i="2"/>
  <c r="AH423" i="2"/>
  <c r="AH124" i="2"/>
  <c r="AH689" i="2"/>
  <c r="AH464" i="2"/>
  <c r="AH133" i="2"/>
  <c r="AH590" i="2"/>
  <c r="AH201" i="2"/>
  <c r="AH614" i="2"/>
  <c r="AH612" i="2"/>
  <c r="AH465" i="2"/>
  <c r="AH164" i="2"/>
  <c r="AH114" i="2"/>
  <c r="AH182" i="2"/>
  <c r="AH204" i="2"/>
  <c r="AH657" i="2"/>
  <c r="AH404" i="2"/>
  <c r="AH394" i="2"/>
  <c r="AH293" i="2"/>
  <c r="AH138" i="2"/>
  <c r="AH615" i="2"/>
  <c r="AH727" i="2"/>
  <c r="AH549" i="2"/>
  <c r="AH345" i="2"/>
  <c r="AH226" i="2"/>
  <c r="AH93" i="2"/>
  <c r="AH711" i="2"/>
  <c r="AH294" i="2"/>
  <c r="AH562" i="2"/>
  <c r="AH339" i="2"/>
  <c r="AH40" i="2"/>
  <c r="AH434" i="2"/>
  <c r="AH140" i="2"/>
  <c r="AH369" i="2"/>
  <c r="AH154" i="2"/>
  <c r="AH199" i="2"/>
  <c r="AH395" i="2"/>
  <c r="AH674" i="2"/>
  <c r="AH555" i="2"/>
  <c r="AH311" i="2"/>
  <c r="AH435" i="2"/>
  <c r="AH205" i="2"/>
  <c r="AH665" i="2"/>
  <c r="AH116" i="2"/>
  <c r="AH613" i="2"/>
  <c r="AH725" i="2"/>
  <c r="AH723" i="2"/>
  <c r="AH73" i="2"/>
  <c r="AH579" i="2"/>
  <c r="AH427" i="2"/>
  <c r="AH399" i="2"/>
  <c r="AH452" i="2"/>
  <c r="AH594" i="2"/>
  <c r="AH722" i="2"/>
  <c r="AH283" i="2"/>
  <c r="AH675" i="2"/>
  <c r="AH678" i="2"/>
  <c r="AH144" i="2"/>
  <c r="AH342" i="2"/>
  <c r="AH207" i="2"/>
  <c r="AH54" i="2"/>
  <c r="AH143" i="2"/>
  <c r="AH350" i="2"/>
  <c r="AH676" i="2"/>
  <c r="AH141" i="2"/>
  <c r="AH318" i="2"/>
  <c r="AH624" i="2"/>
  <c r="AH717" i="2"/>
  <c r="AH467" i="2"/>
  <c r="AH235" i="2"/>
  <c r="AH365" i="2"/>
  <c r="AH42" i="2"/>
  <c r="AH707" i="2"/>
  <c r="AH513" i="2"/>
  <c r="AH155" i="2"/>
  <c r="AH261" i="2"/>
  <c r="AH620" i="2"/>
  <c r="AH644" i="2"/>
  <c r="AH690" i="2"/>
  <c r="AH582" i="2"/>
  <c r="AH732" i="2"/>
  <c r="AH402" i="2"/>
  <c r="AH501" i="2"/>
  <c r="AH598" i="2"/>
  <c r="AH480" i="2"/>
  <c r="AH419" i="2"/>
  <c r="AH258" i="2"/>
  <c r="AH583" i="2"/>
  <c r="AH631" i="2"/>
  <c r="AH223" i="2"/>
  <c r="AH391" i="2"/>
  <c r="AH109" i="2"/>
  <c r="AH194" i="2"/>
  <c r="AH523" i="2"/>
  <c r="AH212" i="2"/>
  <c r="AH660" i="2"/>
  <c r="AH490" i="2"/>
  <c r="AH432" i="2"/>
  <c r="AH535" i="2"/>
  <c r="AH684" i="2"/>
  <c r="AH522" i="2"/>
  <c r="AH362" i="2"/>
  <c r="AH334" i="2"/>
  <c r="AH573" i="2"/>
  <c r="AH161" i="2"/>
  <c r="AH99" i="2"/>
  <c r="AH516" i="2"/>
  <c r="AH584" i="2"/>
  <c r="AH451" i="2"/>
  <c r="AH560" i="2"/>
  <c r="AH229" i="2"/>
  <c r="AH175" i="2"/>
  <c r="AH430" i="2"/>
  <c r="AH708" i="2"/>
  <c r="AH724" i="2"/>
  <c r="AH566" i="2"/>
  <c r="AH440" i="2"/>
  <c r="AH681" i="2"/>
  <c r="AH378" i="2"/>
  <c r="AH400" i="2"/>
  <c r="AH289" i="2"/>
  <c r="AH627" i="2"/>
  <c r="AH249" i="2"/>
  <c r="AH595" i="2"/>
  <c r="AH267" i="2"/>
  <c r="AH353" i="2"/>
  <c r="AH347" i="2"/>
  <c r="AH617" i="2"/>
  <c r="AH701" i="2"/>
  <c r="AH587" i="2"/>
  <c r="AH592" i="2"/>
  <c r="AH591" i="2"/>
  <c r="AH636" i="2"/>
  <c r="AH710" i="2"/>
  <c r="AH668" i="2"/>
  <c r="AH519" i="2"/>
  <c r="AH712" i="2"/>
  <c r="AH622" i="2"/>
  <c r="AH415" i="2"/>
  <c r="AH502" i="2"/>
  <c r="AH384" i="2"/>
  <c r="AH651" i="2"/>
  <c r="AH680" i="2"/>
  <c r="AH570" i="2"/>
  <c r="AH547" i="2"/>
  <c r="AH702" i="2"/>
  <c r="AH704" i="2"/>
  <c r="AH669" i="2"/>
  <c r="AH726" i="2"/>
  <c r="AH706" i="2"/>
  <c r="AH700" i="2"/>
  <c r="AH643" i="2"/>
  <c r="AH696" i="2"/>
  <c r="AH715" i="2"/>
  <c r="AH720" i="2"/>
  <c r="AH728" i="2"/>
  <c r="AH731" i="2"/>
  <c r="AH683" i="2"/>
  <c r="AG632" i="2"/>
  <c r="AG580" i="2"/>
  <c r="AG629" i="2"/>
  <c r="AG69" i="2"/>
  <c r="AG323" i="2"/>
  <c r="AG413" i="2"/>
  <c r="AG417" i="2"/>
  <c r="AG503" i="2"/>
  <c r="AG308" i="2"/>
  <c r="AG558" i="2"/>
  <c r="AG390" i="2"/>
  <c r="AG456" i="2"/>
  <c r="AG148" i="2"/>
  <c r="AG666" i="2"/>
  <c r="AG122" i="2"/>
  <c r="AG474" i="2"/>
  <c r="AG332" i="2"/>
  <c r="AG482" i="2"/>
  <c r="AG38" i="2"/>
  <c r="AG655" i="2"/>
  <c r="AG468" i="2"/>
  <c r="AG366" i="2"/>
  <c r="AG363" i="2"/>
  <c r="AG51" i="2"/>
  <c r="AG530" i="2"/>
  <c r="AG183" i="2"/>
  <c r="AG607" i="2"/>
  <c r="AG237" i="2"/>
  <c r="AG330" i="2"/>
  <c r="AG561" i="2"/>
  <c r="AG642" i="2"/>
  <c r="AG377" i="2"/>
  <c r="AG71" i="2"/>
  <c r="AG553" i="2"/>
  <c r="AG2" i="2"/>
  <c r="AG76" i="2"/>
  <c r="AG374" i="2"/>
  <c r="AG544" i="2"/>
  <c r="AG190" i="2"/>
  <c r="AG89" i="2"/>
  <c r="AG315" i="2"/>
  <c r="AG206" i="2"/>
  <c r="AG512" i="2"/>
  <c r="AG383" i="2"/>
  <c r="AG495" i="2"/>
  <c r="AG77" i="2"/>
  <c r="AG197" i="2"/>
  <c r="AG102" i="2"/>
  <c r="AG265" i="2"/>
  <c r="AG281" i="2"/>
  <c r="AG461" i="2"/>
  <c r="AG358" i="2"/>
  <c r="AG134" i="2"/>
  <c r="AG106" i="2"/>
  <c r="AG263" i="2"/>
  <c r="AG491" i="2"/>
  <c r="AG401" i="2"/>
  <c r="AG165" i="2"/>
  <c r="AG575" i="2"/>
  <c r="AG216" i="2"/>
  <c r="AG472" i="2"/>
  <c r="AG312" i="2"/>
  <c r="AG220" i="2"/>
  <c r="AG273" i="2"/>
  <c r="AG336" i="2"/>
  <c r="AG108" i="2"/>
  <c r="AG151" i="2"/>
  <c r="AG446" i="2"/>
  <c r="AG370" i="2"/>
  <c r="AG438" i="2"/>
  <c r="AG385" i="2"/>
  <c r="AG80" i="2"/>
  <c r="AG264" i="2"/>
  <c r="AG112" i="2"/>
  <c r="AG325" i="2"/>
  <c r="AG433" i="2"/>
  <c r="AG341" i="2"/>
  <c r="AG113" i="2"/>
  <c r="AG380" i="2"/>
  <c r="AG641" i="2"/>
  <c r="AG211" i="2"/>
  <c r="AG510" i="2"/>
  <c r="AG233" i="2"/>
  <c r="AG500" i="2"/>
  <c r="AG179" i="2"/>
  <c r="AG43" i="2"/>
  <c r="AG439" i="2"/>
  <c r="AG135" i="2"/>
  <c r="AG166" i="2"/>
  <c r="AG686" i="2"/>
  <c r="AG291" i="2"/>
  <c r="AG238" i="2"/>
  <c r="AG301" i="2"/>
  <c r="AG505" i="2"/>
  <c r="AG443" i="2"/>
  <c r="AG284" i="2"/>
  <c r="AG9" i="2"/>
  <c r="AG17" i="2"/>
  <c r="AG87" i="2"/>
  <c r="AG599" i="2"/>
  <c r="AG68" i="2"/>
  <c r="AG94" i="2"/>
  <c r="AG75" i="2"/>
  <c r="AG316" i="2"/>
  <c r="AG381" i="2"/>
  <c r="AG431" i="2"/>
  <c r="AG103" i="2"/>
  <c r="AG331" i="2"/>
  <c r="AG208" i="2"/>
  <c r="AG662" i="2"/>
  <c r="AG256" i="2"/>
  <c r="AG191" i="2"/>
  <c r="AG64" i="2"/>
  <c r="AG91" i="2"/>
  <c r="AG471" i="2"/>
  <c r="AG357" i="2"/>
  <c r="AG524" i="2"/>
  <c r="AG244" i="2"/>
  <c r="AG414" i="2"/>
  <c r="AG131" i="2"/>
  <c r="AG180" i="2"/>
  <c r="AG639" i="2"/>
  <c r="AG27" i="2"/>
  <c r="AG44" i="2"/>
  <c r="AG354" i="2"/>
  <c r="AG269" i="2"/>
  <c r="AG92" i="2"/>
  <c r="AG173" i="2"/>
  <c r="AG387" i="2"/>
  <c r="AG47" i="2"/>
  <c r="AG234" i="2"/>
  <c r="AG11" i="2"/>
  <c r="AG685" i="2"/>
  <c r="AG359" i="2"/>
  <c r="AG654" i="2"/>
  <c r="AG682" i="2"/>
  <c r="AG416" i="2"/>
  <c r="AG304" i="2"/>
  <c r="AG521" i="2"/>
  <c r="AG290" i="2"/>
  <c r="AG262" i="2"/>
  <c r="AG716" i="2"/>
  <c r="AG279" i="2"/>
  <c r="AG247" i="2"/>
  <c r="AG653" i="2"/>
  <c r="AG275" i="2"/>
  <c r="AG324" i="2"/>
  <c r="AG271" i="2"/>
  <c r="AG193" i="2"/>
  <c r="AG319" i="2"/>
  <c r="AG172" i="2"/>
  <c r="AG119" i="2"/>
  <c r="AG128" i="2"/>
  <c r="AG508" i="2"/>
  <c r="AG228" i="2"/>
  <c r="AG14" i="2"/>
  <c r="AG360" i="2"/>
  <c r="AG569" i="2"/>
  <c r="AG371" i="2"/>
  <c r="AG125" i="2"/>
  <c r="AG214" i="2"/>
  <c r="AG170" i="2"/>
  <c r="AG492" i="2"/>
  <c r="AG497" i="2"/>
  <c r="AG507" i="2"/>
  <c r="AG460" i="2"/>
  <c r="AG31" i="2"/>
  <c r="AG537" i="2"/>
  <c r="AG550" i="2"/>
  <c r="AG638" i="2"/>
  <c r="AG536" i="2"/>
  <c r="AG635" i="2"/>
  <c r="AG552" i="2"/>
  <c r="AG272" i="2"/>
  <c r="AG652" i="2"/>
  <c r="AG538" i="2"/>
  <c r="AG645" i="2"/>
  <c r="AG483" i="2"/>
  <c r="AG260" i="2"/>
  <c r="AG608" i="2"/>
  <c r="AG222" i="2"/>
  <c r="AG344" i="2"/>
  <c r="AG285" i="2"/>
  <c r="AG634" i="2"/>
  <c r="AG36" i="2"/>
  <c r="AG167" i="2"/>
  <c r="AG542" i="2"/>
  <c r="AG188" i="2"/>
  <c r="AG628" i="2"/>
  <c r="AG604" i="2"/>
  <c r="AG162" i="2"/>
  <c r="AG529" i="2"/>
  <c r="AG280" i="2"/>
  <c r="AG520" i="2"/>
  <c r="AG126" i="2"/>
  <c r="AG656" i="2"/>
  <c r="AG418" i="2"/>
  <c r="AG270" i="2"/>
  <c r="AG37" i="2"/>
  <c r="AG26" i="2"/>
  <c r="AG556" i="2"/>
  <c r="AG268" i="2"/>
  <c r="AG664" i="2"/>
  <c r="AG95" i="2"/>
  <c r="AG539" i="2"/>
  <c r="AG5" i="2"/>
  <c r="AG518" i="2"/>
  <c r="AG35" i="2"/>
  <c r="AG232" i="2"/>
  <c r="AG83" i="2"/>
  <c r="AG442" i="2"/>
  <c r="AG466" i="2"/>
  <c r="AG441" i="2"/>
  <c r="AG61" i="2"/>
  <c r="AG121" i="2"/>
  <c r="AG498" i="2"/>
  <c r="AG409" i="2"/>
  <c r="AG195" i="2"/>
  <c r="AG485" i="2"/>
  <c r="AG436" i="2"/>
  <c r="AG528" i="2"/>
  <c r="AG117" i="2"/>
  <c r="AG65" i="2"/>
  <c r="AG372" i="2"/>
  <c r="AG59" i="2"/>
  <c r="AG221" i="2"/>
  <c r="AG545" i="2"/>
  <c r="AG82" i="2"/>
  <c r="AG698" i="2"/>
  <c r="AG484" i="2"/>
  <c r="AG361" i="2"/>
  <c r="AG288" i="2"/>
  <c r="AG46" i="2"/>
  <c r="AG463" i="2"/>
  <c r="AG509" i="2"/>
  <c r="AG445" i="2"/>
  <c r="AG15" i="2"/>
  <c r="AG389" i="2"/>
  <c r="AG661" i="2"/>
  <c r="AG246" i="2"/>
  <c r="AG48" i="2"/>
  <c r="AG337" i="2"/>
  <c r="AG255" i="2"/>
  <c r="AG185" i="2"/>
  <c r="AG375" i="2"/>
  <c r="AG589" i="2"/>
  <c r="AG329" i="2"/>
  <c r="AG266" i="2"/>
  <c r="AG393" i="2"/>
  <c r="AG411" i="2"/>
  <c r="AG346" i="2"/>
  <c r="AG8" i="2"/>
  <c r="AG571" i="2"/>
  <c r="AG70" i="2"/>
  <c r="AG60" i="2"/>
  <c r="AG49" i="2"/>
  <c r="AG171" i="2"/>
  <c r="AG697" i="2"/>
  <c r="AG705" i="2"/>
  <c r="AG349" i="2"/>
  <c r="AG447" i="2"/>
  <c r="AG577" i="2"/>
  <c r="AG388" i="2"/>
  <c r="AG39" i="2"/>
  <c r="AG478" i="2"/>
  <c r="AG351" i="2"/>
  <c r="AG18" i="2"/>
  <c r="AG688" i="2"/>
  <c r="AG600" i="2"/>
  <c r="AG97" i="2"/>
  <c r="AG425" i="2"/>
  <c r="AG398" i="2"/>
  <c r="AG305" i="2"/>
  <c r="AG367" i="2"/>
  <c r="AG209" i="2"/>
  <c r="AG321" i="2"/>
  <c r="AG368" i="2"/>
  <c r="AG210" i="2"/>
  <c r="AG422" i="2"/>
  <c r="AG470" i="2"/>
  <c r="AG469" i="2"/>
  <c r="AG621" i="2"/>
  <c r="AG104" i="2"/>
  <c r="AG396" i="2"/>
  <c r="AG56" i="2"/>
  <c r="AG274" i="2"/>
  <c r="AG72" i="2"/>
  <c r="AG105" i="2"/>
  <c r="AG450" i="2"/>
  <c r="AG4" i="2"/>
  <c r="AG326" i="2"/>
  <c r="AG352" i="2"/>
  <c r="AG286" i="2"/>
  <c r="AG215" i="2"/>
  <c r="AG420" i="2"/>
  <c r="AG670" i="2"/>
  <c r="AG515" i="2"/>
  <c r="AG564" i="2"/>
  <c r="AG110" i="2"/>
  <c r="AG692" i="2"/>
  <c r="AG572" i="2"/>
  <c r="AG531" i="2"/>
  <c r="AG610" i="2"/>
  <c r="AG41" i="2"/>
  <c r="AG541" i="2"/>
  <c r="AG364" i="2"/>
  <c r="AG213" i="2"/>
  <c r="AG203" i="2"/>
  <c r="AG118" i="2"/>
  <c r="AG287" i="2"/>
  <c r="AG548" i="2"/>
  <c r="AG376" i="2"/>
  <c r="AG295" i="2"/>
  <c r="AG150" i="2"/>
  <c r="AG251" i="2"/>
  <c r="AG300" i="2"/>
  <c r="AG239" i="2"/>
  <c r="AG486" i="2"/>
  <c r="AG156" i="2"/>
  <c r="AG403" i="2"/>
  <c r="AG147" i="2"/>
  <c r="AG241" i="2"/>
  <c r="AG115" i="2"/>
  <c r="AG565" i="2"/>
  <c r="AG322" i="2"/>
  <c r="AG462" i="2"/>
  <c r="AG672" i="2"/>
  <c r="AG28" i="2"/>
  <c r="AG320" i="2"/>
  <c r="AG230" i="2"/>
  <c r="AG153" i="2"/>
  <c r="AG163" i="2"/>
  <c r="AG348" i="2"/>
  <c r="AG713" i="2"/>
  <c r="AG282" i="2"/>
  <c r="AG181" i="2"/>
  <c r="AG559" i="2"/>
  <c r="AG335" i="2"/>
  <c r="AG481" i="2"/>
  <c r="AG567" i="2"/>
  <c r="AG168" i="2"/>
  <c r="AG242" i="2"/>
  <c r="AG78" i="2"/>
  <c r="AG277" i="2"/>
  <c r="AG198" i="2"/>
  <c r="AG33" i="2"/>
  <c r="AG120" i="2"/>
  <c r="AG227" i="2"/>
  <c r="AG142" i="2"/>
  <c r="AG313" i="2"/>
  <c r="AG410" i="2"/>
  <c r="AG333" i="2"/>
  <c r="AG111" i="2"/>
  <c r="AG343" i="2"/>
  <c r="AG196" i="2"/>
  <c r="AG637" i="2"/>
  <c r="AG30" i="2"/>
  <c r="AG475" i="2"/>
  <c r="AG679" i="2"/>
  <c r="AG10" i="2"/>
  <c r="AG187" i="2"/>
  <c r="AG84" i="2"/>
  <c r="AG694" i="2"/>
  <c r="AG532" i="2"/>
  <c r="AG176" i="2"/>
  <c r="AG328" i="2"/>
  <c r="AG146" i="2"/>
  <c r="AG74" i="2"/>
  <c r="AG633" i="2"/>
  <c r="AG649" i="2"/>
  <c r="AG19" i="2"/>
  <c r="AG424" i="2"/>
  <c r="AG224" i="2"/>
  <c r="AG596" i="2"/>
  <c r="AG67" i="2"/>
  <c r="AG597" i="2"/>
  <c r="AG574" i="2"/>
  <c r="AG240" i="2"/>
  <c r="AG458" i="2"/>
  <c r="AG123" i="2"/>
  <c r="AG6" i="2"/>
  <c r="AG62" i="2"/>
  <c r="AG625" i="2"/>
  <c r="AG588" i="2"/>
  <c r="AG3" i="2"/>
  <c r="AG576" i="2"/>
  <c r="AG297" i="2"/>
  <c r="AG473" i="2"/>
  <c r="AG278" i="2"/>
  <c r="AG506" i="2"/>
  <c r="AG619" i="2"/>
  <c r="AG647" i="2"/>
  <c r="AG217" i="2"/>
  <c r="AG296" i="2"/>
  <c r="AG12" i="2"/>
  <c r="AG159" i="2"/>
  <c r="AG453" i="2"/>
  <c r="AG303" i="2"/>
  <c r="AG476" i="2"/>
  <c r="AG16" i="2"/>
  <c r="AG107" i="2"/>
  <c r="AG663" i="2"/>
  <c r="AG253" i="2"/>
  <c r="AG178" i="2"/>
  <c r="AG184" i="2"/>
  <c r="AG22" i="2"/>
  <c r="AG98" i="2"/>
  <c r="AG63" i="2"/>
  <c r="AG299" i="2"/>
  <c r="AG605" i="2"/>
  <c r="AG340" i="2"/>
  <c r="AG245" i="2"/>
  <c r="AG157" i="2"/>
  <c r="AG160" i="2"/>
  <c r="AG58" i="2"/>
  <c r="AG646" i="2"/>
  <c r="AG202" i="2"/>
  <c r="AG81" i="2"/>
  <c r="AG355" i="2"/>
  <c r="AG225" i="2"/>
  <c r="AG527" i="2"/>
  <c r="AG488" i="2"/>
  <c r="AG248" i="2"/>
  <c r="AG139" i="2"/>
  <c r="AG257" i="2"/>
  <c r="AG96" i="2"/>
  <c r="AG177" i="2"/>
  <c r="AG20" i="2"/>
  <c r="AG563" i="2"/>
  <c r="AG426" i="2"/>
  <c r="AG50" i="2"/>
  <c r="AG192" i="2"/>
  <c r="AG219" i="2"/>
  <c r="AG23" i="2"/>
  <c r="AG499" i="2"/>
  <c r="AG254" i="2"/>
  <c r="AG52" i="2"/>
  <c r="AG379" i="2"/>
  <c r="AG546" i="2"/>
  <c r="AG408" i="2"/>
  <c r="AG730" i="2"/>
  <c r="AG630" i="2"/>
  <c r="AG292" i="2"/>
  <c r="AG601" i="2"/>
  <c r="AG606" i="2"/>
  <c r="AG494" i="2"/>
  <c r="AG252" i="2"/>
  <c r="AG66" i="2"/>
  <c r="AG314" i="2"/>
  <c r="AG130" i="2"/>
  <c r="AG578" i="2"/>
  <c r="AG21" i="2"/>
  <c r="AG693" i="2"/>
  <c r="AG695" i="2"/>
  <c r="AG298" i="2"/>
  <c r="AG650" i="2"/>
  <c r="AG602" i="2"/>
  <c r="AG540" i="2"/>
  <c r="AG658" i="2"/>
  <c r="AG174" i="2"/>
  <c r="AG405" i="2"/>
  <c r="AG709" i="2"/>
  <c r="AG302" i="2"/>
  <c r="AG149" i="2"/>
  <c r="AG437" i="2"/>
  <c r="AG554" i="2"/>
  <c r="AG671" i="2"/>
  <c r="AG152" i="2"/>
  <c r="AG428" i="2"/>
  <c r="AG586" i="2"/>
  <c r="AG231" i="2"/>
  <c r="AG406" i="2"/>
  <c r="AG386" i="2"/>
  <c r="AG356" i="2"/>
  <c r="AG7" i="2"/>
  <c r="AG88" i="2"/>
  <c r="AG611" i="2"/>
  <c r="AG85" i="2"/>
  <c r="AG158" i="2"/>
  <c r="AG55" i="2"/>
  <c r="AG517" i="2"/>
  <c r="AG57" i="2"/>
  <c r="AG703" i="2"/>
  <c r="AG421" i="2"/>
  <c r="AG525" i="2"/>
  <c r="AG373" i="2"/>
  <c r="AG568" i="2"/>
  <c r="AG34" i="2"/>
  <c r="AG317" i="2"/>
  <c r="AG129" i="2"/>
  <c r="AG276" i="2"/>
  <c r="AG504" i="2"/>
  <c r="AG136" i="2"/>
  <c r="AG493" i="2"/>
  <c r="AG477" i="2"/>
  <c r="AG721" i="2"/>
  <c r="AG687" i="2"/>
  <c r="AG169" i="2"/>
  <c r="AG585" i="2"/>
  <c r="AG101" i="2"/>
  <c r="AG338" i="2"/>
  <c r="AG714" i="2"/>
  <c r="AG609" i="2"/>
  <c r="AG691" i="2"/>
  <c r="AG327" i="2"/>
  <c r="AG186" i="2"/>
  <c r="AG449" i="2"/>
  <c r="AG13" i="2"/>
  <c r="AG25" i="2"/>
  <c r="AG581" i="2"/>
  <c r="AG444" i="2"/>
  <c r="AG90" i="2"/>
  <c r="AG557" i="2"/>
  <c r="AG511" i="2"/>
  <c r="AG53" i="2"/>
  <c r="AG543" i="2"/>
  <c r="AG310" i="2"/>
  <c r="AG243" i="2"/>
  <c r="AG127" i="2"/>
  <c r="AG454" i="2"/>
  <c r="AG616" i="2"/>
  <c r="AG145" i="2"/>
  <c r="AG29" i="2"/>
  <c r="AG79" i="2"/>
  <c r="AG448" i="2"/>
  <c r="AG132" i="2"/>
  <c r="AG534" i="2"/>
  <c r="AG429" i="2"/>
  <c r="AG593" i="2"/>
  <c r="AG487" i="2"/>
  <c r="AG200" i="2"/>
  <c r="AG699" i="2"/>
  <c r="AG459" i="2"/>
  <c r="AG45" i="2"/>
  <c r="AG526" i="2"/>
  <c r="AG533" i="2"/>
  <c r="AG407" i="2"/>
  <c r="AG455" i="2"/>
  <c r="AG729" i="2"/>
  <c r="AG259" i="2"/>
  <c r="AG514" i="2"/>
  <c r="AG392" i="2"/>
  <c r="AG489" i="2"/>
  <c r="AG412" i="2"/>
  <c r="AG626" i="2"/>
  <c r="AG623" i="2"/>
  <c r="AG719" i="2"/>
  <c r="AG218" i="2"/>
  <c r="AG397" i="2"/>
  <c r="AG457" i="2"/>
  <c r="AG618" i="2"/>
  <c r="AG306" i="2"/>
  <c r="AG100" i="2"/>
  <c r="AG673" i="2"/>
  <c r="AG648" i="2"/>
  <c r="AG86" i="2"/>
  <c r="AG309" i="2"/>
  <c r="AG236" i="2"/>
  <c r="AG24" i="2"/>
  <c r="AG603" i="2"/>
  <c r="AG137" i="2"/>
  <c r="AG640" i="2"/>
  <c r="AG718" i="2"/>
  <c r="AG551" i="2"/>
  <c r="AG382" i="2"/>
  <c r="AG659" i="2"/>
  <c r="AG189" i="2"/>
  <c r="AG479" i="2"/>
  <c r="AG307" i="2"/>
  <c r="AG32" i="2"/>
  <c r="AG667" i="2"/>
  <c r="AG496" i="2"/>
  <c r="AG250" i="2"/>
  <c r="AG677" i="2"/>
  <c r="AG423" i="2"/>
  <c r="AG124" i="2"/>
  <c r="AG689" i="2"/>
  <c r="AG464" i="2"/>
  <c r="AG133" i="2"/>
  <c r="AG590" i="2"/>
  <c r="AG201" i="2"/>
  <c r="AG614" i="2"/>
  <c r="AG612" i="2"/>
  <c r="AG465" i="2"/>
  <c r="AG164" i="2"/>
  <c r="AG114" i="2"/>
  <c r="AG182" i="2"/>
  <c r="AG204" i="2"/>
  <c r="AG657" i="2"/>
  <c r="AG404" i="2"/>
  <c r="AG394" i="2"/>
  <c r="AG293" i="2"/>
  <c r="AG138" i="2"/>
  <c r="AG615" i="2"/>
  <c r="AG727" i="2"/>
  <c r="AG549" i="2"/>
  <c r="AG345" i="2"/>
  <c r="AG226" i="2"/>
  <c r="AG93" i="2"/>
  <c r="AG711" i="2"/>
  <c r="AG294" i="2"/>
  <c r="AG562" i="2"/>
  <c r="AG339" i="2"/>
  <c r="AG40" i="2"/>
  <c r="AG434" i="2"/>
  <c r="AG140" i="2"/>
  <c r="AG369" i="2"/>
  <c r="AG154" i="2"/>
  <c r="AG199" i="2"/>
  <c r="AG395" i="2"/>
  <c r="AG674" i="2"/>
  <c r="AG555" i="2"/>
  <c r="AG311" i="2"/>
  <c r="AG435" i="2"/>
  <c r="AG205" i="2"/>
  <c r="AG665" i="2"/>
  <c r="AG116" i="2"/>
  <c r="AG613" i="2"/>
  <c r="AG725" i="2"/>
  <c r="AG723" i="2"/>
  <c r="AG73" i="2"/>
  <c r="AG579" i="2"/>
  <c r="AG427" i="2"/>
  <c r="AG399" i="2"/>
  <c r="AG452" i="2"/>
  <c r="AG594" i="2"/>
  <c r="AG722" i="2"/>
  <c r="AG283" i="2"/>
  <c r="AG675" i="2"/>
  <c r="AG678" i="2"/>
  <c r="AG144" i="2"/>
  <c r="AG342" i="2"/>
  <c r="AG207" i="2"/>
  <c r="AG54" i="2"/>
  <c r="AG143" i="2"/>
  <c r="AG350" i="2"/>
  <c r="AG676" i="2"/>
  <c r="AG141" i="2"/>
  <c r="AG318" i="2"/>
  <c r="AG624" i="2"/>
  <c r="AG717" i="2"/>
  <c r="AG467" i="2"/>
  <c r="AG235" i="2"/>
  <c r="AG365" i="2"/>
  <c r="AG42" i="2"/>
  <c r="AG707" i="2"/>
  <c r="AG513" i="2"/>
  <c r="AG155" i="2"/>
  <c r="AG261" i="2"/>
  <c r="AG620" i="2"/>
  <c r="AG644" i="2"/>
  <c r="AG690" i="2"/>
  <c r="AG582" i="2"/>
  <c r="AG732" i="2"/>
  <c r="AG402" i="2"/>
  <c r="AG501" i="2"/>
  <c r="AG598" i="2"/>
  <c r="AG480" i="2"/>
  <c r="AG419" i="2"/>
  <c r="AG258" i="2"/>
  <c r="AG583" i="2"/>
  <c r="AG631" i="2"/>
  <c r="AG223" i="2"/>
  <c r="AG391" i="2"/>
  <c r="AG109" i="2"/>
  <c r="AG194" i="2"/>
  <c r="AG523" i="2"/>
  <c r="AG212" i="2"/>
  <c r="AG660" i="2"/>
  <c r="AG490" i="2"/>
  <c r="AG432" i="2"/>
  <c r="AG535" i="2"/>
  <c r="AG684" i="2"/>
  <c r="AG522" i="2"/>
  <c r="AG362" i="2"/>
  <c r="AG334" i="2"/>
  <c r="AG573" i="2"/>
  <c r="AG161" i="2"/>
  <c r="AG99" i="2"/>
  <c r="AG516" i="2"/>
  <c r="AG584" i="2"/>
  <c r="AG451" i="2"/>
  <c r="AG560" i="2"/>
  <c r="AG229" i="2"/>
  <c r="AG175" i="2"/>
  <c r="AG430" i="2"/>
  <c r="AG708" i="2"/>
  <c r="AG724" i="2"/>
  <c r="AG566" i="2"/>
  <c r="AG440" i="2"/>
  <c r="AG681" i="2"/>
  <c r="AG378" i="2"/>
  <c r="AG400" i="2"/>
  <c r="AG289" i="2"/>
  <c r="AG627" i="2"/>
  <c r="AG249" i="2"/>
  <c r="AG595" i="2"/>
  <c r="AG267" i="2"/>
  <c r="AG353" i="2"/>
  <c r="AG347" i="2"/>
  <c r="AG617" i="2"/>
  <c r="AG701" i="2"/>
  <c r="AG587" i="2"/>
  <c r="AG592" i="2"/>
  <c r="AG591" i="2"/>
  <c r="AG636" i="2"/>
  <c r="AG710" i="2"/>
  <c r="AG668" i="2"/>
  <c r="AG519" i="2"/>
  <c r="AG712" i="2"/>
  <c r="AG622" i="2"/>
  <c r="AG415" i="2"/>
  <c r="AG502" i="2"/>
  <c r="AG384" i="2"/>
  <c r="AG651" i="2"/>
  <c r="AG680" i="2"/>
  <c r="AG570" i="2"/>
  <c r="AG547" i="2"/>
  <c r="AG702" i="2"/>
  <c r="AG704" i="2"/>
  <c r="AG669" i="2"/>
  <c r="AG726" i="2"/>
  <c r="AG706" i="2"/>
  <c r="AG700" i="2"/>
  <c r="AG643" i="2"/>
  <c r="AG696" i="2"/>
  <c r="AG715" i="2"/>
  <c r="AG720" i="2"/>
  <c r="AG728" i="2"/>
  <c r="AG731" i="2"/>
  <c r="AG683" i="2"/>
  <c r="AF632" i="2"/>
  <c r="AF580" i="2"/>
  <c r="AF629" i="2"/>
  <c r="AF69" i="2"/>
  <c r="AF323" i="2"/>
  <c r="AF413" i="2"/>
  <c r="AF417" i="2"/>
  <c r="AF503" i="2"/>
  <c r="AF308" i="2"/>
  <c r="AF558" i="2"/>
  <c r="AF390" i="2"/>
  <c r="AF456" i="2"/>
  <c r="AF148" i="2"/>
  <c r="AF666" i="2"/>
  <c r="AF122" i="2"/>
  <c r="AF474" i="2"/>
  <c r="AF332" i="2"/>
  <c r="AF482" i="2"/>
  <c r="AF38" i="2"/>
  <c r="AF655" i="2"/>
  <c r="AF468" i="2"/>
  <c r="AF366" i="2"/>
  <c r="AF363" i="2"/>
  <c r="AF51" i="2"/>
  <c r="AF530" i="2"/>
  <c r="AF183" i="2"/>
  <c r="AF607" i="2"/>
  <c r="AF237" i="2"/>
  <c r="AF330" i="2"/>
  <c r="AF561" i="2"/>
  <c r="AF642" i="2"/>
  <c r="AF377" i="2"/>
  <c r="AF71" i="2"/>
  <c r="AF553" i="2"/>
  <c r="AF2" i="2"/>
  <c r="AF76" i="2"/>
  <c r="AF374" i="2"/>
  <c r="AF544" i="2"/>
  <c r="AF190" i="2"/>
  <c r="AF89" i="2"/>
  <c r="AF315" i="2"/>
  <c r="AF206" i="2"/>
  <c r="AF512" i="2"/>
  <c r="AF383" i="2"/>
  <c r="AF495" i="2"/>
  <c r="AF77" i="2"/>
  <c r="AF197" i="2"/>
  <c r="AF102" i="2"/>
  <c r="AF265" i="2"/>
  <c r="AF281" i="2"/>
  <c r="AF461" i="2"/>
  <c r="AF358" i="2"/>
  <c r="AF134" i="2"/>
  <c r="AF106" i="2"/>
  <c r="AF263" i="2"/>
  <c r="AF491" i="2"/>
  <c r="AF401" i="2"/>
  <c r="AF165" i="2"/>
  <c r="AF575" i="2"/>
  <c r="AF216" i="2"/>
  <c r="AF472" i="2"/>
  <c r="AF312" i="2"/>
  <c r="AF220" i="2"/>
  <c r="AF273" i="2"/>
  <c r="AF336" i="2"/>
  <c r="AF108" i="2"/>
  <c r="AF151" i="2"/>
  <c r="AF446" i="2"/>
  <c r="AF370" i="2"/>
  <c r="AF438" i="2"/>
  <c r="AF385" i="2"/>
  <c r="AF80" i="2"/>
  <c r="AF264" i="2"/>
  <c r="AF112" i="2"/>
  <c r="AF325" i="2"/>
  <c r="AF433" i="2"/>
  <c r="AF341" i="2"/>
  <c r="AF113" i="2"/>
  <c r="AF380" i="2"/>
  <c r="AF641" i="2"/>
  <c r="AF211" i="2"/>
  <c r="AF510" i="2"/>
  <c r="AF233" i="2"/>
  <c r="AF500" i="2"/>
  <c r="AF179" i="2"/>
  <c r="AF43" i="2"/>
  <c r="AF439" i="2"/>
  <c r="AF135" i="2"/>
  <c r="AF166" i="2"/>
  <c r="AF686" i="2"/>
  <c r="AF291" i="2"/>
  <c r="AF238" i="2"/>
  <c r="AF301" i="2"/>
  <c r="AF505" i="2"/>
  <c r="AF443" i="2"/>
  <c r="AF284" i="2"/>
  <c r="AF9" i="2"/>
  <c r="AF17" i="2"/>
  <c r="AF87" i="2"/>
  <c r="AF599" i="2"/>
  <c r="AF68" i="2"/>
  <c r="AF94" i="2"/>
  <c r="AF75" i="2"/>
  <c r="AF316" i="2"/>
  <c r="AF381" i="2"/>
  <c r="AF431" i="2"/>
  <c r="AF103" i="2"/>
  <c r="AF331" i="2"/>
  <c r="AF208" i="2"/>
  <c r="AF662" i="2"/>
  <c r="AF256" i="2"/>
  <c r="AF191" i="2"/>
  <c r="AF64" i="2"/>
  <c r="AF91" i="2"/>
  <c r="AF471" i="2"/>
  <c r="AF357" i="2"/>
  <c r="AF524" i="2"/>
  <c r="AF244" i="2"/>
  <c r="AF414" i="2"/>
  <c r="AF131" i="2"/>
  <c r="AF180" i="2"/>
  <c r="AF639" i="2"/>
  <c r="AF27" i="2"/>
  <c r="AF44" i="2"/>
  <c r="AF354" i="2"/>
  <c r="AF269" i="2"/>
  <c r="AF92" i="2"/>
  <c r="AF173" i="2"/>
  <c r="AF387" i="2"/>
  <c r="AF47" i="2"/>
  <c r="AF234" i="2"/>
  <c r="AF11" i="2"/>
  <c r="AF685" i="2"/>
  <c r="AF359" i="2"/>
  <c r="AF654" i="2"/>
  <c r="AF682" i="2"/>
  <c r="AF416" i="2"/>
  <c r="AF304" i="2"/>
  <c r="AF521" i="2"/>
  <c r="AF290" i="2"/>
  <c r="AF262" i="2"/>
  <c r="AF716" i="2"/>
  <c r="AF279" i="2"/>
  <c r="AF247" i="2"/>
  <c r="AF653" i="2"/>
  <c r="AF275" i="2"/>
  <c r="AF324" i="2"/>
  <c r="AF271" i="2"/>
  <c r="AF193" i="2"/>
  <c r="AF319" i="2"/>
  <c r="AF172" i="2"/>
  <c r="AF119" i="2"/>
  <c r="AF128" i="2"/>
  <c r="AF508" i="2"/>
  <c r="AF228" i="2"/>
  <c r="AF14" i="2"/>
  <c r="AF360" i="2"/>
  <c r="AF569" i="2"/>
  <c r="AF371" i="2"/>
  <c r="AF125" i="2"/>
  <c r="AF214" i="2"/>
  <c r="AF170" i="2"/>
  <c r="AF492" i="2"/>
  <c r="AF497" i="2"/>
  <c r="AF507" i="2"/>
  <c r="AF460" i="2"/>
  <c r="AF31" i="2"/>
  <c r="AF537" i="2"/>
  <c r="AF550" i="2"/>
  <c r="AF638" i="2"/>
  <c r="AF536" i="2"/>
  <c r="AF635" i="2"/>
  <c r="AF552" i="2"/>
  <c r="AF272" i="2"/>
  <c r="AF652" i="2"/>
  <c r="AF538" i="2"/>
  <c r="AF645" i="2"/>
  <c r="AF483" i="2"/>
  <c r="AF260" i="2"/>
  <c r="AF608" i="2"/>
  <c r="AF222" i="2"/>
  <c r="AF344" i="2"/>
  <c r="AF285" i="2"/>
  <c r="AF634" i="2"/>
  <c r="AF36" i="2"/>
  <c r="AF167" i="2"/>
  <c r="AF542" i="2"/>
  <c r="AF188" i="2"/>
  <c r="AF628" i="2"/>
  <c r="AF604" i="2"/>
  <c r="AF162" i="2"/>
  <c r="AF529" i="2"/>
  <c r="AF280" i="2"/>
  <c r="AF520" i="2"/>
  <c r="AF126" i="2"/>
  <c r="AF656" i="2"/>
  <c r="AF418" i="2"/>
  <c r="AF270" i="2"/>
  <c r="AF37" i="2"/>
  <c r="AF26" i="2"/>
  <c r="AF556" i="2"/>
  <c r="AF268" i="2"/>
  <c r="AF664" i="2"/>
  <c r="AF95" i="2"/>
  <c r="AF539" i="2"/>
  <c r="AF5" i="2"/>
  <c r="AF518" i="2"/>
  <c r="AF35" i="2"/>
  <c r="AF232" i="2"/>
  <c r="AF83" i="2"/>
  <c r="AF442" i="2"/>
  <c r="AF466" i="2"/>
  <c r="AF441" i="2"/>
  <c r="AF61" i="2"/>
  <c r="AF121" i="2"/>
  <c r="AF498" i="2"/>
  <c r="AF409" i="2"/>
  <c r="AF195" i="2"/>
  <c r="AF485" i="2"/>
  <c r="AF436" i="2"/>
  <c r="AF528" i="2"/>
  <c r="AF117" i="2"/>
  <c r="AF65" i="2"/>
  <c r="AF372" i="2"/>
  <c r="AF59" i="2"/>
  <c r="AF221" i="2"/>
  <c r="AF545" i="2"/>
  <c r="AF82" i="2"/>
  <c r="AF698" i="2"/>
  <c r="AF484" i="2"/>
  <c r="AF361" i="2"/>
  <c r="AF288" i="2"/>
  <c r="AF46" i="2"/>
  <c r="AF463" i="2"/>
  <c r="AF509" i="2"/>
  <c r="AF445" i="2"/>
  <c r="AF15" i="2"/>
  <c r="AF389" i="2"/>
  <c r="AF661" i="2"/>
  <c r="AF246" i="2"/>
  <c r="AF48" i="2"/>
  <c r="AF337" i="2"/>
  <c r="AF255" i="2"/>
  <c r="AF185" i="2"/>
  <c r="AF375" i="2"/>
  <c r="AF589" i="2"/>
  <c r="AF329" i="2"/>
  <c r="AF266" i="2"/>
  <c r="AF393" i="2"/>
  <c r="AF411" i="2"/>
  <c r="AF346" i="2"/>
  <c r="AF8" i="2"/>
  <c r="AF571" i="2"/>
  <c r="AF70" i="2"/>
  <c r="AF60" i="2"/>
  <c r="AF49" i="2"/>
  <c r="AF171" i="2"/>
  <c r="AF697" i="2"/>
  <c r="AF705" i="2"/>
  <c r="AF349" i="2"/>
  <c r="AF447" i="2"/>
  <c r="AF577" i="2"/>
  <c r="AF388" i="2"/>
  <c r="AF39" i="2"/>
  <c r="AF478" i="2"/>
  <c r="AF351" i="2"/>
  <c r="AF18" i="2"/>
  <c r="AF688" i="2"/>
  <c r="AF600" i="2"/>
  <c r="AF97" i="2"/>
  <c r="AF425" i="2"/>
  <c r="AF398" i="2"/>
  <c r="AF305" i="2"/>
  <c r="AF367" i="2"/>
  <c r="AF209" i="2"/>
  <c r="AF321" i="2"/>
  <c r="AF368" i="2"/>
  <c r="AF210" i="2"/>
  <c r="AF422" i="2"/>
  <c r="AF470" i="2"/>
  <c r="AF469" i="2"/>
  <c r="AF621" i="2"/>
  <c r="AF104" i="2"/>
  <c r="AF396" i="2"/>
  <c r="AF56" i="2"/>
  <c r="AF274" i="2"/>
  <c r="AF72" i="2"/>
  <c r="AF105" i="2"/>
  <c r="AF450" i="2"/>
  <c r="AF4" i="2"/>
  <c r="AF326" i="2"/>
  <c r="AF352" i="2"/>
  <c r="AF286" i="2"/>
  <c r="AF215" i="2"/>
  <c r="AF420" i="2"/>
  <c r="AF670" i="2"/>
  <c r="AF515" i="2"/>
  <c r="AF564" i="2"/>
  <c r="AF110" i="2"/>
  <c r="AF692" i="2"/>
  <c r="AF572" i="2"/>
  <c r="AF531" i="2"/>
  <c r="AF610" i="2"/>
  <c r="AF41" i="2"/>
  <c r="AF541" i="2"/>
  <c r="AF364" i="2"/>
  <c r="AF213" i="2"/>
  <c r="AF203" i="2"/>
  <c r="AF118" i="2"/>
  <c r="AF287" i="2"/>
  <c r="AF548" i="2"/>
  <c r="AF376" i="2"/>
  <c r="AF295" i="2"/>
  <c r="AF150" i="2"/>
  <c r="AF251" i="2"/>
  <c r="AF300" i="2"/>
  <c r="AF239" i="2"/>
  <c r="AF486" i="2"/>
  <c r="AF156" i="2"/>
  <c r="AF403" i="2"/>
  <c r="AF147" i="2"/>
  <c r="AF241" i="2"/>
  <c r="AF115" i="2"/>
  <c r="AF565" i="2"/>
  <c r="AF322" i="2"/>
  <c r="AF462" i="2"/>
  <c r="AF672" i="2"/>
  <c r="AF28" i="2"/>
  <c r="AF320" i="2"/>
  <c r="AF230" i="2"/>
  <c r="AF153" i="2"/>
  <c r="AF163" i="2"/>
  <c r="AF348" i="2"/>
  <c r="AF713" i="2"/>
  <c r="AF282" i="2"/>
  <c r="AF181" i="2"/>
  <c r="AF559" i="2"/>
  <c r="AF335" i="2"/>
  <c r="AF481" i="2"/>
  <c r="AF567" i="2"/>
  <c r="AF168" i="2"/>
  <c r="AF242" i="2"/>
  <c r="AF78" i="2"/>
  <c r="AF277" i="2"/>
  <c r="AF198" i="2"/>
  <c r="AF33" i="2"/>
  <c r="AF120" i="2"/>
  <c r="AF227" i="2"/>
  <c r="AF142" i="2"/>
  <c r="AF313" i="2"/>
  <c r="AF410" i="2"/>
  <c r="AF333" i="2"/>
  <c r="AF111" i="2"/>
  <c r="AF343" i="2"/>
  <c r="AF196" i="2"/>
  <c r="AF637" i="2"/>
  <c r="AF30" i="2"/>
  <c r="AF475" i="2"/>
  <c r="AF679" i="2"/>
  <c r="AF10" i="2"/>
  <c r="AF187" i="2"/>
  <c r="AF84" i="2"/>
  <c r="AF694" i="2"/>
  <c r="AF532" i="2"/>
  <c r="AF176" i="2"/>
  <c r="AF328" i="2"/>
  <c r="AF146" i="2"/>
  <c r="AF74" i="2"/>
  <c r="AF633" i="2"/>
  <c r="AF649" i="2"/>
  <c r="AF19" i="2"/>
  <c r="AF424" i="2"/>
  <c r="AF224" i="2"/>
  <c r="AF596" i="2"/>
  <c r="AF67" i="2"/>
  <c r="AF597" i="2"/>
  <c r="AF574" i="2"/>
  <c r="AF240" i="2"/>
  <c r="AF458" i="2"/>
  <c r="AF123" i="2"/>
  <c r="AF6" i="2"/>
  <c r="AF62" i="2"/>
  <c r="AF625" i="2"/>
  <c r="AF588" i="2"/>
  <c r="AF3" i="2"/>
  <c r="AF576" i="2"/>
  <c r="AF297" i="2"/>
  <c r="AF473" i="2"/>
  <c r="AF278" i="2"/>
  <c r="AF506" i="2"/>
  <c r="AF619" i="2"/>
  <c r="AF647" i="2"/>
  <c r="AF217" i="2"/>
  <c r="AF296" i="2"/>
  <c r="AF12" i="2"/>
  <c r="AF159" i="2"/>
  <c r="AF453" i="2"/>
  <c r="AF303" i="2"/>
  <c r="AF476" i="2"/>
  <c r="AF16" i="2"/>
  <c r="AF107" i="2"/>
  <c r="AF663" i="2"/>
  <c r="AF253" i="2"/>
  <c r="AF178" i="2"/>
  <c r="AF184" i="2"/>
  <c r="AF22" i="2"/>
  <c r="AF98" i="2"/>
  <c r="AF63" i="2"/>
  <c r="AF299" i="2"/>
  <c r="AF605" i="2"/>
  <c r="AF340" i="2"/>
  <c r="AF245" i="2"/>
  <c r="AF157" i="2"/>
  <c r="AF160" i="2"/>
  <c r="AF58" i="2"/>
  <c r="AF646" i="2"/>
  <c r="AF202" i="2"/>
  <c r="AF81" i="2"/>
  <c r="AF355" i="2"/>
  <c r="AF225" i="2"/>
  <c r="AF527" i="2"/>
  <c r="AF488" i="2"/>
  <c r="AF248" i="2"/>
  <c r="AF139" i="2"/>
  <c r="AF257" i="2"/>
  <c r="AF96" i="2"/>
  <c r="AF177" i="2"/>
  <c r="AF20" i="2"/>
  <c r="AF563" i="2"/>
  <c r="AF426" i="2"/>
  <c r="AF50" i="2"/>
  <c r="AF192" i="2"/>
  <c r="AF219" i="2"/>
  <c r="AF23" i="2"/>
  <c r="AF499" i="2"/>
  <c r="AF254" i="2"/>
  <c r="AF52" i="2"/>
  <c r="AF379" i="2"/>
  <c r="AF546" i="2"/>
  <c r="AF408" i="2"/>
  <c r="AF730" i="2"/>
  <c r="AF630" i="2"/>
  <c r="AF292" i="2"/>
  <c r="AF601" i="2"/>
  <c r="AF606" i="2"/>
  <c r="AF494" i="2"/>
  <c r="AF252" i="2"/>
  <c r="AF66" i="2"/>
  <c r="AF314" i="2"/>
  <c r="AF130" i="2"/>
  <c r="AF578" i="2"/>
  <c r="AF21" i="2"/>
  <c r="AF693" i="2"/>
  <c r="AF695" i="2"/>
  <c r="AF298" i="2"/>
  <c r="AF650" i="2"/>
  <c r="AF602" i="2"/>
  <c r="AF540" i="2"/>
  <c r="AF658" i="2"/>
  <c r="AF174" i="2"/>
  <c r="AF405" i="2"/>
  <c r="AF709" i="2"/>
  <c r="AF302" i="2"/>
  <c r="AF149" i="2"/>
  <c r="AF437" i="2"/>
  <c r="AF554" i="2"/>
  <c r="AF671" i="2"/>
  <c r="AF152" i="2"/>
  <c r="AF428" i="2"/>
  <c r="AF586" i="2"/>
  <c r="AF231" i="2"/>
  <c r="AF406" i="2"/>
  <c r="AF386" i="2"/>
  <c r="AF356" i="2"/>
  <c r="AF7" i="2"/>
  <c r="AF88" i="2"/>
  <c r="AF611" i="2"/>
  <c r="AF85" i="2"/>
  <c r="AF158" i="2"/>
  <c r="AF55" i="2"/>
  <c r="AF517" i="2"/>
  <c r="AF57" i="2"/>
  <c r="AF703" i="2"/>
  <c r="AF421" i="2"/>
  <c r="AF525" i="2"/>
  <c r="AF373" i="2"/>
  <c r="AF568" i="2"/>
  <c r="AF34" i="2"/>
  <c r="AF317" i="2"/>
  <c r="AF129" i="2"/>
  <c r="AF276" i="2"/>
  <c r="AF504" i="2"/>
  <c r="AF136" i="2"/>
  <c r="AF493" i="2"/>
  <c r="AF477" i="2"/>
  <c r="AF721" i="2"/>
  <c r="AF687" i="2"/>
  <c r="AF169" i="2"/>
  <c r="AF585" i="2"/>
  <c r="AF101" i="2"/>
  <c r="AF338" i="2"/>
  <c r="AF714" i="2"/>
  <c r="AF609" i="2"/>
  <c r="AF691" i="2"/>
  <c r="AF327" i="2"/>
  <c r="AF186" i="2"/>
  <c r="AF449" i="2"/>
  <c r="AF13" i="2"/>
  <c r="AF25" i="2"/>
  <c r="AF581" i="2"/>
  <c r="AF444" i="2"/>
  <c r="AF90" i="2"/>
  <c r="AF557" i="2"/>
  <c r="AF511" i="2"/>
  <c r="AF53" i="2"/>
  <c r="AF543" i="2"/>
  <c r="AF310" i="2"/>
  <c r="AF243" i="2"/>
  <c r="AF127" i="2"/>
  <c r="AF454" i="2"/>
  <c r="AF616" i="2"/>
  <c r="AF145" i="2"/>
  <c r="AF29" i="2"/>
  <c r="AF79" i="2"/>
  <c r="AF448" i="2"/>
  <c r="AF132" i="2"/>
  <c r="AF534" i="2"/>
  <c r="AF429" i="2"/>
  <c r="AF593" i="2"/>
  <c r="AF487" i="2"/>
  <c r="AF200" i="2"/>
  <c r="AF699" i="2"/>
  <c r="AF459" i="2"/>
  <c r="AF45" i="2"/>
  <c r="AF526" i="2"/>
  <c r="AF533" i="2"/>
  <c r="AF407" i="2"/>
  <c r="AF455" i="2"/>
  <c r="AF729" i="2"/>
  <c r="AF259" i="2"/>
  <c r="AF514" i="2"/>
  <c r="AF392" i="2"/>
  <c r="AF489" i="2"/>
  <c r="AF412" i="2"/>
  <c r="AF626" i="2"/>
  <c r="AF623" i="2"/>
  <c r="AF719" i="2"/>
  <c r="AF218" i="2"/>
  <c r="AF397" i="2"/>
  <c r="AF457" i="2"/>
  <c r="AF618" i="2"/>
  <c r="AF306" i="2"/>
  <c r="AF100" i="2"/>
  <c r="AF673" i="2"/>
  <c r="AF648" i="2"/>
  <c r="AF86" i="2"/>
  <c r="AF309" i="2"/>
  <c r="AF236" i="2"/>
  <c r="AF24" i="2"/>
  <c r="AF603" i="2"/>
  <c r="AF137" i="2"/>
  <c r="AF640" i="2"/>
  <c r="AF718" i="2"/>
  <c r="AF551" i="2"/>
  <c r="AF382" i="2"/>
  <c r="AF659" i="2"/>
  <c r="AF189" i="2"/>
  <c r="AF479" i="2"/>
  <c r="AF307" i="2"/>
  <c r="AF32" i="2"/>
  <c r="AF667" i="2"/>
  <c r="AF496" i="2"/>
  <c r="AF250" i="2"/>
  <c r="AF677" i="2"/>
  <c r="AF423" i="2"/>
  <c r="AF124" i="2"/>
  <c r="AF689" i="2"/>
  <c r="AF464" i="2"/>
  <c r="AF133" i="2"/>
  <c r="AF590" i="2"/>
  <c r="AF201" i="2"/>
  <c r="AF614" i="2"/>
  <c r="AF612" i="2"/>
  <c r="AF465" i="2"/>
  <c r="AF164" i="2"/>
  <c r="AF114" i="2"/>
  <c r="AF182" i="2"/>
  <c r="AF204" i="2"/>
  <c r="AF657" i="2"/>
  <c r="AF404" i="2"/>
  <c r="AF394" i="2"/>
  <c r="AF293" i="2"/>
  <c r="AF138" i="2"/>
  <c r="AF615" i="2"/>
  <c r="AF727" i="2"/>
  <c r="AF549" i="2"/>
  <c r="AF345" i="2"/>
  <c r="AF226" i="2"/>
  <c r="AF93" i="2"/>
  <c r="AF711" i="2"/>
  <c r="AF294" i="2"/>
  <c r="AF562" i="2"/>
  <c r="AF339" i="2"/>
  <c r="AF40" i="2"/>
  <c r="AF434" i="2"/>
  <c r="AF140" i="2"/>
  <c r="AF369" i="2"/>
  <c r="AF154" i="2"/>
  <c r="AF199" i="2"/>
  <c r="AF395" i="2"/>
  <c r="AF674" i="2"/>
  <c r="AF555" i="2"/>
  <c r="AF311" i="2"/>
  <c r="AF435" i="2"/>
  <c r="AF205" i="2"/>
  <c r="AF665" i="2"/>
  <c r="AF116" i="2"/>
  <c r="AF613" i="2"/>
  <c r="AF725" i="2"/>
  <c r="AF723" i="2"/>
  <c r="AF73" i="2"/>
  <c r="AF579" i="2"/>
  <c r="AF427" i="2"/>
  <c r="AF399" i="2"/>
  <c r="AF452" i="2"/>
  <c r="AF594" i="2"/>
  <c r="AF722" i="2"/>
  <c r="AF283" i="2"/>
  <c r="AF675" i="2"/>
  <c r="AF678" i="2"/>
  <c r="AF144" i="2"/>
  <c r="AF342" i="2"/>
  <c r="AF207" i="2"/>
  <c r="AF54" i="2"/>
  <c r="AF143" i="2"/>
  <c r="AF350" i="2"/>
  <c r="AF676" i="2"/>
  <c r="AF141" i="2"/>
  <c r="AF318" i="2"/>
  <c r="AF624" i="2"/>
  <c r="AF717" i="2"/>
  <c r="AF467" i="2"/>
  <c r="AF235" i="2"/>
  <c r="AF365" i="2"/>
  <c r="AF42" i="2"/>
  <c r="AF707" i="2"/>
  <c r="AF513" i="2"/>
  <c r="AF155" i="2"/>
  <c r="AF261" i="2"/>
  <c r="AF620" i="2"/>
  <c r="AF644" i="2"/>
  <c r="AF690" i="2"/>
  <c r="AF582" i="2"/>
  <c r="AF732" i="2"/>
  <c r="AF402" i="2"/>
  <c r="AF501" i="2"/>
  <c r="AF598" i="2"/>
  <c r="AF480" i="2"/>
  <c r="AF419" i="2"/>
  <c r="AF258" i="2"/>
  <c r="AF583" i="2"/>
  <c r="AF631" i="2"/>
  <c r="AF223" i="2"/>
  <c r="AF391" i="2"/>
  <c r="AF109" i="2"/>
  <c r="AF194" i="2"/>
  <c r="AF523" i="2"/>
  <c r="AF212" i="2"/>
  <c r="AF660" i="2"/>
  <c r="AF490" i="2"/>
  <c r="AF432" i="2"/>
  <c r="AF535" i="2"/>
  <c r="AF684" i="2"/>
  <c r="AF522" i="2"/>
  <c r="AF362" i="2"/>
  <c r="AF334" i="2"/>
  <c r="AF573" i="2"/>
  <c r="AF161" i="2"/>
  <c r="AF99" i="2"/>
  <c r="AF516" i="2"/>
  <c r="AF584" i="2"/>
  <c r="AF451" i="2"/>
  <c r="AF560" i="2"/>
  <c r="AF229" i="2"/>
  <c r="AF175" i="2"/>
  <c r="AF430" i="2"/>
  <c r="AF708" i="2"/>
  <c r="AF724" i="2"/>
  <c r="AF566" i="2"/>
  <c r="AF440" i="2"/>
  <c r="AF681" i="2"/>
  <c r="AF378" i="2"/>
  <c r="AF400" i="2"/>
  <c r="AF289" i="2"/>
  <c r="AF627" i="2"/>
  <c r="AF249" i="2"/>
  <c r="AF595" i="2"/>
  <c r="AF267" i="2"/>
  <c r="AF353" i="2"/>
  <c r="AF347" i="2"/>
  <c r="AF617" i="2"/>
  <c r="AF701" i="2"/>
  <c r="AF587" i="2"/>
  <c r="AF592" i="2"/>
  <c r="AF591" i="2"/>
  <c r="AF636" i="2"/>
  <c r="AF710" i="2"/>
  <c r="AF668" i="2"/>
  <c r="AF519" i="2"/>
  <c r="AF712" i="2"/>
  <c r="AF622" i="2"/>
  <c r="AF415" i="2"/>
  <c r="AF502" i="2"/>
  <c r="AF384" i="2"/>
  <c r="AF651" i="2"/>
  <c r="AF680" i="2"/>
  <c r="AF570" i="2"/>
  <c r="AF547" i="2"/>
  <c r="AF702" i="2"/>
  <c r="AF704" i="2"/>
  <c r="AF669" i="2"/>
  <c r="AF726" i="2"/>
  <c r="AF706" i="2"/>
  <c r="AF700" i="2"/>
  <c r="AF643" i="2"/>
  <c r="AF696" i="2"/>
  <c r="AF715" i="2"/>
  <c r="AF720" i="2"/>
  <c r="AF728" i="2"/>
  <c r="AF731" i="2"/>
  <c r="AF683" i="2"/>
  <c r="AE632" i="2"/>
  <c r="AE580" i="2"/>
  <c r="AE629" i="2"/>
  <c r="AE69" i="2"/>
  <c r="AE323" i="2"/>
  <c r="AE413" i="2"/>
  <c r="AE417" i="2"/>
  <c r="AE503" i="2"/>
  <c r="AE308" i="2"/>
  <c r="AE558" i="2"/>
  <c r="AE390" i="2"/>
  <c r="AE456" i="2"/>
  <c r="AE148" i="2"/>
  <c r="AE666" i="2"/>
  <c r="AE122" i="2"/>
  <c r="AE474" i="2"/>
  <c r="AE332" i="2"/>
  <c r="AE482" i="2"/>
  <c r="AE38" i="2"/>
  <c r="AE655" i="2"/>
  <c r="AE468" i="2"/>
  <c r="AE366" i="2"/>
  <c r="AE363" i="2"/>
  <c r="AE51" i="2"/>
  <c r="AE530" i="2"/>
  <c r="AE183" i="2"/>
  <c r="AE607" i="2"/>
  <c r="AE237" i="2"/>
  <c r="AE330" i="2"/>
  <c r="AE561" i="2"/>
  <c r="AE642" i="2"/>
  <c r="AE377" i="2"/>
  <c r="AE71" i="2"/>
  <c r="AE553" i="2"/>
  <c r="AE2" i="2"/>
  <c r="AE76" i="2"/>
  <c r="AE374" i="2"/>
  <c r="AE544" i="2"/>
  <c r="AE190" i="2"/>
  <c r="AE89" i="2"/>
  <c r="AE315" i="2"/>
  <c r="AE206" i="2"/>
  <c r="AE512" i="2"/>
  <c r="AE383" i="2"/>
  <c r="AE495" i="2"/>
  <c r="AE77" i="2"/>
  <c r="AE197" i="2"/>
  <c r="AE102" i="2"/>
  <c r="AE265" i="2"/>
  <c r="AE281" i="2"/>
  <c r="AE461" i="2"/>
  <c r="AE358" i="2"/>
  <c r="AE134" i="2"/>
  <c r="AE106" i="2"/>
  <c r="AE263" i="2"/>
  <c r="AE491" i="2"/>
  <c r="AE401" i="2"/>
  <c r="AE165" i="2"/>
  <c r="AE575" i="2"/>
  <c r="AE216" i="2"/>
  <c r="AE472" i="2"/>
  <c r="AE312" i="2"/>
  <c r="AE220" i="2"/>
  <c r="AE273" i="2"/>
  <c r="AE336" i="2"/>
  <c r="AE108" i="2"/>
  <c r="AE151" i="2"/>
  <c r="AE446" i="2"/>
  <c r="AE370" i="2"/>
  <c r="AE438" i="2"/>
  <c r="AE385" i="2"/>
  <c r="AE80" i="2"/>
  <c r="AE264" i="2"/>
  <c r="AE112" i="2"/>
  <c r="AE325" i="2"/>
  <c r="AE433" i="2"/>
  <c r="AE341" i="2"/>
  <c r="AE113" i="2"/>
  <c r="AE380" i="2"/>
  <c r="AE641" i="2"/>
  <c r="AE211" i="2"/>
  <c r="AE510" i="2"/>
  <c r="AE233" i="2"/>
  <c r="AE500" i="2"/>
  <c r="AE179" i="2"/>
  <c r="AE43" i="2"/>
  <c r="AE439" i="2"/>
  <c r="AE135" i="2"/>
  <c r="AE166" i="2"/>
  <c r="AE686" i="2"/>
  <c r="AE291" i="2"/>
  <c r="AE238" i="2"/>
  <c r="AE301" i="2"/>
  <c r="AE505" i="2"/>
  <c r="AE443" i="2"/>
  <c r="AE284" i="2"/>
  <c r="AE9" i="2"/>
  <c r="AE17" i="2"/>
  <c r="AE87" i="2"/>
  <c r="AE599" i="2"/>
  <c r="AE68" i="2"/>
  <c r="AE94" i="2"/>
  <c r="AE75" i="2"/>
  <c r="AE316" i="2"/>
  <c r="AE381" i="2"/>
  <c r="AE431" i="2"/>
  <c r="AE103" i="2"/>
  <c r="AE331" i="2"/>
  <c r="AE208" i="2"/>
  <c r="AE662" i="2"/>
  <c r="AE256" i="2"/>
  <c r="AE191" i="2"/>
  <c r="AE64" i="2"/>
  <c r="AE91" i="2"/>
  <c r="AE471" i="2"/>
  <c r="AE357" i="2"/>
  <c r="AE524" i="2"/>
  <c r="AE244" i="2"/>
  <c r="AE414" i="2"/>
  <c r="AE131" i="2"/>
  <c r="AE180" i="2"/>
  <c r="AE639" i="2"/>
  <c r="AE27" i="2"/>
  <c r="AE44" i="2"/>
  <c r="AE354" i="2"/>
  <c r="AE269" i="2"/>
  <c r="AE92" i="2"/>
  <c r="AE173" i="2"/>
  <c r="AE387" i="2"/>
  <c r="AE47" i="2"/>
  <c r="AE234" i="2"/>
  <c r="AE11" i="2"/>
  <c r="AE685" i="2"/>
  <c r="AE359" i="2"/>
  <c r="AE654" i="2"/>
  <c r="AE682" i="2"/>
  <c r="AE416" i="2"/>
  <c r="AE304" i="2"/>
  <c r="AE521" i="2"/>
  <c r="AE290" i="2"/>
  <c r="AE262" i="2"/>
  <c r="AE716" i="2"/>
  <c r="AE279" i="2"/>
  <c r="AE247" i="2"/>
  <c r="AE653" i="2"/>
  <c r="AE275" i="2"/>
  <c r="AE324" i="2"/>
  <c r="AE271" i="2"/>
  <c r="AE193" i="2"/>
  <c r="AE319" i="2"/>
  <c r="AE172" i="2"/>
  <c r="AE119" i="2"/>
  <c r="AE128" i="2"/>
  <c r="AE508" i="2"/>
  <c r="AE228" i="2"/>
  <c r="AE14" i="2"/>
  <c r="AE360" i="2"/>
  <c r="AE569" i="2"/>
  <c r="AE371" i="2"/>
  <c r="AE125" i="2"/>
  <c r="AE214" i="2"/>
  <c r="AE170" i="2"/>
  <c r="AE492" i="2"/>
  <c r="AE497" i="2"/>
  <c r="AE507" i="2"/>
  <c r="AE460" i="2"/>
  <c r="AE31" i="2"/>
  <c r="AE537" i="2"/>
  <c r="AE550" i="2"/>
  <c r="AE638" i="2"/>
  <c r="AE536" i="2"/>
  <c r="AE635" i="2"/>
  <c r="AE552" i="2"/>
  <c r="AE272" i="2"/>
  <c r="AE652" i="2"/>
  <c r="AE538" i="2"/>
  <c r="AE645" i="2"/>
  <c r="AE483" i="2"/>
  <c r="AE260" i="2"/>
  <c r="AE608" i="2"/>
  <c r="AE222" i="2"/>
  <c r="AE344" i="2"/>
  <c r="AE285" i="2"/>
  <c r="AE634" i="2"/>
  <c r="AE36" i="2"/>
  <c r="AE167" i="2"/>
  <c r="AE542" i="2"/>
  <c r="AE188" i="2"/>
  <c r="AE628" i="2"/>
  <c r="AE604" i="2"/>
  <c r="AE162" i="2"/>
  <c r="AE529" i="2"/>
  <c r="AE280" i="2"/>
  <c r="AE520" i="2"/>
  <c r="AE126" i="2"/>
  <c r="AE656" i="2"/>
  <c r="AE418" i="2"/>
  <c r="AE270" i="2"/>
  <c r="AE37" i="2"/>
  <c r="AE26" i="2"/>
  <c r="AE556" i="2"/>
  <c r="AE268" i="2"/>
  <c r="AE664" i="2"/>
  <c r="AE95" i="2"/>
  <c r="AE539" i="2"/>
  <c r="AE5" i="2"/>
  <c r="AE518" i="2"/>
  <c r="AE35" i="2"/>
  <c r="AE232" i="2"/>
  <c r="AE83" i="2"/>
  <c r="AE442" i="2"/>
  <c r="AE466" i="2"/>
  <c r="AE441" i="2"/>
  <c r="AE61" i="2"/>
  <c r="AE121" i="2"/>
  <c r="AE498" i="2"/>
  <c r="AE409" i="2"/>
  <c r="AE195" i="2"/>
  <c r="AE485" i="2"/>
  <c r="AE436" i="2"/>
  <c r="AE528" i="2"/>
  <c r="AE117" i="2"/>
  <c r="AE65" i="2"/>
  <c r="AE372" i="2"/>
  <c r="AE59" i="2"/>
  <c r="AE221" i="2"/>
  <c r="AE545" i="2"/>
  <c r="AE82" i="2"/>
  <c r="AE698" i="2"/>
  <c r="AE484" i="2"/>
  <c r="AE361" i="2"/>
  <c r="AE288" i="2"/>
  <c r="AE46" i="2"/>
  <c r="AE463" i="2"/>
  <c r="AE509" i="2"/>
  <c r="AE445" i="2"/>
  <c r="AE15" i="2"/>
  <c r="AE389" i="2"/>
  <c r="AE661" i="2"/>
  <c r="AE246" i="2"/>
  <c r="AE48" i="2"/>
  <c r="AE337" i="2"/>
  <c r="AE255" i="2"/>
  <c r="AE185" i="2"/>
  <c r="AE375" i="2"/>
  <c r="AE589" i="2"/>
  <c r="AE329" i="2"/>
  <c r="AE266" i="2"/>
  <c r="AE393" i="2"/>
  <c r="AE411" i="2"/>
  <c r="AE346" i="2"/>
  <c r="AE8" i="2"/>
  <c r="AE571" i="2"/>
  <c r="AE70" i="2"/>
  <c r="AE60" i="2"/>
  <c r="AE49" i="2"/>
  <c r="AE171" i="2"/>
  <c r="AE697" i="2"/>
  <c r="AE705" i="2"/>
  <c r="AE349" i="2"/>
  <c r="AE447" i="2"/>
  <c r="AE577" i="2"/>
  <c r="AE388" i="2"/>
  <c r="AE39" i="2"/>
  <c r="AE478" i="2"/>
  <c r="AE351" i="2"/>
  <c r="AE18" i="2"/>
  <c r="AE688" i="2"/>
  <c r="AE600" i="2"/>
  <c r="AE97" i="2"/>
  <c r="AE425" i="2"/>
  <c r="AE398" i="2"/>
  <c r="AE305" i="2"/>
  <c r="AE367" i="2"/>
  <c r="AE209" i="2"/>
  <c r="AE321" i="2"/>
  <c r="AE368" i="2"/>
  <c r="AE210" i="2"/>
  <c r="AE422" i="2"/>
  <c r="AE470" i="2"/>
  <c r="AE469" i="2"/>
  <c r="AE621" i="2"/>
  <c r="AE104" i="2"/>
  <c r="AE396" i="2"/>
  <c r="AE56" i="2"/>
  <c r="AE274" i="2"/>
  <c r="AE72" i="2"/>
  <c r="AE105" i="2"/>
  <c r="AE450" i="2"/>
  <c r="AE4" i="2"/>
  <c r="AE326" i="2"/>
  <c r="AE352" i="2"/>
  <c r="AE286" i="2"/>
  <c r="AE215" i="2"/>
  <c r="AE420" i="2"/>
  <c r="AE670" i="2"/>
  <c r="AE515" i="2"/>
  <c r="AE564" i="2"/>
  <c r="AE110" i="2"/>
  <c r="AE692" i="2"/>
  <c r="AE572" i="2"/>
  <c r="AE531" i="2"/>
  <c r="AE610" i="2"/>
  <c r="AE41" i="2"/>
  <c r="AE541" i="2"/>
  <c r="AE364" i="2"/>
  <c r="AE213" i="2"/>
  <c r="AE203" i="2"/>
  <c r="AE118" i="2"/>
  <c r="AE287" i="2"/>
  <c r="AE548" i="2"/>
  <c r="AE376" i="2"/>
  <c r="AE295" i="2"/>
  <c r="AE150" i="2"/>
  <c r="AE251" i="2"/>
  <c r="AE300" i="2"/>
  <c r="AE239" i="2"/>
  <c r="AE486" i="2"/>
  <c r="AE156" i="2"/>
  <c r="AE403" i="2"/>
  <c r="AE147" i="2"/>
  <c r="AE241" i="2"/>
  <c r="AE115" i="2"/>
  <c r="AE565" i="2"/>
  <c r="AE322" i="2"/>
  <c r="AE462" i="2"/>
  <c r="AE672" i="2"/>
  <c r="AE28" i="2"/>
  <c r="AE320" i="2"/>
  <c r="AE230" i="2"/>
  <c r="AE153" i="2"/>
  <c r="AE163" i="2"/>
  <c r="AE348" i="2"/>
  <c r="AE713" i="2"/>
  <c r="AE282" i="2"/>
  <c r="AE181" i="2"/>
  <c r="AE559" i="2"/>
  <c r="AE335" i="2"/>
  <c r="AE481" i="2"/>
  <c r="AE567" i="2"/>
  <c r="AE168" i="2"/>
  <c r="AE242" i="2"/>
  <c r="AE78" i="2"/>
  <c r="AE277" i="2"/>
  <c r="AE198" i="2"/>
  <c r="AE33" i="2"/>
  <c r="AE120" i="2"/>
  <c r="AE227" i="2"/>
  <c r="AE142" i="2"/>
  <c r="AE313" i="2"/>
  <c r="AE410" i="2"/>
  <c r="AE333" i="2"/>
  <c r="AE111" i="2"/>
  <c r="AE343" i="2"/>
  <c r="AE196" i="2"/>
  <c r="AE637" i="2"/>
  <c r="AE30" i="2"/>
  <c r="AE475" i="2"/>
  <c r="AE679" i="2"/>
  <c r="AE10" i="2"/>
  <c r="AE187" i="2"/>
  <c r="AE84" i="2"/>
  <c r="AE694" i="2"/>
  <c r="AE532" i="2"/>
  <c r="AE176" i="2"/>
  <c r="AE328" i="2"/>
  <c r="AE146" i="2"/>
  <c r="AE74" i="2"/>
  <c r="AE633" i="2"/>
  <c r="AE649" i="2"/>
  <c r="AE19" i="2"/>
  <c r="AE424" i="2"/>
  <c r="AE224" i="2"/>
  <c r="AE596" i="2"/>
  <c r="AE67" i="2"/>
  <c r="AE597" i="2"/>
  <c r="AE574" i="2"/>
  <c r="AE240" i="2"/>
  <c r="AE458" i="2"/>
  <c r="AE123" i="2"/>
  <c r="AE6" i="2"/>
  <c r="AE62" i="2"/>
  <c r="AE625" i="2"/>
  <c r="AE588" i="2"/>
  <c r="AE3" i="2"/>
  <c r="AE576" i="2"/>
  <c r="AE297" i="2"/>
  <c r="AE473" i="2"/>
  <c r="AE278" i="2"/>
  <c r="AE506" i="2"/>
  <c r="AE619" i="2"/>
  <c r="AE647" i="2"/>
  <c r="AE217" i="2"/>
  <c r="AE296" i="2"/>
  <c r="AE12" i="2"/>
  <c r="AE159" i="2"/>
  <c r="AE453" i="2"/>
  <c r="AE303" i="2"/>
  <c r="AE476" i="2"/>
  <c r="AE16" i="2"/>
  <c r="AE107" i="2"/>
  <c r="AE663" i="2"/>
  <c r="AE253" i="2"/>
  <c r="AE178" i="2"/>
  <c r="AE184" i="2"/>
  <c r="AE22" i="2"/>
  <c r="AE98" i="2"/>
  <c r="AE63" i="2"/>
  <c r="AE299" i="2"/>
  <c r="AE605" i="2"/>
  <c r="AE340" i="2"/>
  <c r="AE245" i="2"/>
  <c r="AE157" i="2"/>
  <c r="AE160" i="2"/>
  <c r="AE58" i="2"/>
  <c r="AE646" i="2"/>
  <c r="AE202" i="2"/>
  <c r="AE81" i="2"/>
  <c r="AE355" i="2"/>
  <c r="AE225" i="2"/>
  <c r="AE527" i="2"/>
  <c r="AE488" i="2"/>
  <c r="AE248" i="2"/>
  <c r="AE139" i="2"/>
  <c r="AE257" i="2"/>
  <c r="AE96" i="2"/>
  <c r="AE177" i="2"/>
  <c r="AE20" i="2"/>
  <c r="AE563" i="2"/>
  <c r="AE426" i="2"/>
  <c r="AE50" i="2"/>
  <c r="AE192" i="2"/>
  <c r="AE219" i="2"/>
  <c r="AE23" i="2"/>
  <c r="AE499" i="2"/>
  <c r="AE254" i="2"/>
  <c r="AE52" i="2"/>
  <c r="AE379" i="2"/>
  <c r="AE546" i="2"/>
  <c r="AE408" i="2"/>
  <c r="AE730" i="2"/>
  <c r="AE630" i="2"/>
  <c r="AE292" i="2"/>
  <c r="AE601" i="2"/>
  <c r="AE606" i="2"/>
  <c r="AE494" i="2"/>
  <c r="AE252" i="2"/>
  <c r="AE66" i="2"/>
  <c r="AE314" i="2"/>
  <c r="AE130" i="2"/>
  <c r="AE578" i="2"/>
  <c r="AE21" i="2"/>
  <c r="AE693" i="2"/>
  <c r="AE695" i="2"/>
  <c r="AE298" i="2"/>
  <c r="AE650" i="2"/>
  <c r="AE602" i="2"/>
  <c r="AE540" i="2"/>
  <c r="AE658" i="2"/>
  <c r="AE174" i="2"/>
  <c r="AE405" i="2"/>
  <c r="AE709" i="2"/>
  <c r="AE302" i="2"/>
  <c r="AE149" i="2"/>
  <c r="AE437" i="2"/>
  <c r="AE554" i="2"/>
  <c r="AE671" i="2"/>
  <c r="AE152" i="2"/>
  <c r="AE428" i="2"/>
  <c r="AE586" i="2"/>
  <c r="AE231" i="2"/>
  <c r="AE406" i="2"/>
  <c r="AE386" i="2"/>
  <c r="AE356" i="2"/>
  <c r="AE7" i="2"/>
  <c r="AE88" i="2"/>
  <c r="AE611" i="2"/>
  <c r="AE85" i="2"/>
  <c r="AE158" i="2"/>
  <c r="AE55" i="2"/>
  <c r="AE517" i="2"/>
  <c r="AE57" i="2"/>
  <c r="AE703" i="2"/>
  <c r="AE421" i="2"/>
  <c r="AE525" i="2"/>
  <c r="AE373" i="2"/>
  <c r="AE568" i="2"/>
  <c r="AE34" i="2"/>
  <c r="AE317" i="2"/>
  <c r="AE129" i="2"/>
  <c r="AE276" i="2"/>
  <c r="AE504" i="2"/>
  <c r="AE136" i="2"/>
  <c r="AE493" i="2"/>
  <c r="AE477" i="2"/>
  <c r="AE721" i="2"/>
  <c r="AE687" i="2"/>
  <c r="AE169" i="2"/>
  <c r="AE585" i="2"/>
  <c r="AE101" i="2"/>
  <c r="AE338" i="2"/>
  <c r="AE714" i="2"/>
  <c r="AE609" i="2"/>
  <c r="AE691" i="2"/>
  <c r="AE327" i="2"/>
  <c r="AE186" i="2"/>
  <c r="AE449" i="2"/>
  <c r="AE13" i="2"/>
  <c r="AE25" i="2"/>
  <c r="AE581" i="2"/>
  <c r="AE444" i="2"/>
  <c r="AE90" i="2"/>
  <c r="AE557" i="2"/>
  <c r="AE511" i="2"/>
  <c r="AE53" i="2"/>
  <c r="AE543" i="2"/>
  <c r="AE310" i="2"/>
  <c r="AE243" i="2"/>
  <c r="AE127" i="2"/>
  <c r="AE454" i="2"/>
  <c r="AE616" i="2"/>
  <c r="AE145" i="2"/>
  <c r="AE29" i="2"/>
  <c r="AE79" i="2"/>
  <c r="AE448" i="2"/>
  <c r="AE132" i="2"/>
  <c r="AE534" i="2"/>
  <c r="AE429" i="2"/>
  <c r="AE593" i="2"/>
  <c r="AE487" i="2"/>
  <c r="AE200" i="2"/>
  <c r="AE699" i="2"/>
  <c r="AE459" i="2"/>
  <c r="AE45" i="2"/>
  <c r="AE526" i="2"/>
  <c r="AE533" i="2"/>
  <c r="AE407" i="2"/>
  <c r="AE455" i="2"/>
  <c r="AE729" i="2"/>
  <c r="AE259" i="2"/>
  <c r="AE514" i="2"/>
  <c r="AE392" i="2"/>
  <c r="AE489" i="2"/>
  <c r="AE412" i="2"/>
  <c r="AE626" i="2"/>
  <c r="AE623" i="2"/>
  <c r="AE719" i="2"/>
  <c r="AE218" i="2"/>
  <c r="AE397" i="2"/>
  <c r="AE457" i="2"/>
  <c r="AE618" i="2"/>
  <c r="AE306" i="2"/>
  <c r="AE100" i="2"/>
  <c r="AE673" i="2"/>
  <c r="AE648" i="2"/>
  <c r="AE86" i="2"/>
  <c r="AE309" i="2"/>
  <c r="AE236" i="2"/>
  <c r="AE24" i="2"/>
  <c r="AE603" i="2"/>
  <c r="AE137" i="2"/>
  <c r="AE640" i="2"/>
  <c r="AE718" i="2"/>
  <c r="AE551" i="2"/>
  <c r="AE382" i="2"/>
  <c r="AE659" i="2"/>
  <c r="AE189" i="2"/>
  <c r="AE479" i="2"/>
  <c r="AE307" i="2"/>
  <c r="AE32" i="2"/>
  <c r="AE667" i="2"/>
  <c r="AE496" i="2"/>
  <c r="AE250" i="2"/>
  <c r="AE677" i="2"/>
  <c r="AE423" i="2"/>
  <c r="AE124" i="2"/>
  <c r="AE689" i="2"/>
  <c r="AE464" i="2"/>
  <c r="AE133" i="2"/>
  <c r="AE590" i="2"/>
  <c r="AE201" i="2"/>
  <c r="AE614" i="2"/>
  <c r="AE612" i="2"/>
  <c r="AE465" i="2"/>
  <c r="AE164" i="2"/>
  <c r="AE114" i="2"/>
  <c r="AE182" i="2"/>
  <c r="AE204" i="2"/>
  <c r="AE657" i="2"/>
  <c r="AE404" i="2"/>
  <c r="AE394" i="2"/>
  <c r="AE293" i="2"/>
  <c r="AE138" i="2"/>
  <c r="AE615" i="2"/>
  <c r="AE727" i="2"/>
  <c r="AE549" i="2"/>
  <c r="AE345" i="2"/>
  <c r="AE226" i="2"/>
  <c r="AE93" i="2"/>
  <c r="AE711" i="2"/>
  <c r="AE294" i="2"/>
  <c r="AE562" i="2"/>
  <c r="AE339" i="2"/>
  <c r="AE40" i="2"/>
  <c r="AE434" i="2"/>
  <c r="AE140" i="2"/>
  <c r="AE369" i="2"/>
  <c r="AE154" i="2"/>
  <c r="AE199" i="2"/>
  <c r="AE395" i="2"/>
  <c r="AE674" i="2"/>
  <c r="AE555" i="2"/>
  <c r="AE311" i="2"/>
  <c r="AE435" i="2"/>
  <c r="AE205" i="2"/>
  <c r="AE665" i="2"/>
  <c r="AE116" i="2"/>
  <c r="AE613" i="2"/>
  <c r="AE725" i="2"/>
  <c r="AE723" i="2"/>
  <c r="AE73" i="2"/>
  <c r="AE579" i="2"/>
  <c r="AE427" i="2"/>
  <c r="AE399" i="2"/>
  <c r="AE452" i="2"/>
  <c r="AE594" i="2"/>
  <c r="AE722" i="2"/>
  <c r="AE283" i="2"/>
  <c r="AE675" i="2"/>
  <c r="AE678" i="2"/>
  <c r="AE144" i="2"/>
  <c r="AE342" i="2"/>
  <c r="AE207" i="2"/>
  <c r="AE54" i="2"/>
  <c r="AE143" i="2"/>
  <c r="AE350" i="2"/>
  <c r="AE676" i="2"/>
  <c r="AE141" i="2"/>
  <c r="AE318" i="2"/>
  <c r="AE624" i="2"/>
  <c r="AE717" i="2"/>
  <c r="AE467" i="2"/>
  <c r="AE235" i="2"/>
  <c r="AE365" i="2"/>
  <c r="AE42" i="2"/>
  <c r="AE707" i="2"/>
  <c r="AE513" i="2"/>
  <c r="AE155" i="2"/>
  <c r="AE261" i="2"/>
  <c r="AE620" i="2"/>
  <c r="AE644" i="2"/>
  <c r="AE690" i="2"/>
  <c r="AE582" i="2"/>
  <c r="AE732" i="2"/>
  <c r="AE402" i="2"/>
  <c r="AE501" i="2"/>
  <c r="AE598" i="2"/>
  <c r="AE480" i="2"/>
  <c r="AE419" i="2"/>
  <c r="AE258" i="2"/>
  <c r="AE583" i="2"/>
  <c r="AE631" i="2"/>
  <c r="AE223" i="2"/>
  <c r="AE391" i="2"/>
  <c r="AE109" i="2"/>
  <c r="AE194" i="2"/>
  <c r="AE523" i="2"/>
  <c r="AE212" i="2"/>
  <c r="AE660" i="2"/>
  <c r="AE490" i="2"/>
  <c r="AE432" i="2"/>
  <c r="AE535" i="2"/>
  <c r="AE684" i="2"/>
  <c r="AE522" i="2"/>
  <c r="AE362" i="2"/>
  <c r="AE334" i="2"/>
  <c r="AE573" i="2"/>
  <c r="AE161" i="2"/>
  <c r="AE99" i="2"/>
  <c r="AE516" i="2"/>
  <c r="AE584" i="2"/>
  <c r="AE451" i="2"/>
  <c r="AE560" i="2"/>
  <c r="AE229" i="2"/>
  <c r="AE175" i="2"/>
  <c r="AE430" i="2"/>
  <c r="AE708" i="2"/>
  <c r="AE724" i="2"/>
  <c r="AE566" i="2"/>
  <c r="AE440" i="2"/>
  <c r="AE681" i="2"/>
  <c r="AE378" i="2"/>
  <c r="AE400" i="2"/>
  <c r="AE289" i="2"/>
  <c r="AE627" i="2"/>
  <c r="AE249" i="2"/>
  <c r="AE595" i="2"/>
  <c r="AE267" i="2"/>
  <c r="AE353" i="2"/>
  <c r="AE347" i="2"/>
  <c r="AE617" i="2"/>
  <c r="AE701" i="2"/>
  <c r="AE587" i="2"/>
  <c r="AE592" i="2"/>
  <c r="AE591" i="2"/>
  <c r="AE636" i="2"/>
  <c r="AE710" i="2"/>
  <c r="AE668" i="2"/>
  <c r="AE519" i="2"/>
  <c r="AE712" i="2"/>
  <c r="AE622" i="2"/>
  <c r="AE415" i="2"/>
  <c r="AE502" i="2"/>
  <c r="AE384" i="2"/>
  <c r="AE651" i="2"/>
  <c r="AE680" i="2"/>
  <c r="AE570" i="2"/>
  <c r="AE547" i="2"/>
  <c r="AE702" i="2"/>
  <c r="AE704" i="2"/>
  <c r="AE669" i="2"/>
  <c r="AE726" i="2"/>
  <c r="AE706" i="2"/>
  <c r="AE700" i="2"/>
  <c r="AE643" i="2"/>
  <c r="AE696" i="2"/>
  <c r="AE715" i="2"/>
  <c r="AE720" i="2"/>
  <c r="AE728" i="2"/>
  <c r="AE731" i="2"/>
  <c r="AE683" i="2"/>
  <c r="AD632" i="2"/>
  <c r="AD580" i="2"/>
  <c r="AD629" i="2"/>
  <c r="AD69" i="2"/>
  <c r="AD323" i="2"/>
  <c r="AD413" i="2"/>
  <c r="AD417" i="2"/>
  <c r="AD503" i="2"/>
  <c r="AD308" i="2"/>
  <c r="AD558" i="2"/>
  <c r="AD390" i="2"/>
  <c r="AD456" i="2"/>
  <c r="AD148" i="2"/>
  <c r="AD666" i="2"/>
  <c r="AD122" i="2"/>
  <c r="AD474" i="2"/>
  <c r="AD332" i="2"/>
  <c r="AD482" i="2"/>
  <c r="AD38" i="2"/>
  <c r="AD655" i="2"/>
  <c r="AD468" i="2"/>
  <c r="AD366" i="2"/>
  <c r="AD363" i="2"/>
  <c r="AD51" i="2"/>
  <c r="AD530" i="2"/>
  <c r="AD183" i="2"/>
  <c r="AD607" i="2"/>
  <c r="AD237" i="2"/>
  <c r="AD330" i="2"/>
  <c r="AD561" i="2"/>
  <c r="AD642" i="2"/>
  <c r="AD377" i="2"/>
  <c r="AD71" i="2"/>
  <c r="AD553" i="2"/>
  <c r="AD2" i="2"/>
  <c r="AD76" i="2"/>
  <c r="AD374" i="2"/>
  <c r="AD544" i="2"/>
  <c r="AD190" i="2"/>
  <c r="AD89" i="2"/>
  <c r="AD315" i="2"/>
  <c r="AD206" i="2"/>
  <c r="AD512" i="2"/>
  <c r="AD383" i="2"/>
  <c r="AD495" i="2"/>
  <c r="AD77" i="2"/>
  <c r="AD197" i="2"/>
  <c r="AD102" i="2"/>
  <c r="AD265" i="2"/>
  <c r="AD281" i="2"/>
  <c r="AD461" i="2"/>
  <c r="AD358" i="2"/>
  <c r="AD134" i="2"/>
  <c r="AD106" i="2"/>
  <c r="AD263" i="2"/>
  <c r="AD491" i="2"/>
  <c r="AD401" i="2"/>
  <c r="AD165" i="2"/>
  <c r="AD575" i="2"/>
  <c r="AD216" i="2"/>
  <c r="AD472" i="2"/>
  <c r="AD312" i="2"/>
  <c r="AD220" i="2"/>
  <c r="AD273" i="2"/>
  <c r="AD336" i="2"/>
  <c r="AD108" i="2"/>
  <c r="AD151" i="2"/>
  <c r="AD446" i="2"/>
  <c r="AD370" i="2"/>
  <c r="AD438" i="2"/>
  <c r="AD385" i="2"/>
  <c r="AD80" i="2"/>
  <c r="AD264" i="2"/>
  <c r="AD112" i="2"/>
  <c r="AD325" i="2"/>
  <c r="AD433" i="2"/>
  <c r="AD341" i="2"/>
  <c r="AD113" i="2"/>
  <c r="AD380" i="2"/>
  <c r="AD641" i="2"/>
  <c r="AD211" i="2"/>
  <c r="AD510" i="2"/>
  <c r="AD233" i="2"/>
  <c r="AD500" i="2"/>
  <c r="AD179" i="2"/>
  <c r="AD43" i="2"/>
  <c r="AD439" i="2"/>
  <c r="AD135" i="2"/>
  <c r="AD166" i="2"/>
  <c r="AD686" i="2"/>
  <c r="AD291" i="2"/>
  <c r="AD238" i="2"/>
  <c r="AD301" i="2"/>
  <c r="AD505" i="2"/>
  <c r="AD443" i="2"/>
  <c r="AD284" i="2"/>
  <c r="AD9" i="2"/>
  <c r="AD17" i="2"/>
  <c r="AD87" i="2"/>
  <c r="AD599" i="2"/>
  <c r="AD68" i="2"/>
  <c r="AD94" i="2"/>
  <c r="AD75" i="2"/>
  <c r="AD316" i="2"/>
  <c r="AD381" i="2"/>
  <c r="AD431" i="2"/>
  <c r="AD103" i="2"/>
  <c r="AD331" i="2"/>
  <c r="AD208" i="2"/>
  <c r="AD662" i="2"/>
  <c r="AD256" i="2"/>
  <c r="AD191" i="2"/>
  <c r="AD64" i="2"/>
  <c r="AD91" i="2"/>
  <c r="AD471" i="2"/>
  <c r="AD357" i="2"/>
  <c r="AD524" i="2"/>
  <c r="AD244" i="2"/>
  <c r="AD414" i="2"/>
  <c r="AD131" i="2"/>
  <c r="AD180" i="2"/>
  <c r="AD639" i="2"/>
  <c r="AD27" i="2"/>
  <c r="AD44" i="2"/>
  <c r="AD354" i="2"/>
  <c r="AD269" i="2"/>
  <c r="AD92" i="2"/>
  <c r="AD173" i="2"/>
  <c r="AD387" i="2"/>
  <c r="AD47" i="2"/>
  <c r="AD234" i="2"/>
  <c r="AD11" i="2"/>
  <c r="AD685" i="2"/>
  <c r="AD359" i="2"/>
  <c r="AD654" i="2"/>
  <c r="AD682" i="2"/>
  <c r="AD416" i="2"/>
  <c r="AD304" i="2"/>
  <c r="AD521" i="2"/>
  <c r="AD290" i="2"/>
  <c r="AD262" i="2"/>
  <c r="AD716" i="2"/>
  <c r="AD279" i="2"/>
  <c r="AD247" i="2"/>
  <c r="AD653" i="2"/>
  <c r="AD275" i="2"/>
  <c r="AD324" i="2"/>
  <c r="AD271" i="2"/>
  <c r="AD193" i="2"/>
  <c r="AD319" i="2"/>
  <c r="AD172" i="2"/>
  <c r="AD119" i="2"/>
  <c r="AD128" i="2"/>
  <c r="AD508" i="2"/>
  <c r="AD228" i="2"/>
  <c r="AD14" i="2"/>
  <c r="AD360" i="2"/>
  <c r="AD569" i="2"/>
  <c r="AD371" i="2"/>
  <c r="AD125" i="2"/>
  <c r="AD214" i="2"/>
  <c r="AD170" i="2"/>
  <c r="AD492" i="2"/>
  <c r="AD497" i="2"/>
  <c r="AD507" i="2"/>
  <c r="AD460" i="2"/>
  <c r="AD31" i="2"/>
  <c r="AD537" i="2"/>
  <c r="AD550" i="2"/>
  <c r="AD638" i="2"/>
  <c r="AD536" i="2"/>
  <c r="AD635" i="2"/>
  <c r="AD552" i="2"/>
  <c r="AD272" i="2"/>
  <c r="AD652" i="2"/>
  <c r="AD538" i="2"/>
  <c r="AD645" i="2"/>
  <c r="AD483" i="2"/>
  <c r="AD260" i="2"/>
  <c r="AD608" i="2"/>
  <c r="AD222" i="2"/>
  <c r="AD344" i="2"/>
  <c r="AD285" i="2"/>
  <c r="AD634" i="2"/>
  <c r="AD36" i="2"/>
  <c r="AD167" i="2"/>
  <c r="AD542" i="2"/>
  <c r="AD188" i="2"/>
  <c r="AD628" i="2"/>
  <c r="AD604" i="2"/>
  <c r="AD162" i="2"/>
  <c r="AD529" i="2"/>
  <c r="AD280" i="2"/>
  <c r="AD520" i="2"/>
  <c r="AD126" i="2"/>
  <c r="AD656" i="2"/>
  <c r="AD418" i="2"/>
  <c r="AD270" i="2"/>
  <c r="AD37" i="2"/>
  <c r="AD26" i="2"/>
  <c r="AD556" i="2"/>
  <c r="AD268" i="2"/>
  <c r="AD664" i="2"/>
  <c r="AD95" i="2"/>
  <c r="AD539" i="2"/>
  <c r="AD5" i="2"/>
  <c r="AD518" i="2"/>
  <c r="AD35" i="2"/>
  <c r="AD232" i="2"/>
  <c r="AD83" i="2"/>
  <c r="AD442" i="2"/>
  <c r="AD466" i="2"/>
  <c r="AD441" i="2"/>
  <c r="AD61" i="2"/>
  <c r="AD121" i="2"/>
  <c r="AD498" i="2"/>
  <c r="AD409" i="2"/>
  <c r="AD195" i="2"/>
  <c r="AD485" i="2"/>
  <c r="AD436" i="2"/>
  <c r="AD528" i="2"/>
  <c r="AD117" i="2"/>
  <c r="AD65" i="2"/>
  <c r="AD372" i="2"/>
  <c r="AD59" i="2"/>
  <c r="AD221" i="2"/>
  <c r="AD545" i="2"/>
  <c r="AD82" i="2"/>
  <c r="AD698" i="2"/>
  <c r="AD484" i="2"/>
  <c r="AD361" i="2"/>
  <c r="AD288" i="2"/>
  <c r="AD46" i="2"/>
  <c r="AD463" i="2"/>
  <c r="AD509" i="2"/>
  <c r="AD445" i="2"/>
  <c r="AD15" i="2"/>
  <c r="AD389" i="2"/>
  <c r="AD661" i="2"/>
  <c r="AD246" i="2"/>
  <c r="AD48" i="2"/>
  <c r="AD337" i="2"/>
  <c r="AD255" i="2"/>
  <c r="AD185" i="2"/>
  <c r="AD375" i="2"/>
  <c r="AD589" i="2"/>
  <c r="AD329" i="2"/>
  <c r="AD266" i="2"/>
  <c r="AD393" i="2"/>
  <c r="AD411" i="2"/>
  <c r="AD346" i="2"/>
  <c r="AD8" i="2"/>
  <c r="AD571" i="2"/>
  <c r="AD70" i="2"/>
  <c r="AD60" i="2"/>
  <c r="AD49" i="2"/>
  <c r="AD171" i="2"/>
  <c r="AD697" i="2"/>
  <c r="AD705" i="2"/>
  <c r="AD349" i="2"/>
  <c r="AD447" i="2"/>
  <c r="AD577" i="2"/>
  <c r="AD388" i="2"/>
  <c r="AD39" i="2"/>
  <c r="AD478" i="2"/>
  <c r="AD351" i="2"/>
  <c r="AD18" i="2"/>
  <c r="AD688" i="2"/>
  <c r="AD600" i="2"/>
  <c r="AD97" i="2"/>
  <c r="AD425" i="2"/>
  <c r="AD398" i="2"/>
  <c r="AD305" i="2"/>
  <c r="AD367" i="2"/>
  <c r="AD209" i="2"/>
  <c r="AD321" i="2"/>
  <c r="AD368" i="2"/>
  <c r="AD210" i="2"/>
  <c r="AD422" i="2"/>
  <c r="AD470" i="2"/>
  <c r="AD469" i="2"/>
  <c r="AD621" i="2"/>
  <c r="AD104" i="2"/>
  <c r="AD396" i="2"/>
  <c r="AD56" i="2"/>
  <c r="AD274" i="2"/>
  <c r="AD72" i="2"/>
  <c r="AD105" i="2"/>
  <c r="AD450" i="2"/>
  <c r="AD4" i="2"/>
  <c r="AD326" i="2"/>
  <c r="AD352" i="2"/>
  <c r="AD286" i="2"/>
  <c r="AD215" i="2"/>
  <c r="AD420" i="2"/>
  <c r="AD670" i="2"/>
  <c r="AD515" i="2"/>
  <c r="AD564" i="2"/>
  <c r="AD110" i="2"/>
  <c r="AD692" i="2"/>
  <c r="AD572" i="2"/>
  <c r="AD531" i="2"/>
  <c r="AD610" i="2"/>
  <c r="AD41" i="2"/>
  <c r="AD541" i="2"/>
  <c r="AD364" i="2"/>
  <c r="AD213" i="2"/>
  <c r="AD203" i="2"/>
  <c r="AD118" i="2"/>
  <c r="AD287" i="2"/>
  <c r="AD548" i="2"/>
  <c r="AD376" i="2"/>
  <c r="AD295" i="2"/>
  <c r="AD150" i="2"/>
  <c r="AD251" i="2"/>
  <c r="AD300" i="2"/>
  <c r="AD239" i="2"/>
  <c r="AD486" i="2"/>
  <c r="AD156" i="2"/>
  <c r="AD403" i="2"/>
  <c r="AD147" i="2"/>
  <c r="AD241" i="2"/>
  <c r="AD115" i="2"/>
  <c r="AD565" i="2"/>
  <c r="AD322" i="2"/>
  <c r="AD462" i="2"/>
  <c r="AD672" i="2"/>
  <c r="AD28" i="2"/>
  <c r="AD320" i="2"/>
  <c r="AD230" i="2"/>
  <c r="AD153" i="2"/>
  <c r="AD163" i="2"/>
  <c r="AD348" i="2"/>
  <c r="AD713" i="2"/>
  <c r="AD282" i="2"/>
  <c r="AD181" i="2"/>
  <c r="AD559" i="2"/>
  <c r="AD335" i="2"/>
  <c r="AD481" i="2"/>
  <c r="AD567" i="2"/>
  <c r="AD168" i="2"/>
  <c r="AD242" i="2"/>
  <c r="AD78" i="2"/>
  <c r="AD277" i="2"/>
  <c r="AD198" i="2"/>
  <c r="AD33" i="2"/>
  <c r="AD120" i="2"/>
  <c r="AD227" i="2"/>
  <c r="AD142" i="2"/>
  <c r="AD313" i="2"/>
  <c r="AD410" i="2"/>
  <c r="AD333" i="2"/>
  <c r="AD111" i="2"/>
  <c r="AD343" i="2"/>
  <c r="AD196" i="2"/>
  <c r="AD637" i="2"/>
  <c r="AD30" i="2"/>
  <c r="AD475" i="2"/>
  <c r="AD679" i="2"/>
  <c r="AD10" i="2"/>
  <c r="AD187" i="2"/>
  <c r="AD84" i="2"/>
  <c r="AD694" i="2"/>
  <c r="AD532" i="2"/>
  <c r="AD176" i="2"/>
  <c r="AD328" i="2"/>
  <c r="AD146" i="2"/>
  <c r="AD74" i="2"/>
  <c r="AD633" i="2"/>
  <c r="AD649" i="2"/>
  <c r="AD19" i="2"/>
  <c r="AD424" i="2"/>
  <c r="AD224" i="2"/>
  <c r="AD596" i="2"/>
  <c r="AD67" i="2"/>
  <c r="AD597" i="2"/>
  <c r="AD574" i="2"/>
  <c r="AD240" i="2"/>
  <c r="AD458" i="2"/>
  <c r="AD123" i="2"/>
  <c r="AD6" i="2"/>
  <c r="AD62" i="2"/>
  <c r="AD625" i="2"/>
  <c r="AD588" i="2"/>
  <c r="AD3" i="2"/>
  <c r="AD576" i="2"/>
  <c r="AD297" i="2"/>
  <c r="AD473" i="2"/>
  <c r="AD278" i="2"/>
  <c r="AD506" i="2"/>
  <c r="AD619" i="2"/>
  <c r="AD647" i="2"/>
  <c r="AD217" i="2"/>
  <c r="AD296" i="2"/>
  <c r="AD12" i="2"/>
  <c r="AD159" i="2"/>
  <c r="AD453" i="2"/>
  <c r="AD303" i="2"/>
  <c r="AD476" i="2"/>
  <c r="AD16" i="2"/>
  <c r="AD107" i="2"/>
  <c r="AD663" i="2"/>
  <c r="AD253" i="2"/>
  <c r="AD178" i="2"/>
  <c r="AD184" i="2"/>
  <c r="AD22" i="2"/>
  <c r="AD98" i="2"/>
  <c r="AD63" i="2"/>
  <c r="AD299" i="2"/>
  <c r="AD605" i="2"/>
  <c r="AD340" i="2"/>
  <c r="AD245" i="2"/>
  <c r="AD157" i="2"/>
  <c r="AD160" i="2"/>
  <c r="AD58" i="2"/>
  <c r="AD646" i="2"/>
  <c r="AD202" i="2"/>
  <c r="AD81" i="2"/>
  <c r="AD355" i="2"/>
  <c r="AD225" i="2"/>
  <c r="AD527" i="2"/>
  <c r="AD488" i="2"/>
  <c r="AD248" i="2"/>
  <c r="AD139" i="2"/>
  <c r="AD257" i="2"/>
  <c r="AD96" i="2"/>
  <c r="AD177" i="2"/>
  <c r="AD20" i="2"/>
  <c r="AD563" i="2"/>
  <c r="AD426" i="2"/>
  <c r="AD50" i="2"/>
  <c r="AD192" i="2"/>
  <c r="AD219" i="2"/>
  <c r="AD23" i="2"/>
  <c r="AD499" i="2"/>
  <c r="AD254" i="2"/>
  <c r="AD52" i="2"/>
  <c r="AD379" i="2"/>
  <c r="AD546" i="2"/>
  <c r="AD408" i="2"/>
  <c r="AD730" i="2"/>
  <c r="AD630" i="2"/>
  <c r="AD292" i="2"/>
  <c r="AD601" i="2"/>
  <c r="AD606" i="2"/>
  <c r="AD494" i="2"/>
  <c r="AD252" i="2"/>
  <c r="AD66" i="2"/>
  <c r="AD314" i="2"/>
  <c r="AD130" i="2"/>
  <c r="AD578" i="2"/>
  <c r="AD21" i="2"/>
  <c r="AD693" i="2"/>
  <c r="AD695" i="2"/>
  <c r="AD298" i="2"/>
  <c r="AD650" i="2"/>
  <c r="AD602" i="2"/>
  <c r="AD540" i="2"/>
  <c r="AD658" i="2"/>
  <c r="AD174" i="2"/>
  <c r="AD405" i="2"/>
  <c r="AD709" i="2"/>
  <c r="AD302" i="2"/>
  <c r="AD149" i="2"/>
  <c r="AD437" i="2"/>
  <c r="AD554" i="2"/>
  <c r="AD671" i="2"/>
  <c r="AD152" i="2"/>
  <c r="AD428" i="2"/>
  <c r="AD586" i="2"/>
  <c r="AD231" i="2"/>
  <c r="AD406" i="2"/>
  <c r="AD386" i="2"/>
  <c r="AD356" i="2"/>
  <c r="AD7" i="2"/>
  <c r="AD88" i="2"/>
  <c r="AD611" i="2"/>
  <c r="AD85" i="2"/>
  <c r="AD158" i="2"/>
  <c r="AD55" i="2"/>
  <c r="AD517" i="2"/>
  <c r="AD57" i="2"/>
  <c r="AD703" i="2"/>
  <c r="AD421" i="2"/>
  <c r="AD525" i="2"/>
  <c r="AD373" i="2"/>
  <c r="AD568" i="2"/>
  <c r="AD34" i="2"/>
  <c r="AD317" i="2"/>
  <c r="AD129" i="2"/>
  <c r="AD276" i="2"/>
  <c r="AD504" i="2"/>
  <c r="AD136" i="2"/>
  <c r="AD493" i="2"/>
  <c r="AD477" i="2"/>
  <c r="AD721" i="2"/>
  <c r="AD687" i="2"/>
  <c r="AD169" i="2"/>
  <c r="AD585" i="2"/>
  <c r="AD101" i="2"/>
  <c r="AD338" i="2"/>
  <c r="AD714" i="2"/>
  <c r="AD609" i="2"/>
  <c r="AD691" i="2"/>
  <c r="AD327" i="2"/>
  <c r="AD186" i="2"/>
  <c r="AD449" i="2"/>
  <c r="AD13" i="2"/>
  <c r="AD25" i="2"/>
  <c r="AD581" i="2"/>
  <c r="AD444" i="2"/>
  <c r="AD90" i="2"/>
  <c r="AD557" i="2"/>
  <c r="AD511" i="2"/>
  <c r="AD53" i="2"/>
  <c r="AD543" i="2"/>
  <c r="AD310" i="2"/>
  <c r="AD243" i="2"/>
  <c r="AD127" i="2"/>
  <c r="AD454" i="2"/>
  <c r="AD616" i="2"/>
  <c r="AD145" i="2"/>
  <c r="AD29" i="2"/>
  <c r="AD79" i="2"/>
  <c r="AD448" i="2"/>
  <c r="AD132" i="2"/>
  <c r="AD534" i="2"/>
  <c r="AD429" i="2"/>
  <c r="AD593" i="2"/>
  <c r="AD487" i="2"/>
  <c r="AD200" i="2"/>
  <c r="AD699" i="2"/>
  <c r="AD459" i="2"/>
  <c r="AD45" i="2"/>
  <c r="AD526" i="2"/>
  <c r="AD533" i="2"/>
  <c r="AD407" i="2"/>
  <c r="AD455" i="2"/>
  <c r="AD729" i="2"/>
  <c r="AD259" i="2"/>
  <c r="AD514" i="2"/>
  <c r="AD392" i="2"/>
  <c r="AD489" i="2"/>
  <c r="AD412" i="2"/>
  <c r="AD626" i="2"/>
  <c r="AD623" i="2"/>
  <c r="AD719" i="2"/>
  <c r="AD218" i="2"/>
  <c r="AD397" i="2"/>
  <c r="AD457" i="2"/>
  <c r="AD618" i="2"/>
  <c r="AD306" i="2"/>
  <c r="AD100" i="2"/>
  <c r="AD673" i="2"/>
  <c r="AD648" i="2"/>
  <c r="AD86" i="2"/>
  <c r="AD309" i="2"/>
  <c r="AD236" i="2"/>
  <c r="AD24" i="2"/>
  <c r="AD603" i="2"/>
  <c r="AD137" i="2"/>
  <c r="AD640" i="2"/>
  <c r="AD718" i="2"/>
  <c r="AD551" i="2"/>
  <c r="AD382" i="2"/>
  <c r="AD659" i="2"/>
  <c r="AD189" i="2"/>
  <c r="AD479" i="2"/>
  <c r="AD307" i="2"/>
  <c r="AD32" i="2"/>
  <c r="AD667" i="2"/>
  <c r="AD496" i="2"/>
  <c r="AD250" i="2"/>
  <c r="AD677" i="2"/>
  <c r="AD423" i="2"/>
  <c r="AD124" i="2"/>
  <c r="AD689" i="2"/>
  <c r="AD464" i="2"/>
  <c r="AD133" i="2"/>
  <c r="AD590" i="2"/>
  <c r="AD201" i="2"/>
  <c r="AD614" i="2"/>
  <c r="AD612" i="2"/>
  <c r="AD465" i="2"/>
  <c r="AD164" i="2"/>
  <c r="AD114" i="2"/>
  <c r="AD182" i="2"/>
  <c r="AD204" i="2"/>
  <c r="AD657" i="2"/>
  <c r="AD404" i="2"/>
  <c r="AD394" i="2"/>
  <c r="AD293" i="2"/>
  <c r="AD138" i="2"/>
  <c r="AD615" i="2"/>
  <c r="AD727" i="2"/>
  <c r="AD549" i="2"/>
  <c r="AD345" i="2"/>
  <c r="AD226" i="2"/>
  <c r="AD93" i="2"/>
  <c r="AD711" i="2"/>
  <c r="AD294" i="2"/>
  <c r="AD562" i="2"/>
  <c r="AD339" i="2"/>
  <c r="AD40" i="2"/>
  <c r="AD434" i="2"/>
  <c r="AD140" i="2"/>
  <c r="AD369" i="2"/>
  <c r="AD154" i="2"/>
  <c r="AD199" i="2"/>
  <c r="AD395" i="2"/>
  <c r="AD674" i="2"/>
  <c r="AD555" i="2"/>
  <c r="AD311" i="2"/>
  <c r="AD435" i="2"/>
  <c r="AD205" i="2"/>
  <c r="AD665" i="2"/>
  <c r="AD116" i="2"/>
  <c r="AD613" i="2"/>
  <c r="AD725" i="2"/>
  <c r="AD723" i="2"/>
  <c r="AD73" i="2"/>
  <c r="AD579" i="2"/>
  <c r="AD427" i="2"/>
  <c r="AD399" i="2"/>
  <c r="AD452" i="2"/>
  <c r="AD594" i="2"/>
  <c r="AD722" i="2"/>
  <c r="AD283" i="2"/>
  <c r="AD675" i="2"/>
  <c r="AD678" i="2"/>
  <c r="AD144" i="2"/>
  <c r="AD342" i="2"/>
  <c r="AD207" i="2"/>
  <c r="AD54" i="2"/>
  <c r="AD143" i="2"/>
  <c r="AD350" i="2"/>
  <c r="AD676" i="2"/>
  <c r="AD141" i="2"/>
  <c r="AD318" i="2"/>
  <c r="AD624" i="2"/>
  <c r="AD717" i="2"/>
  <c r="AD467" i="2"/>
  <c r="AD235" i="2"/>
  <c r="AD365" i="2"/>
  <c r="AD42" i="2"/>
  <c r="AD707" i="2"/>
  <c r="AD513" i="2"/>
  <c r="AD155" i="2"/>
  <c r="AD261" i="2"/>
  <c r="AD620" i="2"/>
  <c r="AD644" i="2"/>
  <c r="AD690" i="2"/>
  <c r="AD582" i="2"/>
  <c r="AD732" i="2"/>
  <c r="AD402" i="2"/>
  <c r="AD501" i="2"/>
  <c r="AD598" i="2"/>
  <c r="AD480" i="2"/>
  <c r="AD419" i="2"/>
  <c r="AD258" i="2"/>
  <c r="AD583" i="2"/>
  <c r="AD631" i="2"/>
  <c r="AD223" i="2"/>
  <c r="AD391" i="2"/>
  <c r="AD109" i="2"/>
  <c r="AD194" i="2"/>
  <c r="AD523" i="2"/>
  <c r="AD212" i="2"/>
  <c r="AD660" i="2"/>
  <c r="AD490" i="2"/>
  <c r="AD432" i="2"/>
  <c r="AD535" i="2"/>
  <c r="AD684" i="2"/>
  <c r="AD522" i="2"/>
  <c r="AD362" i="2"/>
  <c r="AD334" i="2"/>
  <c r="AD573" i="2"/>
  <c r="AD161" i="2"/>
  <c r="AD99" i="2"/>
  <c r="AD516" i="2"/>
  <c r="AD584" i="2"/>
  <c r="AD451" i="2"/>
  <c r="AD560" i="2"/>
  <c r="AD229" i="2"/>
  <c r="AD175" i="2"/>
  <c r="AD430" i="2"/>
  <c r="AD708" i="2"/>
  <c r="AD724" i="2"/>
  <c r="AD566" i="2"/>
  <c r="AD440" i="2"/>
  <c r="AD681" i="2"/>
  <c r="AD378" i="2"/>
  <c r="AD400" i="2"/>
  <c r="AD289" i="2"/>
  <c r="AD627" i="2"/>
  <c r="AD249" i="2"/>
  <c r="AD595" i="2"/>
  <c r="AD267" i="2"/>
  <c r="AD353" i="2"/>
  <c r="AD347" i="2"/>
  <c r="AD617" i="2"/>
  <c r="AD701" i="2"/>
  <c r="AD587" i="2"/>
  <c r="AD592" i="2"/>
  <c r="AD591" i="2"/>
  <c r="AD636" i="2"/>
  <c r="AD710" i="2"/>
  <c r="AD668" i="2"/>
  <c r="AD519" i="2"/>
  <c r="AD712" i="2"/>
  <c r="AD622" i="2"/>
  <c r="AD415" i="2"/>
  <c r="AD502" i="2"/>
  <c r="AD384" i="2"/>
  <c r="AD651" i="2"/>
  <c r="AD680" i="2"/>
  <c r="AD570" i="2"/>
  <c r="AD547" i="2"/>
  <c r="AD702" i="2"/>
  <c r="AD704" i="2"/>
  <c r="AD669" i="2"/>
  <c r="AD726" i="2"/>
  <c r="AD706" i="2"/>
  <c r="AD700" i="2"/>
  <c r="AD643" i="2"/>
  <c r="AD696" i="2"/>
  <c r="AD715" i="2"/>
  <c r="AD720" i="2"/>
  <c r="AD728" i="2"/>
  <c r="AD731" i="2"/>
  <c r="AD683" i="2"/>
  <c r="AC632" i="2"/>
  <c r="AC580" i="2"/>
  <c r="AC629" i="2"/>
  <c r="AC69" i="2"/>
  <c r="AC323" i="2"/>
  <c r="AC413" i="2"/>
  <c r="AC417" i="2"/>
  <c r="AC503" i="2"/>
  <c r="AC308" i="2"/>
  <c r="AC558" i="2"/>
  <c r="AC390" i="2"/>
  <c r="AC456" i="2"/>
  <c r="AC148" i="2"/>
  <c r="AC666" i="2"/>
  <c r="AC122" i="2"/>
  <c r="AC474" i="2"/>
  <c r="AC332" i="2"/>
  <c r="AC482" i="2"/>
  <c r="AC38" i="2"/>
  <c r="AC655" i="2"/>
  <c r="AC468" i="2"/>
  <c r="AC366" i="2"/>
  <c r="AC363" i="2"/>
  <c r="AC51" i="2"/>
  <c r="AC530" i="2"/>
  <c r="AC183" i="2"/>
  <c r="AC607" i="2"/>
  <c r="AC237" i="2"/>
  <c r="AC330" i="2"/>
  <c r="AC561" i="2"/>
  <c r="AC642" i="2"/>
  <c r="AC377" i="2"/>
  <c r="AC71" i="2"/>
  <c r="AC553" i="2"/>
  <c r="AC2" i="2"/>
  <c r="AC76" i="2"/>
  <c r="AC374" i="2"/>
  <c r="AC544" i="2"/>
  <c r="AC190" i="2"/>
  <c r="AC89" i="2"/>
  <c r="AC315" i="2"/>
  <c r="AC206" i="2"/>
  <c r="AC512" i="2"/>
  <c r="AC383" i="2"/>
  <c r="AC495" i="2"/>
  <c r="AC77" i="2"/>
  <c r="AC197" i="2"/>
  <c r="AC102" i="2"/>
  <c r="AC265" i="2"/>
  <c r="AC281" i="2"/>
  <c r="AC461" i="2"/>
  <c r="AC358" i="2"/>
  <c r="AC134" i="2"/>
  <c r="AC106" i="2"/>
  <c r="AC263" i="2"/>
  <c r="AC491" i="2"/>
  <c r="AC401" i="2"/>
  <c r="AC165" i="2"/>
  <c r="AC575" i="2"/>
  <c r="AC216" i="2"/>
  <c r="AC472" i="2"/>
  <c r="AC312" i="2"/>
  <c r="AC220" i="2"/>
  <c r="AC273" i="2"/>
  <c r="AC336" i="2"/>
  <c r="AC108" i="2"/>
  <c r="AC151" i="2"/>
  <c r="AC446" i="2"/>
  <c r="AC370" i="2"/>
  <c r="AC438" i="2"/>
  <c r="AC385" i="2"/>
  <c r="AC80" i="2"/>
  <c r="AC264" i="2"/>
  <c r="AC112" i="2"/>
  <c r="AC325" i="2"/>
  <c r="AC433" i="2"/>
  <c r="AC341" i="2"/>
  <c r="AC113" i="2"/>
  <c r="AC380" i="2"/>
  <c r="AC641" i="2"/>
  <c r="AC211" i="2"/>
  <c r="AC510" i="2"/>
  <c r="AC233" i="2"/>
  <c r="AC500" i="2"/>
  <c r="AC179" i="2"/>
  <c r="AC43" i="2"/>
  <c r="AC439" i="2"/>
  <c r="AC135" i="2"/>
  <c r="AC166" i="2"/>
  <c r="AC686" i="2"/>
  <c r="AC291" i="2"/>
  <c r="AC238" i="2"/>
  <c r="AC301" i="2"/>
  <c r="AC505" i="2"/>
  <c r="AC443" i="2"/>
  <c r="AC284" i="2"/>
  <c r="AC9" i="2"/>
  <c r="AC17" i="2"/>
  <c r="AC87" i="2"/>
  <c r="AC599" i="2"/>
  <c r="AC68" i="2"/>
  <c r="AC94" i="2"/>
  <c r="AC75" i="2"/>
  <c r="AC316" i="2"/>
  <c r="AC381" i="2"/>
  <c r="AC431" i="2"/>
  <c r="AC103" i="2"/>
  <c r="AC331" i="2"/>
  <c r="AC208" i="2"/>
  <c r="AC662" i="2"/>
  <c r="AC256" i="2"/>
  <c r="AC191" i="2"/>
  <c r="AC64" i="2"/>
  <c r="AC91" i="2"/>
  <c r="AC471" i="2"/>
  <c r="AC357" i="2"/>
  <c r="AC524" i="2"/>
  <c r="AC244" i="2"/>
  <c r="AC414" i="2"/>
  <c r="AC131" i="2"/>
  <c r="AC180" i="2"/>
  <c r="AC639" i="2"/>
  <c r="AC27" i="2"/>
  <c r="AC44" i="2"/>
  <c r="AC354" i="2"/>
  <c r="AC269" i="2"/>
  <c r="AC92" i="2"/>
  <c r="AC173" i="2"/>
  <c r="AC387" i="2"/>
  <c r="AC47" i="2"/>
  <c r="AC234" i="2"/>
  <c r="AC11" i="2"/>
  <c r="AC685" i="2"/>
  <c r="AC359" i="2"/>
  <c r="AC654" i="2"/>
  <c r="AC682" i="2"/>
  <c r="AC416" i="2"/>
  <c r="AC304" i="2"/>
  <c r="AC521" i="2"/>
  <c r="AC290" i="2"/>
  <c r="AC262" i="2"/>
  <c r="AC716" i="2"/>
  <c r="AC279" i="2"/>
  <c r="AC247" i="2"/>
  <c r="AC653" i="2"/>
  <c r="AC275" i="2"/>
  <c r="AC324" i="2"/>
  <c r="AC271" i="2"/>
  <c r="AC193" i="2"/>
  <c r="AC319" i="2"/>
  <c r="AC172" i="2"/>
  <c r="AC119" i="2"/>
  <c r="AC128" i="2"/>
  <c r="AC508" i="2"/>
  <c r="AC228" i="2"/>
  <c r="AC14" i="2"/>
  <c r="AC360" i="2"/>
  <c r="AC569" i="2"/>
  <c r="AC371" i="2"/>
  <c r="AC125" i="2"/>
  <c r="AC214" i="2"/>
  <c r="AC170" i="2"/>
  <c r="AC492" i="2"/>
  <c r="AC497" i="2"/>
  <c r="AC507" i="2"/>
  <c r="AC460" i="2"/>
  <c r="AC31" i="2"/>
  <c r="AC537" i="2"/>
  <c r="AC550" i="2"/>
  <c r="AC638" i="2"/>
  <c r="AC536" i="2"/>
  <c r="AC635" i="2"/>
  <c r="AC552" i="2"/>
  <c r="AC272" i="2"/>
  <c r="AC652" i="2"/>
  <c r="AC538" i="2"/>
  <c r="AC645" i="2"/>
  <c r="AC483" i="2"/>
  <c r="AC260" i="2"/>
  <c r="AC608" i="2"/>
  <c r="AC222" i="2"/>
  <c r="AC344" i="2"/>
  <c r="AC285" i="2"/>
  <c r="AC634" i="2"/>
  <c r="AC36" i="2"/>
  <c r="AC167" i="2"/>
  <c r="AC542" i="2"/>
  <c r="AC188" i="2"/>
  <c r="AC628" i="2"/>
  <c r="AC604" i="2"/>
  <c r="AC162" i="2"/>
  <c r="AC529" i="2"/>
  <c r="AC280" i="2"/>
  <c r="AC520" i="2"/>
  <c r="AC126" i="2"/>
  <c r="AC656" i="2"/>
  <c r="AC418" i="2"/>
  <c r="AC270" i="2"/>
  <c r="J8" i="3" s="1"/>
  <c r="AC37" i="2"/>
  <c r="AC26" i="2"/>
  <c r="AC556" i="2"/>
  <c r="AC268" i="2"/>
  <c r="AC664" i="2"/>
  <c r="AC95" i="2"/>
  <c r="AC539" i="2"/>
  <c r="AC5" i="2"/>
  <c r="AC518" i="2"/>
  <c r="AC35" i="2"/>
  <c r="AC232" i="2"/>
  <c r="AC83" i="2"/>
  <c r="AC442" i="2"/>
  <c r="AC466" i="2"/>
  <c r="AC441" i="2"/>
  <c r="AC61" i="2"/>
  <c r="AC121" i="2"/>
  <c r="AC498" i="2"/>
  <c r="AC409" i="2"/>
  <c r="AC195" i="2"/>
  <c r="AC485" i="2"/>
  <c r="AC436" i="2"/>
  <c r="AC528" i="2"/>
  <c r="AC117" i="2"/>
  <c r="AC65" i="2"/>
  <c r="AC372" i="2"/>
  <c r="AC59" i="2"/>
  <c r="AC221" i="2"/>
  <c r="AC545" i="2"/>
  <c r="AC82" i="2"/>
  <c r="AC698" i="2"/>
  <c r="AC484" i="2"/>
  <c r="AC361" i="2"/>
  <c r="AC288" i="2"/>
  <c r="AC46" i="2"/>
  <c r="AC463" i="2"/>
  <c r="AC509" i="2"/>
  <c r="AC445" i="2"/>
  <c r="AC15" i="2"/>
  <c r="AC389" i="2"/>
  <c r="AC661" i="2"/>
  <c r="AC246" i="2"/>
  <c r="AC48" i="2"/>
  <c r="AC337" i="2"/>
  <c r="AC255" i="2"/>
  <c r="AC185" i="2"/>
  <c r="AC375" i="2"/>
  <c r="AC589" i="2"/>
  <c r="AC329" i="2"/>
  <c r="AC266" i="2"/>
  <c r="AC393" i="2"/>
  <c r="AC411" i="2"/>
  <c r="AC346" i="2"/>
  <c r="AC8" i="2"/>
  <c r="AC571" i="2"/>
  <c r="AC70" i="2"/>
  <c r="AC60" i="2"/>
  <c r="AC49" i="2"/>
  <c r="AC171" i="2"/>
  <c r="AC697" i="2"/>
  <c r="AC705" i="2"/>
  <c r="AC349" i="2"/>
  <c r="AC447" i="2"/>
  <c r="AC577" i="2"/>
  <c r="AC388" i="2"/>
  <c r="AC39" i="2"/>
  <c r="AC478" i="2"/>
  <c r="AC351" i="2"/>
  <c r="AC18" i="2"/>
  <c r="AC688" i="2"/>
  <c r="AC600" i="2"/>
  <c r="AC97" i="2"/>
  <c r="AC425" i="2"/>
  <c r="AC398" i="2"/>
  <c r="AC305" i="2"/>
  <c r="AC367" i="2"/>
  <c r="AC209" i="2"/>
  <c r="AC321" i="2"/>
  <c r="AC368" i="2"/>
  <c r="AC210" i="2"/>
  <c r="AC422" i="2"/>
  <c r="AC470" i="2"/>
  <c r="AC469" i="2"/>
  <c r="AC621" i="2"/>
  <c r="AC104" i="2"/>
  <c r="AC396" i="2"/>
  <c r="AC56" i="2"/>
  <c r="AC274" i="2"/>
  <c r="AC72" i="2"/>
  <c r="AC105" i="2"/>
  <c r="AC450" i="2"/>
  <c r="AC4" i="2"/>
  <c r="AC326" i="2"/>
  <c r="AC352" i="2"/>
  <c r="AC286" i="2"/>
  <c r="AC215" i="2"/>
  <c r="AC420" i="2"/>
  <c r="AC670" i="2"/>
  <c r="AC515" i="2"/>
  <c r="AC564" i="2"/>
  <c r="AC110" i="2"/>
  <c r="AC692" i="2"/>
  <c r="AC572" i="2"/>
  <c r="AC531" i="2"/>
  <c r="AC610" i="2"/>
  <c r="AC41" i="2"/>
  <c r="AC541" i="2"/>
  <c r="AC364" i="2"/>
  <c r="AC213" i="2"/>
  <c r="AC203" i="2"/>
  <c r="AC118" i="2"/>
  <c r="AC287" i="2"/>
  <c r="AC548" i="2"/>
  <c r="AC376" i="2"/>
  <c r="AC295" i="2"/>
  <c r="AC150" i="2"/>
  <c r="AC251" i="2"/>
  <c r="AC300" i="2"/>
  <c r="AC239" i="2"/>
  <c r="AC486" i="2"/>
  <c r="AC156" i="2"/>
  <c r="AC403" i="2"/>
  <c r="AC147" i="2"/>
  <c r="AC241" i="2"/>
  <c r="AC115" i="2"/>
  <c r="AC565" i="2"/>
  <c r="AC322" i="2"/>
  <c r="AC462" i="2"/>
  <c r="AC672" i="2"/>
  <c r="AC28" i="2"/>
  <c r="AC320" i="2"/>
  <c r="AC230" i="2"/>
  <c r="AC153" i="2"/>
  <c r="AC163" i="2"/>
  <c r="AC348" i="2"/>
  <c r="AC713" i="2"/>
  <c r="AC282" i="2"/>
  <c r="AC181" i="2"/>
  <c r="AC559" i="2"/>
  <c r="AC335" i="2"/>
  <c r="AC481" i="2"/>
  <c r="AC567" i="2"/>
  <c r="AC168" i="2"/>
  <c r="AC242" i="2"/>
  <c r="AC78" i="2"/>
  <c r="AC277" i="2"/>
  <c r="AC198" i="2"/>
  <c r="AC33" i="2"/>
  <c r="AC120" i="2"/>
  <c r="AC227" i="2"/>
  <c r="AC142" i="2"/>
  <c r="AC313" i="2"/>
  <c r="AC410" i="2"/>
  <c r="AC333" i="2"/>
  <c r="AC111" i="2"/>
  <c r="AC343" i="2"/>
  <c r="AC196" i="2"/>
  <c r="AC637" i="2"/>
  <c r="AC30" i="2"/>
  <c r="AC475" i="2"/>
  <c r="AC679" i="2"/>
  <c r="AC10" i="2"/>
  <c r="AC187" i="2"/>
  <c r="AC84" i="2"/>
  <c r="AC694" i="2"/>
  <c r="AC532" i="2"/>
  <c r="AC176" i="2"/>
  <c r="AC328" i="2"/>
  <c r="AC146" i="2"/>
  <c r="AC74" i="2"/>
  <c r="AC633" i="2"/>
  <c r="AC649" i="2"/>
  <c r="AC19" i="2"/>
  <c r="AC424" i="2"/>
  <c r="AC224" i="2"/>
  <c r="AC596" i="2"/>
  <c r="AC67" i="2"/>
  <c r="AC597" i="2"/>
  <c r="AC574" i="2"/>
  <c r="AC240" i="2"/>
  <c r="AC458" i="2"/>
  <c r="AC123" i="2"/>
  <c r="AC6" i="2"/>
  <c r="AC62" i="2"/>
  <c r="AC625" i="2"/>
  <c r="AC588" i="2"/>
  <c r="AC3" i="2"/>
  <c r="AC576" i="2"/>
  <c r="AC297" i="2"/>
  <c r="AC473" i="2"/>
  <c r="AC278" i="2"/>
  <c r="AC506" i="2"/>
  <c r="AC619" i="2"/>
  <c r="AC647" i="2"/>
  <c r="AC217" i="2"/>
  <c r="AC296" i="2"/>
  <c r="AC12" i="2"/>
  <c r="AC159" i="2"/>
  <c r="AC453" i="2"/>
  <c r="AC303" i="2"/>
  <c r="AC476" i="2"/>
  <c r="AC16" i="2"/>
  <c r="AC107" i="2"/>
  <c r="AC663" i="2"/>
  <c r="AC253" i="2"/>
  <c r="AC178" i="2"/>
  <c r="AC184" i="2"/>
  <c r="AC22" i="2"/>
  <c r="AC98" i="2"/>
  <c r="AC63" i="2"/>
  <c r="AC299" i="2"/>
  <c r="AC605" i="2"/>
  <c r="AC340" i="2"/>
  <c r="AC245" i="2"/>
  <c r="AC157" i="2"/>
  <c r="AC160" i="2"/>
  <c r="AC58" i="2"/>
  <c r="AC646" i="2"/>
  <c r="AC202" i="2"/>
  <c r="AC81" i="2"/>
  <c r="AC355" i="2"/>
  <c r="AC225" i="2"/>
  <c r="AC527" i="2"/>
  <c r="AC488" i="2"/>
  <c r="AC248" i="2"/>
  <c r="AC139" i="2"/>
  <c r="AC257" i="2"/>
  <c r="AC96" i="2"/>
  <c r="AC177" i="2"/>
  <c r="AC20" i="2"/>
  <c r="AC563" i="2"/>
  <c r="AC426" i="2"/>
  <c r="AC50" i="2"/>
  <c r="AC192" i="2"/>
  <c r="AC219" i="2"/>
  <c r="AC23" i="2"/>
  <c r="AC499" i="2"/>
  <c r="AC254" i="2"/>
  <c r="AC52" i="2"/>
  <c r="AC379" i="2"/>
  <c r="AC546" i="2"/>
  <c r="AC408" i="2"/>
  <c r="AC730" i="2"/>
  <c r="AC630" i="2"/>
  <c r="AC292" i="2"/>
  <c r="AC601" i="2"/>
  <c r="AC606" i="2"/>
  <c r="AC494" i="2"/>
  <c r="AC252" i="2"/>
  <c r="AC66" i="2"/>
  <c r="AC314" i="2"/>
  <c r="AC130" i="2"/>
  <c r="AC578" i="2"/>
  <c r="AC21" i="2"/>
  <c r="AC693" i="2"/>
  <c r="AC695" i="2"/>
  <c r="AC298" i="2"/>
  <c r="AC650" i="2"/>
  <c r="AC602" i="2"/>
  <c r="AC540" i="2"/>
  <c r="AC658" i="2"/>
  <c r="AC174" i="2"/>
  <c r="AC405" i="2"/>
  <c r="AC709" i="2"/>
  <c r="AC302" i="2"/>
  <c r="AC149" i="2"/>
  <c r="AC437" i="2"/>
  <c r="AC554" i="2"/>
  <c r="AC671" i="2"/>
  <c r="AC152" i="2"/>
  <c r="AC428" i="2"/>
  <c r="AC586" i="2"/>
  <c r="AC231" i="2"/>
  <c r="AC406" i="2"/>
  <c r="AC386" i="2"/>
  <c r="AC356" i="2"/>
  <c r="AC7" i="2"/>
  <c r="AC88" i="2"/>
  <c r="AC611" i="2"/>
  <c r="AC85" i="2"/>
  <c r="AC158" i="2"/>
  <c r="AC55" i="2"/>
  <c r="AC517" i="2"/>
  <c r="AC57" i="2"/>
  <c r="AC703" i="2"/>
  <c r="AC421" i="2"/>
  <c r="AC525" i="2"/>
  <c r="AC373" i="2"/>
  <c r="AC568" i="2"/>
  <c r="AC34" i="2"/>
  <c r="AC317" i="2"/>
  <c r="AC129" i="2"/>
  <c r="AC276" i="2"/>
  <c r="AC504" i="2"/>
  <c r="AC136" i="2"/>
  <c r="AC493" i="2"/>
  <c r="AC477" i="2"/>
  <c r="AC721" i="2"/>
  <c r="AC687" i="2"/>
  <c r="AC169" i="2"/>
  <c r="AC585" i="2"/>
  <c r="AC101" i="2"/>
  <c r="AC338" i="2"/>
  <c r="AC714" i="2"/>
  <c r="AC609" i="2"/>
  <c r="AC691" i="2"/>
  <c r="AC327" i="2"/>
  <c r="AC186" i="2"/>
  <c r="AC449" i="2"/>
  <c r="AC13" i="2"/>
  <c r="AC25" i="2"/>
  <c r="AC581" i="2"/>
  <c r="AC444" i="2"/>
  <c r="AC90" i="2"/>
  <c r="AC557" i="2"/>
  <c r="AC511" i="2"/>
  <c r="AC53" i="2"/>
  <c r="AC543" i="2"/>
  <c r="AC310" i="2"/>
  <c r="AC243" i="2"/>
  <c r="AC127" i="2"/>
  <c r="AC454" i="2"/>
  <c r="AC616" i="2"/>
  <c r="AC145" i="2"/>
  <c r="AC29" i="2"/>
  <c r="AC79" i="2"/>
  <c r="AC448" i="2"/>
  <c r="AC132" i="2"/>
  <c r="AC534" i="2"/>
  <c r="AC429" i="2"/>
  <c r="AC593" i="2"/>
  <c r="AC487" i="2"/>
  <c r="AC200" i="2"/>
  <c r="AC699" i="2"/>
  <c r="AC459" i="2"/>
  <c r="AC45" i="2"/>
  <c r="AC526" i="2"/>
  <c r="AC533" i="2"/>
  <c r="AC407" i="2"/>
  <c r="AC455" i="2"/>
  <c r="AC729" i="2"/>
  <c r="AC259" i="2"/>
  <c r="AC514" i="2"/>
  <c r="AC392" i="2"/>
  <c r="AC489" i="2"/>
  <c r="AC412" i="2"/>
  <c r="AC626" i="2"/>
  <c r="AC623" i="2"/>
  <c r="AC719" i="2"/>
  <c r="AC218" i="2"/>
  <c r="AC397" i="2"/>
  <c r="AC457" i="2"/>
  <c r="AC618" i="2"/>
  <c r="AC306" i="2"/>
  <c r="AC100" i="2"/>
  <c r="AC673" i="2"/>
  <c r="AC648" i="2"/>
  <c r="AC86" i="2"/>
  <c r="AC309" i="2"/>
  <c r="AC236" i="2"/>
  <c r="AC24" i="2"/>
  <c r="AC603" i="2"/>
  <c r="AC137" i="2"/>
  <c r="AC640" i="2"/>
  <c r="AC718" i="2"/>
  <c r="AC551" i="2"/>
  <c r="AC382" i="2"/>
  <c r="AC659" i="2"/>
  <c r="AC189" i="2"/>
  <c r="AC479" i="2"/>
  <c r="AC307" i="2"/>
  <c r="AC32" i="2"/>
  <c r="AC667" i="2"/>
  <c r="AC496" i="2"/>
  <c r="AC250" i="2"/>
  <c r="AC677" i="2"/>
  <c r="AC423" i="2"/>
  <c r="AC124" i="2"/>
  <c r="AC689" i="2"/>
  <c r="AC464" i="2"/>
  <c r="AC133" i="2"/>
  <c r="AC590" i="2"/>
  <c r="AC201" i="2"/>
  <c r="AC614" i="2"/>
  <c r="AC612" i="2"/>
  <c r="AC465" i="2"/>
  <c r="AC164" i="2"/>
  <c r="AC114" i="2"/>
  <c r="AC182" i="2"/>
  <c r="AC204" i="2"/>
  <c r="AC657" i="2"/>
  <c r="AC404" i="2"/>
  <c r="AC394" i="2"/>
  <c r="AC293" i="2"/>
  <c r="AC138" i="2"/>
  <c r="AC615" i="2"/>
  <c r="AC727" i="2"/>
  <c r="AC549" i="2"/>
  <c r="AC345" i="2"/>
  <c r="AC226" i="2"/>
  <c r="AC93" i="2"/>
  <c r="AC711" i="2"/>
  <c r="AC294" i="2"/>
  <c r="AC562" i="2"/>
  <c r="AC339" i="2"/>
  <c r="AC40" i="2"/>
  <c r="AC434" i="2"/>
  <c r="AC140" i="2"/>
  <c r="AC369" i="2"/>
  <c r="AC154" i="2"/>
  <c r="AC199" i="2"/>
  <c r="AC395" i="2"/>
  <c r="AC674" i="2"/>
  <c r="AC555" i="2"/>
  <c r="AC311" i="2"/>
  <c r="AC435" i="2"/>
  <c r="AC205" i="2"/>
  <c r="AC665" i="2"/>
  <c r="AC116" i="2"/>
  <c r="AC613" i="2"/>
  <c r="AC725" i="2"/>
  <c r="AC723" i="2"/>
  <c r="AC73" i="2"/>
  <c r="AC579" i="2"/>
  <c r="AC427" i="2"/>
  <c r="AC399" i="2"/>
  <c r="AC452" i="2"/>
  <c r="AC594" i="2"/>
  <c r="AC722" i="2"/>
  <c r="AC283" i="2"/>
  <c r="AC675" i="2"/>
  <c r="AC678" i="2"/>
  <c r="AC144" i="2"/>
  <c r="AC342" i="2"/>
  <c r="AC207" i="2"/>
  <c r="AC54" i="2"/>
  <c r="AC143" i="2"/>
  <c r="AC350" i="2"/>
  <c r="AC676" i="2"/>
  <c r="AC141" i="2"/>
  <c r="AC318" i="2"/>
  <c r="AC624" i="2"/>
  <c r="AC717" i="2"/>
  <c r="AC467" i="2"/>
  <c r="AC235" i="2"/>
  <c r="AC365" i="2"/>
  <c r="AC42" i="2"/>
  <c r="AC707" i="2"/>
  <c r="AC513" i="2"/>
  <c r="AC155" i="2"/>
  <c r="AC261" i="2"/>
  <c r="AC620" i="2"/>
  <c r="AC644" i="2"/>
  <c r="AC690" i="2"/>
  <c r="AC582" i="2"/>
  <c r="AC732" i="2"/>
  <c r="AC402" i="2"/>
  <c r="AC501" i="2"/>
  <c r="AC598" i="2"/>
  <c r="AC480" i="2"/>
  <c r="AC419" i="2"/>
  <c r="AC258" i="2"/>
  <c r="AC583" i="2"/>
  <c r="AC631" i="2"/>
  <c r="AC223" i="2"/>
  <c r="AC391" i="2"/>
  <c r="AC109" i="2"/>
  <c r="AC194" i="2"/>
  <c r="AC523" i="2"/>
  <c r="AC212" i="2"/>
  <c r="AC660" i="2"/>
  <c r="AC490" i="2"/>
  <c r="AC432" i="2"/>
  <c r="AC535" i="2"/>
  <c r="AC684" i="2"/>
  <c r="AC522" i="2"/>
  <c r="AC362" i="2"/>
  <c r="AC334" i="2"/>
  <c r="AC573" i="2"/>
  <c r="AC161" i="2"/>
  <c r="AC99" i="2"/>
  <c r="AC516" i="2"/>
  <c r="AC584" i="2"/>
  <c r="AC451" i="2"/>
  <c r="AC560" i="2"/>
  <c r="AC229" i="2"/>
  <c r="AC175" i="2"/>
  <c r="AC430" i="2"/>
  <c r="AC708" i="2"/>
  <c r="AC724" i="2"/>
  <c r="AC566" i="2"/>
  <c r="AC440" i="2"/>
  <c r="AC681" i="2"/>
  <c r="AC378" i="2"/>
  <c r="AC400" i="2"/>
  <c r="AC289" i="2"/>
  <c r="AC627" i="2"/>
  <c r="AC249" i="2"/>
  <c r="AC595" i="2"/>
  <c r="AC267" i="2"/>
  <c r="AC353" i="2"/>
  <c r="AC347" i="2"/>
  <c r="AC617" i="2"/>
  <c r="AC701" i="2"/>
  <c r="AC587" i="2"/>
  <c r="AC592" i="2"/>
  <c r="AC591" i="2"/>
  <c r="AC636" i="2"/>
  <c r="AC710" i="2"/>
  <c r="AC668" i="2"/>
  <c r="AC519" i="2"/>
  <c r="AC712" i="2"/>
  <c r="AC622" i="2"/>
  <c r="AC415" i="2"/>
  <c r="AC502" i="2"/>
  <c r="AC384" i="2"/>
  <c r="AC651" i="2"/>
  <c r="AC680" i="2"/>
  <c r="AC570" i="2"/>
  <c r="AC547" i="2"/>
  <c r="AC702" i="2"/>
  <c r="AC704" i="2"/>
  <c r="AC669" i="2"/>
  <c r="AC726" i="2"/>
  <c r="AC706" i="2"/>
  <c r="AC700" i="2"/>
  <c r="AC643" i="2"/>
  <c r="AC696" i="2"/>
  <c r="AC715" i="2"/>
  <c r="AC720" i="2"/>
  <c r="AC728" i="2"/>
  <c r="AC731" i="2"/>
  <c r="AC683" i="2"/>
  <c r="U632" i="2"/>
  <c r="U580" i="2"/>
  <c r="U629" i="2"/>
  <c r="U69" i="2"/>
  <c r="U323" i="2"/>
  <c r="U413" i="2"/>
  <c r="U417" i="2"/>
  <c r="U503" i="2"/>
  <c r="U308" i="2"/>
  <c r="U558" i="2"/>
  <c r="U390" i="2"/>
  <c r="U456" i="2"/>
  <c r="U148" i="2"/>
  <c r="U666" i="2"/>
  <c r="U122" i="2"/>
  <c r="U474" i="2"/>
  <c r="U332" i="2"/>
  <c r="U482" i="2"/>
  <c r="U38" i="2"/>
  <c r="U655" i="2"/>
  <c r="U468" i="2"/>
  <c r="U366" i="2"/>
  <c r="U363" i="2"/>
  <c r="U51" i="2"/>
  <c r="U530" i="2"/>
  <c r="U183" i="2"/>
  <c r="U607" i="2"/>
  <c r="U237" i="2"/>
  <c r="U330" i="2"/>
  <c r="U561" i="2"/>
  <c r="U642" i="2"/>
  <c r="U377" i="2"/>
  <c r="U71" i="2"/>
  <c r="U553" i="2"/>
  <c r="U2" i="2"/>
  <c r="U76" i="2"/>
  <c r="U374" i="2"/>
  <c r="U544" i="2"/>
  <c r="U190" i="2"/>
  <c r="U89" i="2"/>
  <c r="U315" i="2"/>
  <c r="U206" i="2"/>
  <c r="U512" i="2"/>
  <c r="U383" i="2"/>
  <c r="U495" i="2"/>
  <c r="U77" i="2"/>
  <c r="U197" i="2"/>
  <c r="U102" i="2"/>
  <c r="U265" i="2"/>
  <c r="U281" i="2"/>
  <c r="U461" i="2"/>
  <c r="U358" i="2"/>
  <c r="U134" i="2"/>
  <c r="U106" i="2"/>
  <c r="U263" i="2"/>
  <c r="U491" i="2"/>
  <c r="U401" i="2"/>
  <c r="U165" i="2"/>
  <c r="U575" i="2"/>
  <c r="U216" i="2"/>
  <c r="U472" i="2"/>
  <c r="U312" i="2"/>
  <c r="U220" i="2"/>
  <c r="U273" i="2"/>
  <c r="U336" i="2"/>
  <c r="U108" i="2"/>
  <c r="U151" i="2"/>
  <c r="U446" i="2"/>
  <c r="U370" i="2"/>
  <c r="U438" i="2"/>
  <c r="U385" i="2"/>
  <c r="U80" i="2"/>
  <c r="U264" i="2"/>
  <c r="U112" i="2"/>
  <c r="U325" i="2"/>
  <c r="U433" i="2"/>
  <c r="U341" i="2"/>
  <c r="U113" i="2"/>
  <c r="U380" i="2"/>
  <c r="U641" i="2"/>
  <c r="U211" i="2"/>
  <c r="U510" i="2"/>
  <c r="U233" i="2"/>
  <c r="U500" i="2"/>
  <c r="U179" i="2"/>
  <c r="U43" i="2"/>
  <c r="U439" i="2"/>
  <c r="U135" i="2"/>
  <c r="U166" i="2"/>
  <c r="U686" i="2"/>
  <c r="U291" i="2"/>
  <c r="U238" i="2"/>
  <c r="U301" i="2"/>
  <c r="U505" i="2"/>
  <c r="U443" i="2"/>
  <c r="U284" i="2"/>
  <c r="U9" i="2"/>
  <c r="U17" i="2"/>
  <c r="U87" i="2"/>
  <c r="U599" i="2"/>
  <c r="U68" i="2"/>
  <c r="U94" i="2"/>
  <c r="U75" i="2"/>
  <c r="U316" i="2"/>
  <c r="U381" i="2"/>
  <c r="U431" i="2"/>
  <c r="U103" i="2"/>
  <c r="U331" i="2"/>
  <c r="U208" i="2"/>
  <c r="U662" i="2"/>
  <c r="U256" i="2"/>
  <c r="U191" i="2"/>
  <c r="U64" i="2"/>
  <c r="U91" i="2"/>
  <c r="U471" i="2"/>
  <c r="U357" i="2"/>
  <c r="U524" i="2"/>
  <c r="U244" i="2"/>
  <c r="U414" i="2"/>
  <c r="U131" i="2"/>
  <c r="U180" i="2"/>
  <c r="U639" i="2"/>
  <c r="U27" i="2"/>
  <c r="U44" i="2"/>
  <c r="U354" i="2"/>
  <c r="U269" i="2"/>
  <c r="U92" i="2"/>
  <c r="U173" i="2"/>
  <c r="U387" i="2"/>
  <c r="U47" i="2"/>
  <c r="U234" i="2"/>
  <c r="U11" i="2"/>
  <c r="U685" i="2"/>
  <c r="U359" i="2"/>
  <c r="U654" i="2"/>
  <c r="U682" i="2"/>
  <c r="U416" i="2"/>
  <c r="U304" i="2"/>
  <c r="U521" i="2"/>
  <c r="U290" i="2"/>
  <c r="U262" i="2"/>
  <c r="U716" i="2"/>
  <c r="U279" i="2"/>
  <c r="U247" i="2"/>
  <c r="U653" i="2"/>
  <c r="U275" i="2"/>
  <c r="U324" i="2"/>
  <c r="U271" i="2"/>
  <c r="U193" i="2"/>
  <c r="U319" i="2"/>
  <c r="U172" i="2"/>
  <c r="U119" i="2"/>
  <c r="U128" i="2"/>
  <c r="U508" i="2"/>
  <c r="U228" i="2"/>
  <c r="U14" i="2"/>
  <c r="U360" i="2"/>
  <c r="U569" i="2"/>
  <c r="U371" i="2"/>
  <c r="U125" i="2"/>
  <c r="U214" i="2"/>
  <c r="U170" i="2"/>
  <c r="U492" i="2"/>
  <c r="U497" i="2"/>
  <c r="U507" i="2"/>
  <c r="U460" i="2"/>
  <c r="U31" i="2"/>
  <c r="U537" i="2"/>
  <c r="U550" i="2"/>
  <c r="U638" i="2"/>
  <c r="U536" i="2"/>
  <c r="U635" i="2"/>
  <c r="U552" i="2"/>
  <c r="U272" i="2"/>
  <c r="U652" i="2"/>
  <c r="U538" i="2"/>
  <c r="U645" i="2"/>
  <c r="U483" i="2"/>
  <c r="U260" i="2"/>
  <c r="U608" i="2"/>
  <c r="U222" i="2"/>
  <c r="U344" i="2"/>
  <c r="U285" i="2"/>
  <c r="U634" i="2"/>
  <c r="U36" i="2"/>
  <c r="U167" i="2"/>
  <c r="U542" i="2"/>
  <c r="U188" i="2"/>
  <c r="U628" i="2"/>
  <c r="U604" i="2"/>
  <c r="U162" i="2"/>
  <c r="U529" i="2"/>
  <c r="U280" i="2"/>
  <c r="U520" i="2"/>
  <c r="U126" i="2"/>
  <c r="U656" i="2"/>
  <c r="U418" i="2"/>
  <c r="U270" i="2"/>
  <c r="U37" i="2"/>
  <c r="U26" i="2"/>
  <c r="U556" i="2"/>
  <c r="U268" i="2"/>
  <c r="U664" i="2"/>
  <c r="U95" i="2"/>
  <c r="U539" i="2"/>
  <c r="U5" i="2"/>
  <c r="U518" i="2"/>
  <c r="U35" i="2"/>
  <c r="U232" i="2"/>
  <c r="U83" i="2"/>
  <c r="U442" i="2"/>
  <c r="U466" i="2"/>
  <c r="U441" i="2"/>
  <c r="U61" i="2"/>
  <c r="U121" i="2"/>
  <c r="U498" i="2"/>
  <c r="U409" i="2"/>
  <c r="U195" i="2"/>
  <c r="U485" i="2"/>
  <c r="U436" i="2"/>
  <c r="U528" i="2"/>
  <c r="U117" i="2"/>
  <c r="U65" i="2"/>
  <c r="U372" i="2"/>
  <c r="U59" i="2"/>
  <c r="U221" i="2"/>
  <c r="U545" i="2"/>
  <c r="U82" i="2"/>
  <c r="U698" i="2"/>
  <c r="U484" i="2"/>
  <c r="U361" i="2"/>
  <c r="U288" i="2"/>
  <c r="U46" i="2"/>
  <c r="U463" i="2"/>
  <c r="U509" i="2"/>
  <c r="U445" i="2"/>
  <c r="U15" i="2"/>
  <c r="U389" i="2"/>
  <c r="U661" i="2"/>
  <c r="U246" i="2"/>
  <c r="U48" i="2"/>
  <c r="U337" i="2"/>
  <c r="U255" i="2"/>
  <c r="U185" i="2"/>
  <c r="U375" i="2"/>
  <c r="U589" i="2"/>
  <c r="U329" i="2"/>
  <c r="U266" i="2"/>
  <c r="U393" i="2"/>
  <c r="U411" i="2"/>
  <c r="U346" i="2"/>
  <c r="U8" i="2"/>
  <c r="U571" i="2"/>
  <c r="U70" i="2"/>
  <c r="U60" i="2"/>
  <c r="U49" i="2"/>
  <c r="U171" i="2"/>
  <c r="U697" i="2"/>
  <c r="U705" i="2"/>
  <c r="U349" i="2"/>
  <c r="U447" i="2"/>
  <c r="U577" i="2"/>
  <c r="U388" i="2"/>
  <c r="U39" i="2"/>
  <c r="U478" i="2"/>
  <c r="U351" i="2"/>
  <c r="U18" i="2"/>
  <c r="U688" i="2"/>
  <c r="U600" i="2"/>
  <c r="U97" i="2"/>
  <c r="U425" i="2"/>
  <c r="U398" i="2"/>
  <c r="U305" i="2"/>
  <c r="U367" i="2"/>
  <c r="U209" i="2"/>
  <c r="U321" i="2"/>
  <c r="U368" i="2"/>
  <c r="U210" i="2"/>
  <c r="U422" i="2"/>
  <c r="U470" i="2"/>
  <c r="U469" i="2"/>
  <c r="U621" i="2"/>
  <c r="U104" i="2"/>
  <c r="U396" i="2"/>
  <c r="U56" i="2"/>
  <c r="U274" i="2"/>
  <c r="U72" i="2"/>
  <c r="U105" i="2"/>
  <c r="U450" i="2"/>
  <c r="U4" i="2"/>
  <c r="U326" i="2"/>
  <c r="U352" i="2"/>
  <c r="U286" i="2"/>
  <c r="U215" i="2"/>
  <c r="U420" i="2"/>
  <c r="U670" i="2"/>
  <c r="U515" i="2"/>
  <c r="U564" i="2"/>
  <c r="U110" i="2"/>
  <c r="U692" i="2"/>
  <c r="U572" i="2"/>
  <c r="U531" i="2"/>
  <c r="U610" i="2"/>
  <c r="U41" i="2"/>
  <c r="U541" i="2"/>
  <c r="U364" i="2"/>
  <c r="U213" i="2"/>
  <c r="U203" i="2"/>
  <c r="U118" i="2"/>
  <c r="U287" i="2"/>
  <c r="U548" i="2"/>
  <c r="U376" i="2"/>
  <c r="U295" i="2"/>
  <c r="U150" i="2"/>
  <c r="U251" i="2"/>
  <c r="U300" i="2"/>
  <c r="U239" i="2"/>
  <c r="U486" i="2"/>
  <c r="U156" i="2"/>
  <c r="U403" i="2"/>
  <c r="U147" i="2"/>
  <c r="U241" i="2"/>
  <c r="U115" i="2"/>
  <c r="U565" i="2"/>
  <c r="U322" i="2"/>
  <c r="U462" i="2"/>
  <c r="U672" i="2"/>
  <c r="U28" i="2"/>
  <c r="U320" i="2"/>
  <c r="U230" i="2"/>
  <c r="U153" i="2"/>
  <c r="U163" i="2"/>
  <c r="U348" i="2"/>
  <c r="U713" i="2"/>
  <c r="U282" i="2"/>
  <c r="U181" i="2"/>
  <c r="U559" i="2"/>
  <c r="U335" i="2"/>
  <c r="U481" i="2"/>
  <c r="U567" i="2"/>
  <c r="U168" i="2"/>
  <c r="U242" i="2"/>
  <c r="U78" i="2"/>
  <c r="U277" i="2"/>
  <c r="U198" i="2"/>
  <c r="U33" i="2"/>
  <c r="U120" i="2"/>
  <c r="U227" i="2"/>
  <c r="U142" i="2"/>
  <c r="U313" i="2"/>
  <c r="U410" i="2"/>
  <c r="U333" i="2"/>
  <c r="U111" i="2"/>
  <c r="U343" i="2"/>
  <c r="U196" i="2"/>
  <c r="U637" i="2"/>
  <c r="U30" i="2"/>
  <c r="U475" i="2"/>
  <c r="U679" i="2"/>
  <c r="U10" i="2"/>
  <c r="U187" i="2"/>
  <c r="U84" i="2"/>
  <c r="U694" i="2"/>
  <c r="U532" i="2"/>
  <c r="U176" i="2"/>
  <c r="U328" i="2"/>
  <c r="U146" i="2"/>
  <c r="U74" i="2"/>
  <c r="U633" i="2"/>
  <c r="U649" i="2"/>
  <c r="U19" i="2"/>
  <c r="U424" i="2"/>
  <c r="U224" i="2"/>
  <c r="U596" i="2"/>
  <c r="U67" i="2"/>
  <c r="U597" i="2"/>
  <c r="U574" i="2"/>
  <c r="U240" i="2"/>
  <c r="U458" i="2"/>
  <c r="U123" i="2"/>
  <c r="U6" i="2"/>
  <c r="U62" i="2"/>
  <c r="U625" i="2"/>
  <c r="U588" i="2"/>
  <c r="U3" i="2"/>
  <c r="U576" i="2"/>
  <c r="U297" i="2"/>
  <c r="U473" i="2"/>
  <c r="U278" i="2"/>
  <c r="U506" i="2"/>
  <c r="U619" i="2"/>
  <c r="U647" i="2"/>
  <c r="U217" i="2"/>
  <c r="U296" i="2"/>
  <c r="U12" i="2"/>
  <c r="U159" i="2"/>
  <c r="U453" i="2"/>
  <c r="U303" i="2"/>
  <c r="U476" i="2"/>
  <c r="U16" i="2"/>
  <c r="U107" i="2"/>
  <c r="U663" i="2"/>
  <c r="U253" i="2"/>
  <c r="U178" i="2"/>
  <c r="U184" i="2"/>
  <c r="U22" i="2"/>
  <c r="U98" i="2"/>
  <c r="U63" i="2"/>
  <c r="U299" i="2"/>
  <c r="U605" i="2"/>
  <c r="U340" i="2"/>
  <c r="U245" i="2"/>
  <c r="U157" i="2"/>
  <c r="U160" i="2"/>
  <c r="U58" i="2"/>
  <c r="U646" i="2"/>
  <c r="U202" i="2"/>
  <c r="U81" i="2"/>
  <c r="U355" i="2"/>
  <c r="U225" i="2"/>
  <c r="U527" i="2"/>
  <c r="U488" i="2"/>
  <c r="U248" i="2"/>
  <c r="U139" i="2"/>
  <c r="U257" i="2"/>
  <c r="U96" i="2"/>
  <c r="U177" i="2"/>
  <c r="U20" i="2"/>
  <c r="U563" i="2"/>
  <c r="U426" i="2"/>
  <c r="U50" i="2"/>
  <c r="U192" i="2"/>
  <c r="U219" i="2"/>
  <c r="U23" i="2"/>
  <c r="U499" i="2"/>
  <c r="U254" i="2"/>
  <c r="U52" i="2"/>
  <c r="U379" i="2"/>
  <c r="U546" i="2"/>
  <c r="U408" i="2"/>
  <c r="U730" i="2"/>
  <c r="U630" i="2"/>
  <c r="U292" i="2"/>
  <c r="U601" i="2"/>
  <c r="U606" i="2"/>
  <c r="U494" i="2"/>
  <c r="U252" i="2"/>
  <c r="U66" i="2"/>
  <c r="U314" i="2"/>
  <c r="U130" i="2"/>
  <c r="U578" i="2"/>
  <c r="U21" i="2"/>
  <c r="U693" i="2"/>
  <c r="U695" i="2"/>
  <c r="U298" i="2"/>
  <c r="U650" i="2"/>
  <c r="U602" i="2"/>
  <c r="U540" i="2"/>
  <c r="U658" i="2"/>
  <c r="U174" i="2"/>
  <c r="U405" i="2"/>
  <c r="U709" i="2"/>
  <c r="U302" i="2"/>
  <c r="U149" i="2"/>
  <c r="U437" i="2"/>
  <c r="U554" i="2"/>
  <c r="U671" i="2"/>
  <c r="U152" i="2"/>
  <c r="U428" i="2"/>
  <c r="U586" i="2"/>
  <c r="U231" i="2"/>
  <c r="U406" i="2"/>
  <c r="U386" i="2"/>
  <c r="U356" i="2"/>
  <c r="U7" i="2"/>
  <c r="U88" i="2"/>
  <c r="U611" i="2"/>
  <c r="U85" i="2"/>
  <c r="U158" i="2"/>
  <c r="U55" i="2"/>
  <c r="U517" i="2"/>
  <c r="U57" i="2"/>
  <c r="U703" i="2"/>
  <c r="U421" i="2"/>
  <c r="U525" i="2"/>
  <c r="U373" i="2"/>
  <c r="U568" i="2"/>
  <c r="U34" i="2"/>
  <c r="U317" i="2"/>
  <c r="U129" i="2"/>
  <c r="U276" i="2"/>
  <c r="U504" i="2"/>
  <c r="U136" i="2"/>
  <c r="U493" i="2"/>
  <c r="U477" i="2"/>
  <c r="U721" i="2"/>
  <c r="U687" i="2"/>
  <c r="U169" i="2"/>
  <c r="U585" i="2"/>
  <c r="U101" i="2"/>
  <c r="U338" i="2"/>
  <c r="U714" i="2"/>
  <c r="U609" i="2"/>
  <c r="U691" i="2"/>
  <c r="U327" i="2"/>
  <c r="U186" i="2"/>
  <c r="U449" i="2"/>
  <c r="U13" i="2"/>
  <c r="U25" i="2"/>
  <c r="U581" i="2"/>
  <c r="U444" i="2"/>
  <c r="U90" i="2"/>
  <c r="U557" i="2"/>
  <c r="U511" i="2"/>
  <c r="U53" i="2"/>
  <c r="U543" i="2"/>
  <c r="U310" i="2"/>
  <c r="U243" i="2"/>
  <c r="U127" i="2"/>
  <c r="U454" i="2"/>
  <c r="U616" i="2"/>
  <c r="U145" i="2"/>
  <c r="U29" i="2"/>
  <c r="U79" i="2"/>
  <c r="U448" i="2"/>
  <c r="U132" i="2"/>
  <c r="U534" i="2"/>
  <c r="U429" i="2"/>
  <c r="U593" i="2"/>
  <c r="U487" i="2"/>
  <c r="U200" i="2"/>
  <c r="U699" i="2"/>
  <c r="U459" i="2"/>
  <c r="U45" i="2"/>
  <c r="U526" i="2"/>
  <c r="U533" i="2"/>
  <c r="U407" i="2"/>
  <c r="U455" i="2"/>
  <c r="U729" i="2"/>
  <c r="U259" i="2"/>
  <c r="U514" i="2"/>
  <c r="U392" i="2"/>
  <c r="U489" i="2"/>
  <c r="U412" i="2"/>
  <c r="U626" i="2"/>
  <c r="U623" i="2"/>
  <c r="U719" i="2"/>
  <c r="U218" i="2"/>
  <c r="U397" i="2"/>
  <c r="U457" i="2"/>
  <c r="U618" i="2"/>
  <c r="U306" i="2"/>
  <c r="U100" i="2"/>
  <c r="U673" i="2"/>
  <c r="U648" i="2"/>
  <c r="U86" i="2"/>
  <c r="U309" i="2"/>
  <c r="U236" i="2"/>
  <c r="U24" i="2"/>
  <c r="U603" i="2"/>
  <c r="U137" i="2"/>
  <c r="U640" i="2"/>
  <c r="U718" i="2"/>
  <c r="U551" i="2"/>
  <c r="U382" i="2"/>
  <c r="U659" i="2"/>
  <c r="U189" i="2"/>
  <c r="U479" i="2"/>
  <c r="U307" i="2"/>
  <c r="U32" i="2"/>
  <c r="U667" i="2"/>
  <c r="U496" i="2"/>
  <c r="U250" i="2"/>
  <c r="U677" i="2"/>
  <c r="U423" i="2"/>
  <c r="U124" i="2"/>
  <c r="U689" i="2"/>
  <c r="U464" i="2"/>
  <c r="U133" i="2"/>
  <c r="U590" i="2"/>
  <c r="U201" i="2"/>
  <c r="U614" i="2"/>
  <c r="U612" i="2"/>
  <c r="U465" i="2"/>
  <c r="U164" i="2"/>
  <c r="U114" i="2"/>
  <c r="U182" i="2"/>
  <c r="U204" i="2"/>
  <c r="U657" i="2"/>
  <c r="U404" i="2"/>
  <c r="U394" i="2"/>
  <c r="U293" i="2"/>
  <c r="U138" i="2"/>
  <c r="U615" i="2"/>
  <c r="U727" i="2"/>
  <c r="U549" i="2"/>
  <c r="U345" i="2"/>
  <c r="U226" i="2"/>
  <c r="U93" i="2"/>
  <c r="U711" i="2"/>
  <c r="U294" i="2"/>
  <c r="U562" i="2"/>
  <c r="U339" i="2"/>
  <c r="U40" i="2"/>
  <c r="U434" i="2"/>
  <c r="U140" i="2"/>
  <c r="U369" i="2"/>
  <c r="U154" i="2"/>
  <c r="U199" i="2"/>
  <c r="U395" i="2"/>
  <c r="U674" i="2"/>
  <c r="U555" i="2"/>
  <c r="U311" i="2"/>
  <c r="U435" i="2"/>
  <c r="U205" i="2"/>
  <c r="U665" i="2"/>
  <c r="U116" i="2"/>
  <c r="U613" i="2"/>
  <c r="U725" i="2"/>
  <c r="U723" i="2"/>
  <c r="U73" i="2"/>
  <c r="U579" i="2"/>
  <c r="U427" i="2"/>
  <c r="U399" i="2"/>
  <c r="U452" i="2"/>
  <c r="U594" i="2"/>
  <c r="U722" i="2"/>
  <c r="U283" i="2"/>
  <c r="U675" i="2"/>
  <c r="U678" i="2"/>
  <c r="U144" i="2"/>
  <c r="U342" i="2"/>
  <c r="U207" i="2"/>
  <c r="U54" i="2"/>
  <c r="U143" i="2"/>
  <c r="U350" i="2"/>
  <c r="U676" i="2"/>
  <c r="U141" i="2"/>
  <c r="U318" i="2"/>
  <c r="U624" i="2"/>
  <c r="U717" i="2"/>
  <c r="U467" i="2"/>
  <c r="U235" i="2"/>
  <c r="U365" i="2"/>
  <c r="U42" i="2"/>
  <c r="U707" i="2"/>
  <c r="U513" i="2"/>
  <c r="U155" i="2"/>
  <c r="U261" i="2"/>
  <c r="U620" i="2"/>
  <c r="U644" i="2"/>
  <c r="U690" i="2"/>
  <c r="U582" i="2"/>
  <c r="U732" i="2"/>
  <c r="U402" i="2"/>
  <c r="U501" i="2"/>
  <c r="U598" i="2"/>
  <c r="U480" i="2"/>
  <c r="U419" i="2"/>
  <c r="U258" i="2"/>
  <c r="U583" i="2"/>
  <c r="U631" i="2"/>
  <c r="U223" i="2"/>
  <c r="U391" i="2"/>
  <c r="U109" i="2"/>
  <c r="U194" i="2"/>
  <c r="U523" i="2"/>
  <c r="U212" i="2"/>
  <c r="U660" i="2"/>
  <c r="U490" i="2"/>
  <c r="U432" i="2"/>
  <c r="U535" i="2"/>
  <c r="U684" i="2"/>
  <c r="U522" i="2"/>
  <c r="U362" i="2"/>
  <c r="U334" i="2"/>
  <c r="U573" i="2"/>
  <c r="U161" i="2"/>
  <c r="U99" i="2"/>
  <c r="U516" i="2"/>
  <c r="U584" i="2"/>
  <c r="U451" i="2"/>
  <c r="U560" i="2"/>
  <c r="U229" i="2"/>
  <c r="U175" i="2"/>
  <c r="U430" i="2"/>
  <c r="U708" i="2"/>
  <c r="U724" i="2"/>
  <c r="U566" i="2"/>
  <c r="U440" i="2"/>
  <c r="U681" i="2"/>
  <c r="U378" i="2"/>
  <c r="U400" i="2"/>
  <c r="U289" i="2"/>
  <c r="U627" i="2"/>
  <c r="U249" i="2"/>
  <c r="U595" i="2"/>
  <c r="U267" i="2"/>
  <c r="U353" i="2"/>
  <c r="U347" i="2"/>
  <c r="U617" i="2"/>
  <c r="U701" i="2"/>
  <c r="U587" i="2"/>
  <c r="U592" i="2"/>
  <c r="U591" i="2"/>
  <c r="U636" i="2"/>
  <c r="U710" i="2"/>
  <c r="U668" i="2"/>
  <c r="U519" i="2"/>
  <c r="U712" i="2"/>
  <c r="U622" i="2"/>
  <c r="U415" i="2"/>
  <c r="U502" i="2"/>
  <c r="U384" i="2"/>
  <c r="U651" i="2"/>
  <c r="U680" i="2"/>
  <c r="U570" i="2"/>
  <c r="U547" i="2"/>
  <c r="U702" i="2"/>
  <c r="U704" i="2"/>
  <c r="U669" i="2"/>
  <c r="U726" i="2"/>
  <c r="U706" i="2"/>
  <c r="U700" i="2"/>
  <c r="U643" i="2"/>
  <c r="U696" i="2"/>
  <c r="U715" i="2"/>
  <c r="U720" i="2"/>
  <c r="U728" i="2"/>
  <c r="U731" i="2"/>
  <c r="U683" i="2"/>
  <c r="T632" i="2"/>
  <c r="T580" i="2"/>
  <c r="T629" i="2"/>
  <c r="T69" i="2"/>
  <c r="T323" i="2"/>
  <c r="T413" i="2"/>
  <c r="T417" i="2"/>
  <c r="T503" i="2"/>
  <c r="T308" i="2"/>
  <c r="T558" i="2"/>
  <c r="T390" i="2"/>
  <c r="T456" i="2"/>
  <c r="T148" i="2"/>
  <c r="T666" i="2"/>
  <c r="T122" i="2"/>
  <c r="T474" i="2"/>
  <c r="T332" i="2"/>
  <c r="T482" i="2"/>
  <c r="T38" i="2"/>
  <c r="T655" i="2"/>
  <c r="T468" i="2"/>
  <c r="T366" i="2"/>
  <c r="T363" i="2"/>
  <c r="T51" i="2"/>
  <c r="T530" i="2"/>
  <c r="T183" i="2"/>
  <c r="T607" i="2"/>
  <c r="T237" i="2"/>
  <c r="T330" i="2"/>
  <c r="T561" i="2"/>
  <c r="T642" i="2"/>
  <c r="T377" i="2"/>
  <c r="T71" i="2"/>
  <c r="T553" i="2"/>
  <c r="T2" i="2"/>
  <c r="T76" i="2"/>
  <c r="T374" i="2"/>
  <c r="T544" i="2"/>
  <c r="T190" i="2"/>
  <c r="T89" i="2"/>
  <c r="T315" i="2"/>
  <c r="T206" i="2"/>
  <c r="T512" i="2"/>
  <c r="T383" i="2"/>
  <c r="T495" i="2"/>
  <c r="T77" i="2"/>
  <c r="T197" i="2"/>
  <c r="T102" i="2"/>
  <c r="T265" i="2"/>
  <c r="T281" i="2"/>
  <c r="T461" i="2"/>
  <c r="T358" i="2"/>
  <c r="T134" i="2"/>
  <c r="T106" i="2"/>
  <c r="T263" i="2"/>
  <c r="T491" i="2"/>
  <c r="T401" i="2"/>
  <c r="T165" i="2"/>
  <c r="T575" i="2"/>
  <c r="T216" i="2"/>
  <c r="T472" i="2"/>
  <c r="T312" i="2"/>
  <c r="T220" i="2"/>
  <c r="T273" i="2"/>
  <c r="T336" i="2"/>
  <c r="T108" i="2"/>
  <c r="T151" i="2"/>
  <c r="T446" i="2"/>
  <c r="T370" i="2"/>
  <c r="T438" i="2"/>
  <c r="T385" i="2"/>
  <c r="T80" i="2"/>
  <c r="T264" i="2"/>
  <c r="T112" i="2"/>
  <c r="T325" i="2"/>
  <c r="T433" i="2"/>
  <c r="T341" i="2"/>
  <c r="T113" i="2"/>
  <c r="T380" i="2"/>
  <c r="T641" i="2"/>
  <c r="T211" i="2"/>
  <c r="T510" i="2"/>
  <c r="T233" i="2"/>
  <c r="T500" i="2"/>
  <c r="T179" i="2"/>
  <c r="T43" i="2"/>
  <c r="T439" i="2"/>
  <c r="T135" i="2"/>
  <c r="T166" i="2"/>
  <c r="T686" i="2"/>
  <c r="T291" i="2"/>
  <c r="T238" i="2"/>
  <c r="T301" i="2"/>
  <c r="T505" i="2"/>
  <c r="T443" i="2"/>
  <c r="T284" i="2"/>
  <c r="T9" i="2"/>
  <c r="T17" i="2"/>
  <c r="T87" i="2"/>
  <c r="T599" i="2"/>
  <c r="T68" i="2"/>
  <c r="T94" i="2"/>
  <c r="T75" i="2"/>
  <c r="T316" i="2"/>
  <c r="T381" i="2"/>
  <c r="T431" i="2"/>
  <c r="T103" i="2"/>
  <c r="T331" i="2"/>
  <c r="T208" i="2"/>
  <c r="T662" i="2"/>
  <c r="T256" i="2"/>
  <c r="T191" i="2"/>
  <c r="T64" i="2"/>
  <c r="T91" i="2"/>
  <c r="T471" i="2"/>
  <c r="T357" i="2"/>
  <c r="T524" i="2"/>
  <c r="T244" i="2"/>
  <c r="T414" i="2"/>
  <c r="T131" i="2"/>
  <c r="T180" i="2"/>
  <c r="T639" i="2"/>
  <c r="T27" i="2"/>
  <c r="T44" i="2"/>
  <c r="T354" i="2"/>
  <c r="T269" i="2"/>
  <c r="T92" i="2"/>
  <c r="T173" i="2"/>
  <c r="T387" i="2"/>
  <c r="T47" i="2"/>
  <c r="T234" i="2"/>
  <c r="T11" i="2"/>
  <c r="T685" i="2"/>
  <c r="T359" i="2"/>
  <c r="T654" i="2"/>
  <c r="T682" i="2"/>
  <c r="T416" i="2"/>
  <c r="T304" i="2"/>
  <c r="T521" i="2"/>
  <c r="T290" i="2"/>
  <c r="T262" i="2"/>
  <c r="T716" i="2"/>
  <c r="T279" i="2"/>
  <c r="T247" i="2"/>
  <c r="T653" i="2"/>
  <c r="T275" i="2"/>
  <c r="T324" i="2"/>
  <c r="T271" i="2"/>
  <c r="T193" i="2"/>
  <c r="T319" i="2"/>
  <c r="T172" i="2"/>
  <c r="T119" i="2"/>
  <c r="T128" i="2"/>
  <c r="T508" i="2"/>
  <c r="T228" i="2"/>
  <c r="T14" i="2"/>
  <c r="T360" i="2"/>
  <c r="T569" i="2"/>
  <c r="T371" i="2"/>
  <c r="T125" i="2"/>
  <c r="T214" i="2"/>
  <c r="T170" i="2"/>
  <c r="T492" i="2"/>
  <c r="T497" i="2"/>
  <c r="T507" i="2"/>
  <c r="T460" i="2"/>
  <c r="T31" i="2"/>
  <c r="T537" i="2"/>
  <c r="T550" i="2"/>
  <c r="T638" i="2"/>
  <c r="T536" i="2"/>
  <c r="T635" i="2"/>
  <c r="T552" i="2"/>
  <c r="T272" i="2"/>
  <c r="T652" i="2"/>
  <c r="T538" i="2"/>
  <c r="T645" i="2"/>
  <c r="T483" i="2"/>
  <c r="T260" i="2"/>
  <c r="T608" i="2"/>
  <c r="T222" i="2"/>
  <c r="T344" i="2"/>
  <c r="T285" i="2"/>
  <c r="T634" i="2"/>
  <c r="T36" i="2"/>
  <c r="T167" i="2"/>
  <c r="T542" i="2"/>
  <c r="T188" i="2"/>
  <c r="T628" i="2"/>
  <c r="T604" i="2"/>
  <c r="T162" i="2"/>
  <c r="T529" i="2"/>
  <c r="T280" i="2"/>
  <c r="T520" i="2"/>
  <c r="T126" i="2"/>
  <c r="T656" i="2"/>
  <c r="T418" i="2"/>
  <c r="T270" i="2"/>
  <c r="T37" i="2"/>
  <c r="T26" i="2"/>
  <c r="T556" i="2"/>
  <c r="T268" i="2"/>
  <c r="T664" i="2"/>
  <c r="T95" i="2"/>
  <c r="T539" i="2"/>
  <c r="T5" i="2"/>
  <c r="T518" i="2"/>
  <c r="T35" i="2"/>
  <c r="T232" i="2"/>
  <c r="T83" i="2"/>
  <c r="T442" i="2"/>
  <c r="T466" i="2"/>
  <c r="T441" i="2"/>
  <c r="T61" i="2"/>
  <c r="T121" i="2"/>
  <c r="T498" i="2"/>
  <c r="T409" i="2"/>
  <c r="T195" i="2"/>
  <c r="T485" i="2"/>
  <c r="T436" i="2"/>
  <c r="T528" i="2"/>
  <c r="T117" i="2"/>
  <c r="T65" i="2"/>
  <c r="T372" i="2"/>
  <c r="T59" i="2"/>
  <c r="T221" i="2"/>
  <c r="T545" i="2"/>
  <c r="T82" i="2"/>
  <c r="T698" i="2"/>
  <c r="T484" i="2"/>
  <c r="T361" i="2"/>
  <c r="T288" i="2"/>
  <c r="T46" i="2"/>
  <c r="T463" i="2"/>
  <c r="T509" i="2"/>
  <c r="T445" i="2"/>
  <c r="T15" i="2"/>
  <c r="T389" i="2"/>
  <c r="T661" i="2"/>
  <c r="T246" i="2"/>
  <c r="T48" i="2"/>
  <c r="T337" i="2"/>
  <c r="T255" i="2"/>
  <c r="T185" i="2"/>
  <c r="T375" i="2"/>
  <c r="T589" i="2"/>
  <c r="T329" i="2"/>
  <c r="T266" i="2"/>
  <c r="T393" i="2"/>
  <c r="T411" i="2"/>
  <c r="T346" i="2"/>
  <c r="T8" i="2"/>
  <c r="T571" i="2"/>
  <c r="T70" i="2"/>
  <c r="T60" i="2"/>
  <c r="T49" i="2"/>
  <c r="T171" i="2"/>
  <c r="T697" i="2"/>
  <c r="T705" i="2"/>
  <c r="T349" i="2"/>
  <c r="T447" i="2"/>
  <c r="T577" i="2"/>
  <c r="T388" i="2"/>
  <c r="T39" i="2"/>
  <c r="T478" i="2"/>
  <c r="T351" i="2"/>
  <c r="T18" i="2"/>
  <c r="T688" i="2"/>
  <c r="T600" i="2"/>
  <c r="T97" i="2"/>
  <c r="T425" i="2"/>
  <c r="T398" i="2"/>
  <c r="T305" i="2"/>
  <c r="T367" i="2"/>
  <c r="T209" i="2"/>
  <c r="T321" i="2"/>
  <c r="T368" i="2"/>
  <c r="T210" i="2"/>
  <c r="T422" i="2"/>
  <c r="T470" i="2"/>
  <c r="T469" i="2"/>
  <c r="T621" i="2"/>
  <c r="T104" i="2"/>
  <c r="T396" i="2"/>
  <c r="T56" i="2"/>
  <c r="T274" i="2"/>
  <c r="T72" i="2"/>
  <c r="T105" i="2"/>
  <c r="T450" i="2"/>
  <c r="T4" i="2"/>
  <c r="T326" i="2"/>
  <c r="T352" i="2"/>
  <c r="T286" i="2"/>
  <c r="T215" i="2"/>
  <c r="T420" i="2"/>
  <c r="T670" i="2"/>
  <c r="T515" i="2"/>
  <c r="T564" i="2"/>
  <c r="T110" i="2"/>
  <c r="T692" i="2"/>
  <c r="T572" i="2"/>
  <c r="T531" i="2"/>
  <c r="T610" i="2"/>
  <c r="T41" i="2"/>
  <c r="T541" i="2"/>
  <c r="T364" i="2"/>
  <c r="T213" i="2"/>
  <c r="T203" i="2"/>
  <c r="T118" i="2"/>
  <c r="T287" i="2"/>
  <c r="T548" i="2"/>
  <c r="T376" i="2"/>
  <c r="T295" i="2"/>
  <c r="T150" i="2"/>
  <c r="T251" i="2"/>
  <c r="T300" i="2"/>
  <c r="T239" i="2"/>
  <c r="T486" i="2"/>
  <c r="T156" i="2"/>
  <c r="T403" i="2"/>
  <c r="T147" i="2"/>
  <c r="T241" i="2"/>
  <c r="T115" i="2"/>
  <c r="T565" i="2"/>
  <c r="T322" i="2"/>
  <c r="T462" i="2"/>
  <c r="T672" i="2"/>
  <c r="T28" i="2"/>
  <c r="T320" i="2"/>
  <c r="T230" i="2"/>
  <c r="T153" i="2"/>
  <c r="T163" i="2"/>
  <c r="T348" i="2"/>
  <c r="T713" i="2"/>
  <c r="T282" i="2"/>
  <c r="T181" i="2"/>
  <c r="T559" i="2"/>
  <c r="T335" i="2"/>
  <c r="T481" i="2"/>
  <c r="T567" i="2"/>
  <c r="T168" i="2"/>
  <c r="T242" i="2"/>
  <c r="T78" i="2"/>
  <c r="T277" i="2"/>
  <c r="T198" i="2"/>
  <c r="T33" i="2"/>
  <c r="T120" i="2"/>
  <c r="T227" i="2"/>
  <c r="T142" i="2"/>
  <c r="T313" i="2"/>
  <c r="T410" i="2"/>
  <c r="T333" i="2"/>
  <c r="T111" i="2"/>
  <c r="T343" i="2"/>
  <c r="T196" i="2"/>
  <c r="T637" i="2"/>
  <c r="T30" i="2"/>
  <c r="T475" i="2"/>
  <c r="T679" i="2"/>
  <c r="T10" i="2"/>
  <c r="T187" i="2"/>
  <c r="T84" i="2"/>
  <c r="T694" i="2"/>
  <c r="T532" i="2"/>
  <c r="T176" i="2"/>
  <c r="T328" i="2"/>
  <c r="T146" i="2"/>
  <c r="T74" i="2"/>
  <c r="T633" i="2"/>
  <c r="T649" i="2"/>
  <c r="T19" i="2"/>
  <c r="T424" i="2"/>
  <c r="T224" i="2"/>
  <c r="T596" i="2"/>
  <c r="T67" i="2"/>
  <c r="T597" i="2"/>
  <c r="T574" i="2"/>
  <c r="T240" i="2"/>
  <c r="T458" i="2"/>
  <c r="T123" i="2"/>
  <c r="T6" i="2"/>
  <c r="T62" i="2"/>
  <c r="T625" i="2"/>
  <c r="T588" i="2"/>
  <c r="T3" i="2"/>
  <c r="T576" i="2"/>
  <c r="T297" i="2"/>
  <c r="T473" i="2"/>
  <c r="T278" i="2"/>
  <c r="T506" i="2"/>
  <c r="T619" i="2"/>
  <c r="T647" i="2"/>
  <c r="T217" i="2"/>
  <c r="T296" i="2"/>
  <c r="T12" i="2"/>
  <c r="T159" i="2"/>
  <c r="T453" i="2"/>
  <c r="T303" i="2"/>
  <c r="T476" i="2"/>
  <c r="T16" i="2"/>
  <c r="T107" i="2"/>
  <c r="T663" i="2"/>
  <c r="T253" i="2"/>
  <c r="T178" i="2"/>
  <c r="T184" i="2"/>
  <c r="T22" i="2"/>
  <c r="T98" i="2"/>
  <c r="T63" i="2"/>
  <c r="T299" i="2"/>
  <c r="T605" i="2"/>
  <c r="T340" i="2"/>
  <c r="T245" i="2"/>
  <c r="T157" i="2"/>
  <c r="T160" i="2"/>
  <c r="T58" i="2"/>
  <c r="T646" i="2"/>
  <c r="T202" i="2"/>
  <c r="T81" i="2"/>
  <c r="T355" i="2"/>
  <c r="T225" i="2"/>
  <c r="T527" i="2"/>
  <c r="T488" i="2"/>
  <c r="T248" i="2"/>
  <c r="T139" i="2"/>
  <c r="T257" i="2"/>
  <c r="T96" i="2"/>
  <c r="T177" i="2"/>
  <c r="T20" i="2"/>
  <c r="T563" i="2"/>
  <c r="T426" i="2"/>
  <c r="T50" i="2"/>
  <c r="T192" i="2"/>
  <c r="T219" i="2"/>
  <c r="T23" i="2"/>
  <c r="T499" i="2"/>
  <c r="T254" i="2"/>
  <c r="T52" i="2"/>
  <c r="T379" i="2"/>
  <c r="T546" i="2"/>
  <c r="T408" i="2"/>
  <c r="T730" i="2"/>
  <c r="T630" i="2"/>
  <c r="T292" i="2"/>
  <c r="T601" i="2"/>
  <c r="T606" i="2"/>
  <c r="T494" i="2"/>
  <c r="T252" i="2"/>
  <c r="T66" i="2"/>
  <c r="T314" i="2"/>
  <c r="T130" i="2"/>
  <c r="T578" i="2"/>
  <c r="T21" i="2"/>
  <c r="T693" i="2"/>
  <c r="T695" i="2"/>
  <c r="T298" i="2"/>
  <c r="T650" i="2"/>
  <c r="T602" i="2"/>
  <c r="T540" i="2"/>
  <c r="T658" i="2"/>
  <c r="T174" i="2"/>
  <c r="T405" i="2"/>
  <c r="T709" i="2"/>
  <c r="T302" i="2"/>
  <c r="T149" i="2"/>
  <c r="T437" i="2"/>
  <c r="T554" i="2"/>
  <c r="T671" i="2"/>
  <c r="T152" i="2"/>
  <c r="T428" i="2"/>
  <c r="T586" i="2"/>
  <c r="T231" i="2"/>
  <c r="T406" i="2"/>
  <c r="T386" i="2"/>
  <c r="T356" i="2"/>
  <c r="T7" i="2"/>
  <c r="T88" i="2"/>
  <c r="T611" i="2"/>
  <c r="T85" i="2"/>
  <c r="T158" i="2"/>
  <c r="T55" i="2"/>
  <c r="T517" i="2"/>
  <c r="T57" i="2"/>
  <c r="T703" i="2"/>
  <c r="T421" i="2"/>
  <c r="T525" i="2"/>
  <c r="T373" i="2"/>
  <c r="T568" i="2"/>
  <c r="T34" i="2"/>
  <c r="T317" i="2"/>
  <c r="T129" i="2"/>
  <c r="T276" i="2"/>
  <c r="T504" i="2"/>
  <c r="T136" i="2"/>
  <c r="T493" i="2"/>
  <c r="T477" i="2"/>
  <c r="T721" i="2"/>
  <c r="T687" i="2"/>
  <c r="T169" i="2"/>
  <c r="T585" i="2"/>
  <c r="T101" i="2"/>
  <c r="T338" i="2"/>
  <c r="T714" i="2"/>
  <c r="T609" i="2"/>
  <c r="T691" i="2"/>
  <c r="T327" i="2"/>
  <c r="T186" i="2"/>
  <c r="T449" i="2"/>
  <c r="T13" i="2"/>
  <c r="T25" i="2"/>
  <c r="T581" i="2"/>
  <c r="T444" i="2"/>
  <c r="T90" i="2"/>
  <c r="T557" i="2"/>
  <c r="T511" i="2"/>
  <c r="T53" i="2"/>
  <c r="T543" i="2"/>
  <c r="T310" i="2"/>
  <c r="T243" i="2"/>
  <c r="T127" i="2"/>
  <c r="T454" i="2"/>
  <c r="T616" i="2"/>
  <c r="T145" i="2"/>
  <c r="T29" i="2"/>
  <c r="T79" i="2"/>
  <c r="T448" i="2"/>
  <c r="T132" i="2"/>
  <c r="T534" i="2"/>
  <c r="T429" i="2"/>
  <c r="T593" i="2"/>
  <c r="T487" i="2"/>
  <c r="T200" i="2"/>
  <c r="T699" i="2"/>
  <c r="T459" i="2"/>
  <c r="T45" i="2"/>
  <c r="T526" i="2"/>
  <c r="T533" i="2"/>
  <c r="T407" i="2"/>
  <c r="T455" i="2"/>
  <c r="T729" i="2"/>
  <c r="T259" i="2"/>
  <c r="T514" i="2"/>
  <c r="T392" i="2"/>
  <c r="T489" i="2"/>
  <c r="T412" i="2"/>
  <c r="T626" i="2"/>
  <c r="T623" i="2"/>
  <c r="T719" i="2"/>
  <c r="T218" i="2"/>
  <c r="T397" i="2"/>
  <c r="T457" i="2"/>
  <c r="T618" i="2"/>
  <c r="T306" i="2"/>
  <c r="T100" i="2"/>
  <c r="T673" i="2"/>
  <c r="T648" i="2"/>
  <c r="T86" i="2"/>
  <c r="T309" i="2"/>
  <c r="T236" i="2"/>
  <c r="T24" i="2"/>
  <c r="T603" i="2"/>
  <c r="T137" i="2"/>
  <c r="T640" i="2"/>
  <c r="T718" i="2"/>
  <c r="T551" i="2"/>
  <c r="T382" i="2"/>
  <c r="T659" i="2"/>
  <c r="T189" i="2"/>
  <c r="T479" i="2"/>
  <c r="T307" i="2"/>
  <c r="T32" i="2"/>
  <c r="T667" i="2"/>
  <c r="T496" i="2"/>
  <c r="T250" i="2"/>
  <c r="T677" i="2"/>
  <c r="T423" i="2"/>
  <c r="T124" i="2"/>
  <c r="T689" i="2"/>
  <c r="T464" i="2"/>
  <c r="T133" i="2"/>
  <c r="T590" i="2"/>
  <c r="T201" i="2"/>
  <c r="T614" i="2"/>
  <c r="T612" i="2"/>
  <c r="T465" i="2"/>
  <c r="T164" i="2"/>
  <c r="T114" i="2"/>
  <c r="T182" i="2"/>
  <c r="T204" i="2"/>
  <c r="T657" i="2"/>
  <c r="T404" i="2"/>
  <c r="T394" i="2"/>
  <c r="T293" i="2"/>
  <c r="T138" i="2"/>
  <c r="T615" i="2"/>
  <c r="T727" i="2"/>
  <c r="T549" i="2"/>
  <c r="T345" i="2"/>
  <c r="T226" i="2"/>
  <c r="T93" i="2"/>
  <c r="T711" i="2"/>
  <c r="T294" i="2"/>
  <c r="T562" i="2"/>
  <c r="T339" i="2"/>
  <c r="T40" i="2"/>
  <c r="T434" i="2"/>
  <c r="T140" i="2"/>
  <c r="T369" i="2"/>
  <c r="T154" i="2"/>
  <c r="T199" i="2"/>
  <c r="T395" i="2"/>
  <c r="T674" i="2"/>
  <c r="T555" i="2"/>
  <c r="T311" i="2"/>
  <c r="T435" i="2"/>
  <c r="T205" i="2"/>
  <c r="T665" i="2"/>
  <c r="T116" i="2"/>
  <c r="T613" i="2"/>
  <c r="T725" i="2"/>
  <c r="T723" i="2"/>
  <c r="T73" i="2"/>
  <c r="T579" i="2"/>
  <c r="T427" i="2"/>
  <c r="T399" i="2"/>
  <c r="T452" i="2"/>
  <c r="T594" i="2"/>
  <c r="T722" i="2"/>
  <c r="T283" i="2"/>
  <c r="T675" i="2"/>
  <c r="T678" i="2"/>
  <c r="T144" i="2"/>
  <c r="T342" i="2"/>
  <c r="T207" i="2"/>
  <c r="T54" i="2"/>
  <c r="T143" i="2"/>
  <c r="T350" i="2"/>
  <c r="T676" i="2"/>
  <c r="T141" i="2"/>
  <c r="T318" i="2"/>
  <c r="T624" i="2"/>
  <c r="T717" i="2"/>
  <c r="T467" i="2"/>
  <c r="T235" i="2"/>
  <c r="T365" i="2"/>
  <c r="T42" i="2"/>
  <c r="T707" i="2"/>
  <c r="T513" i="2"/>
  <c r="T155" i="2"/>
  <c r="T261" i="2"/>
  <c r="T620" i="2"/>
  <c r="T644" i="2"/>
  <c r="T690" i="2"/>
  <c r="T582" i="2"/>
  <c r="T732" i="2"/>
  <c r="T402" i="2"/>
  <c r="T501" i="2"/>
  <c r="T598" i="2"/>
  <c r="T480" i="2"/>
  <c r="T419" i="2"/>
  <c r="T258" i="2"/>
  <c r="T583" i="2"/>
  <c r="T631" i="2"/>
  <c r="T223" i="2"/>
  <c r="T391" i="2"/>
  <c r="T109" i="2"/>
  <c r="T194" i="2"/>
  <c r="T523" i="2"/>
  <c r="T212" i="2"/>
  <c r="T660" i="2"/>
  <c r="T490" i="2"/>
  <c r="T432" i="2"/>
  <c r="T535" i="2"/>
  <c r="T684" i="2"/>
  <c r="T522" i="2"/>
  <c r="T362" i="2"/>
  <c r="T334" i="2"/>
  <c r="T573" i="2"/>
  <c r="T161" i="2"/>
  <c r="T99" i="2"/>
  <c r="T516" i="2"/>
  <c r="T584" i="2"/>
  <c r="T451" i="2"/>
  <c r="T560" i="2"/>
  <c r="T229" i="2"/>
  <c r="T175" i="2"/>
  <c r="T430" i="2"/>
  <c r="T708" i="2"/>
  <c r="T724" i="2"/>
  <c r="T566" i="2"/>
  <c r="T440" i="2"/>
  <c r="T681" i="2"/>
  <c r="T378" i="2"/>
  <c r="T400" i="2"/>
  <c r="T289" i="2"/>
  <c r="T627" i="2"/>
  <c r="T249" i="2"/>
  <c r="T595" i="2"/>
  <c r="T267" i="2"/>
  <c r="T353" i="2"/>
  <c r="T347" i="2"/>
  <c r="T617" i="2"/>
  <c r="T701" i="2"/>
  <c r="T587" i="2"/>
  <c r="T592" i="2"/>
  <c r="T591" i="2"/>
  <c r="T636" i="2"/>
  <c r="T710" i="2"/>
  <c r="T668" i="2"/>
  <c r="T519" i="2"/>
  <c r="T712" i="2"/>
  <c r="T622" i="2"/>
  <c r="T415" i="2"/>
  <c r="T502" i="2"/>
  <c r="T384" i="2"/>
  <c r="T651" i="2"/>
  <c r="T680" i="2"/>
  <c r="T570" i="2"/>
  <c r="T547" i="2"/>
  <c r="T702" i="2"/>
  <c r="T704" i="2"/>
  <c r="T669" i="2"/>
  <c r="T726" i="2"/>
  <c r="T706" i="2"/>
  <c r="T700" i="2"/>
  <c r="T643" i="2"/>
  <c r="T696" i="2"/>
  <c r="T715" i="2"/>
  <c r="T720" i="2"/>
  <c r="T728" i="2"/>
  <c r="T731" i="2"/>
  <c r="T683" i="2"/>
  <c r="S632" i="2"/>
  <c r="S580" i="2"/>
  <c r="S629" i="2"/>
  <c r="S69" i="2"/>
  <c r="S323" i="2"/>
  <c r="S413" i="2"/>
  <c r="S417" i="2"/>
  <c r="S503" i="2"/>
  <c r="S308" i="2"/>
  <c r="S558" i="2"/>
  <c r="S390" i="2"/>
  <c r="S456" i="2"/>
  <c r="S148" i="2"/>
  <c r="S666" i="2"/>
  <c r="S122" i="2"/>
  <c r="S474" i="2"/>
  <c r="S332" i="2"/>
  <c r="S482" i="2"/>
  <c r="S38" i="2"/>
  <c r="S655" i="2"/>
  <c r="S468" i="2"/>
  <c r="S366" i="2"/>
  <c r="S363" i="2"/>
  <c r="S51" i="2"/>
  <c r="S530" i="2"/>
  <c r="S183" i="2"/>
  <c r="S607" i="2"/>
  <c r="S237" i="2"/>
  <c r="S330" i="2"/>
  <c r="S561" i="2"/>
  <c r="S642" i="2"/>
  <c r="S377" i="2"/>
  <c r="S71" i="2"/>
  <c r="S553" i="2"/>
  <c r="S2" i="2"/>
  <c r="S76" i="2"/>
  <c r="S374" i="2"/>
  <c r="S544" i="2"/>
  <c r="S190" i="2"/>
  <c r="S89" i="2"/>
  <c r="S315" i="2"/>
  <c r="S206" i="2"/>
  <c r="S512" i="2"/>
  <c r="S383" i="2"/>
  <c r="S495" i="2"/>
  <c r="S77" i="2"/>
  <c r="S197" i="2"/>
  <c r="S102" i="2"/>
  <c r="S265" i="2"/>
  <c r="S281" i="2"/>
  <c r="S461" i="2"/>
  <c r="S358" i="2"/>
  <c r="S134" i="2"/>
  <c r="S106" i="2"/>
  <c r="S263" i="2"/>
  <c r="S491" i="2"/>
  <c r="S401" i="2"/>
  <c r="S165" i="2"/>
  <c r="S575" i="2"/>
  <c r="S216" i="2"/>
  <c r="S472" i="2"/>
  <c r="S312" i="2"/>
  <c r="S220" i="2"/>
  <c r="S273" i="2"/>
  <c r="S336" i="2"/>
  <c r="S108" i="2"/>
  <c r="S151" i="2"/>
  <c r="S446" i="2"/>
  <c r="S370" i="2"/>
  <c r="S438" i="2"/>
  <c r="S385" i="2"/>
  <c r="S80" i="2"/>
  <c r="S264" i="2"/>
  <c r="S112" i="2"/>
  <c r="S325" i="2"/>
  <c r="S433" i="2"/>
  <c r="S341" i="2"/>
  <c r="S113" i="2"/>
  <c r="S380" i="2"/>
  <c r="S641" i="2"/>
  <c r="S211" i="2"/>
  <c r="S510" i="2"/>
  <c r="S233" i="2"/>
  <c r="S500" i="2"/>
  <c r="S179" i="2"/>
  <c r="S43" i="2"/>
  <c r="S439" i="2"/>
  <c r="S135" i="2"/>
  <c r="S166" i="2"/>
  <c r="S686" i="2"/>
  <c r="S291" i="2"/>
  <c r="S238" i="2"/>
  <c r="S301" i="2"/>
  <c r="S505" i="2"/>
  <c r="S443" i="2"/>
  <c r="S284" i="2"/>
  <c r="S9" i="2"/>
  <c r="S17" i="2"/>
  <c r="S87" i="2"/>
  <c r="S599" i="2"/>
  <c r="S68" i="2"/>
  <c r="S94" i="2"/>
  <c r="S75" i="2"/>
  <c r="S316" i="2"/>
  <c r="S381" i="2"/>
  <c r="S431" i="2"/>
  <c r="S103" i="2"/>
  <c r="S331" i="2"/>
  <c r="S208" i="2"/>
  <c r="S662" i="2"/>
  <c r="S256" i="2"/>
  <c r="S191" i="2"/>
  <c r="S64" i="2"/>
  <c r="S91" i="2"/>
  <c r="S471" i="2"/>
  <c r="S357" i="2"/>
  <c r="S524" i="2"/>
  <c r="S244" i="2"/>
  <c r="S414" i="2"/>
  <c r="S131" i="2"/>
  <c r="S180" i="2"/>
  <c r="S639" i="2"/>
  <c r="S27" i="2"/>
  <c r="S44" i="2"/>
  <c r="S354" i="2"/>
  <c r="S269" i="2"/>
  <c r="S92" i="2"/>
  <c r="S173" i="2"/>
  <c r="S387" i="2"/>
  <c r="S47" i="2"/>
  <c r="S234" i="2"/>
  <c r="S11" i="2"/>
  <c r="S685" i="2"/>
  <c r="S359" i="2"/>
  <c r="S654" i="2"/>
  <c r="S682" i="2"/>
  <c r="S416" i="2"/>
  <c r="S304" i="2"/>
  <c r="S521" i="2"/>
  <c r="S290" i="2"/>
  <c r="S262" i="2"/>
  <c r="S716" i="2"/>
  <c r="S279" i="2"/>
  <c r="S247" i="2"/>
  <c r="S653" i="2"/>
  <c r="S275" i="2"/>
  <c r="S324" i="2"/>
  <c r="S271" i="2"/>
  <c r="S193" i="2"/>
  <c r="S319" i="2"/>
  <c r="S172" i="2"/>
  <c r="S119" i="2"/>
  <c r="S128" i="2"/>
  <c r="S508" i="2"/>
  <c r="S228" i="2"/>
  <c r="S14" i="2"/>
  <c r="S360" i="2"/>
  <c r="S569" i="2"/>
  <c r="S371" i="2"/>
  <c r="S125" i="2"/>
  <c r="S214" i="2"/>
  <c r="S170" i="2"/>
  <c r="S492" i="2"/>
  <c r="S497" i="2"/>
  <c r="S507" i="2"/>
  <c r="S460" i="2"/>
  <c r="S31" i="2"/>
  <c r="S537" i="2"/>
  <c r="S550" i="2"/>
  <c r="S638" i="2"/>
  <c r="S536" i="2"/>
  <c r="S635" i="2"/>
  <c r="S552" i="2"/>
  <c r="S272" i="2"/>
  <c r="S652" i="2"/>
  <c r="S538" i="2"/>
  <c r="S645" i="2"/>
  <c r="S483" i="2"/>
  <c r="S260" i="2"/>
  <c r="S608" i="2"/>
  <c r="S222" i="2"/>
  <c r="S344" i="2"/>
  <c r="S285" i="2"/>
  <c r="S634" i="2"/>
  <c r="S36" i="2"/>
  <c r="S167" i="2"/>
  <c r="S542" i="2"/>
  <c r="S188" i="2"/>
  <c r="S628" i="2"/>
  <c r="S604" i="2"/>
  <c r="S162" i="2"/>
  <c r="S529" i="2"/>
  <c r="S280" i="2"/>
  <c r="S520" i="2"/>
  <c r="S126" i="2"/>
  <c r="S656" i="2"/>
  <c r="S418" i="2"/>
  <c r="S270" i="2"/>
  <c r="S37" i="2"/>
  <c r="S26" i="2"/>
  <c r="S556" i="2"/>
  <c r="S268" i="2"/>
  <c r="S664" i="2"/>
  <c r="S95" i="2"/>
  <c r="S539" i="2"/>
  <c r="S5" i="2"/>
  <c r="S518" i="2"/>
  <c r="S35" i="2"/>
  <c r="S232" i="2"/>
  <c r="S83" i="2"/>
  <c r="S442" i="2"/>
  <c r="S466" i="2"/>
  <c r="S441" i="2"/>
  <c r="S61" i="2"/>
  <c r="S121" i="2"/>
  <c r="S498" i="2"/>
  <c r="S409" i="2"/>
  <c r="S195" i="2"/>
  <c r="S485" i="2"/>
  <c r="S436" i="2"/>
  <c r="S528" i="2"/>
  <c r="S117" i="2"/>
  <c r="S65" i="2"/>
  <c r="S372" i="2"/>
  <c r="S59" i="2"/>
  <c r="S221" i="2"/>
  <c r="S545" i="2"/>
  <c r="S82" i="2"/>
  <c r="S698" i="2"/>
  <c r="S484" i="2"/>
  <c r="S361" i="2"/>
  <c r="S288" i="2"/>
  <c r="S46" i="2"/>
  <c r="S463" i="2"/>
  <c r="S509" i="2"/>
  <c r="S445" i="2"/>
  <c r="S15" i="2"/>
  <c r="S389" i="2"/>
  <c r="S661" i="2"/>
  <c r="S246" i="2"/>
  <c r="S48" i="2"/>
  <c r="S337" i="2"/>
  <c r="S255" i="2"/>
  <c r="S185" i="2"/>
  <c r="S375" i="2"/>
  <c r="S589" i="2"/>
  <c r="S329" i="2"/>
  <c r="S266" i="2"/>
  <c r="S393" i="2"/>
  <c r="S411" i="2"/>
  <c r="S346" i="2"/>
  <c r="S8" i="2"/>
  <c r="S571" i="2"/>
  <c r="S70" i="2"/>
  <c r="S60" i="2"/>
  <c r="S49" i="2"/>
  <c r="S171" i="2"/>
  <c r="S697" i="2"/>
  <c r="S705" i="2"/>
  <c r="S349" i="2"/>
  <c r="S447" i="2"/>
  <c r="S577" i="2"/>
  <c r="S388" i="2"/>
  <c r="S39" i="2"/>
  <c r="S478" i="2"/>
  <c r="S351" i="2"/>
  <c r="S18" i="2"/>
  <c r="S688" i="2"/>
  <c r="S600" i="2"/>
  <c r="S97" i="2"/>
  <c r="S425" i="2"/>
  <c r="S398" i="2"/>
  <c r="S305" i="2"/>
  <c r="S367" i="2"/>
  <c r="S209" i="2"/>
  <c r="S321" i="2"/>
  <c r="S368" i="2"/>
  <c r="S210" i="2"/>
  <c r="S422" i="2"/>
  <c r="S470" i="2"/>
  <c r="S469" i="2"/>
  <c r="S621" i="2"/>
  <c r="S104" i="2"/>
  <c r="S396" i="2"/>
  <c r="S56" i="2"/>
  <c r="S274" i="2"/>
  <c r="S72" i="2"/>
  <c r="S105" i="2"/>
  <c r="S450" i="2"/>
  <c r="S4" i="2"/>
  <c r="S326" i="2"/>
  <c r="S352" i="2"/>
  <c r="S286" i="2"/>
  <c r="S215" i="2"/>
  <c r="S420" i="2"/>
  <c r="S670" i="2"/>
  <c r="S515" i="2"/>
  <c r="S564" i="2"/>
  <c r="S110" i="2"/>
  <c r="S692" i="2"/>
  <c r="S572" i="2"/>
  <c r="S531" i="2"/>
  <c r="S610" i="2"/>
  <c r="S41" i="2"/>
  <c r="S541" i="2"/>
  <c r="S364" i="2"/>
  <c r="S213" i="2"/>
  <c r="S203" i="2"/>
  <c r="S118" i="2"/>
  <c r="S287" i="2"/>
  <c r="S548" i="2"/>
  <c r="S376" i="2"/>
  <c r="S295" i="2"/>
  <c r="S150" i="2"/>
  <c r="S251" i="2"/>
  <c r="S300" i="2"/>
  <c r="S239" i="2"/>
  <c r="S486" i="2"/>
  <c r="S156" i="2"/>
  <c r="S403" i="2"/>
  <c r="S147" i="2"/>
  <c r="S241" i="2"/>
  <c r="S115" i="2"/>
  <c r="S565" i="2"/>
  <c r="S322" i="2"/>
  <c r="S462" i="2"/>
  <c r="S672" i="2"/>
  <c r="S28" i="2"/>
  <c r="S320" i="2"/>
  <c r="S230" i="2"/>
  <c r="S153" i="2"/>
  <c r="S163" i="2"/>
  <c r="S348" i="2"/>
  <c r="S713" i="2"/>
  <c r="S282" i="2"/>
  <c r="S181" i="2"/>
  <c r="S559" i="2"/>
  <c r="S335" i="2"/>
  <c r="S481" i="2"/>
  <c r="S567" i="2"/>
  <c r="S168" i="2"/>
  <c r="S242" i="2"/>
  <c r="S78" i="2"/>
  <c r="S277" i="2"/>
  <c r="S198" i="2"/>
  <c r="S33" i="2"/>
  <c r="S120" i="2"/>
  <c r="S227" i="2"/>
  <c r="S142" i="2"/>
  <c r="S313" i="2"/>
  <c r="S410" i="2"/>
  <c r="S333" i="2"/>
  <c r="S111" i="2"/>
  <c r="S343" i="2"/>
  <c r="S196" i="2"/>
  <c r="S637" i="2"/>
  <c r="S30" i="2"/>
  <c r="S475" i="2"/>
  <c r="S679" i="2"/>
  <c r="S10" i="2"/>
  <c r="S187" i="2"/>
  <c r="S84" i="2"/>
  <c r="S694" i="2"/>
  <c r="S532" i="2"/>
  <c r="S176" i="2"/>
  <c r="S328" i="2"/>
  <c r="S146" i="2"/>
  <c r="S74" i="2"/>
  <c r="S633" i="2"/>
  <c r="S649" i="2"/>
  <c r="S19" i="2"/>
  <c r="S424" i="2"/>
  <c r="S224" i="2"/>
  <c r="S596" i="2"/>
  <c r="S67" i="2"/>
  <c r="S597" i="2"/>
  <c r="S574" i="2"/>
  <c r="S240" i="2"/>
  <c r="S458" i="2"/>
  <c r="S123" i="2"/>
  <c r="S6" i="2"/>
  <c r="S62" i="2"/>
  <c r="S625" i="2"/>
  <c r="S588" i="2"/>
  <c r="S3" i="2"/>
  <c r="S576" i="2"/>
  <c r="S297" i="2"/>
  <c r="S473" i="2"/>
  <c r="S278" i="2"/>
  <c r="S506" i="2"/>
  <c r="S619" i="2"/>
  <c r="S647" i="2"/>
  <c r="S217" i="2"/>
  <c r="S296" i="2"/>
  <c r="S12" i="2"/>
  <c r="S159" i="2"/>
  <c r="S453" i="2"/>
  <c r="S303" i="2"/>
  <c r="S476" i="2"/>
  <c r="S16" i="2"/>
  <c r="S107" i="2"/>
  <c r="S663" i="2"/>
  <c r="S253" i="2"/>
  <c r="S178" i="2"/>
  <c r="S184" i="2"/>
  <c r="S22" i="2"/>
  <c r="S98" i="2"/>
  <c r="S63" i="2"/>
  <c r="S299" i="2"/>
  <c r="S605" i="2"/>
  <c r="S340" i="2"/>
  <c r="S245" i="2"/>
  <c r="S157" i="2"/>
  <c r="S160" i="2"/>
  <c r="S58" i="2"/>
  <c r="S646" i="2"/>
  <c r="S202" i="2"/>
  <c r="S81" i="2"/>
  <c r="S355" i="2"/>
  <c r="S225" i="2"/>
  <c r="S527" i="2"/>
  <c r="S488" i="2"/>
  <c r="S248" i="2"/>
  <c r="S139" i="2"/>
  <c r="S257" i="2"/>
  <c r="S96" i="2"/>
  <c r="S177" i="2"/>
  <c r="S20" i="2"/>
  <c r="S563" i="2"/>
  <c r="S426" i="2"/>
  <c r="S50" i="2"/>
  <c r="S192" i="2"/>
  <c r="S219" i="2"/>
  <c r="S23" i="2"/>
  <c r="S499" i="2"/>
  <c r="S254" i="2"/>
  <c r="S52" i="2"/>
  <c r="S379" i="2"/>
  <c r="S546" i="2"/>
  <c r="S408" i="2"/>
  <c r="S730" i="2"/>
  <c r="S630" i="2"/>
  <c r="S292" i="2"/>
  <c r="S601" i="2"/>
  <c r="S606" i="2"/>
  <c r="S494" i="2"/>
  <c r="S252" i="2"/>
  <c r="S66" i="2"/>
  <c r="S314" i="2"/>
  <c r="S130" i="2"/>
  <c r="S578" i="2"/>
  <c r="S21" i="2"/>
  <c r="S693" i="2"/>
  <c r="S695" i="2"/>
  <c r="S298" i="2"/>
  <c r="S650" i="2"/>
  <c r="S602" i="2"/>
  <c r="S540" i="2"/>
  <c r="S658" i="2"/>
  <c r="S174" i="2"/>
  <c r="S405" i="2"/>
  <c r="S709" i="2"/>
  <c r="S302" i="2"/>
  <c r="S149" i="2"/>
  <c r="S437" i="2"/>
  <c r="S554" i="2"/>
  <c r="S671" i="2"/>
  <c r="S152" i="2"/>
  <c r="S428" i="2"/>
  <c r="S586" i="2"/>
  <c r="S231" i="2"/>
  <c r="S406" i="2"/>
  <c r="S386" i="2"/>
  <c r="S356" i="2"/>
  <c r="S7" i="2"/>
  <c r="S88" i="2"/>
  <c r="S611" i="2"/>
  <c r="S85" i="2"/>
  <c r="S158" i="2"/>
  <c r="S55" i="2"/>
  <c r="S517" i="2"/>
  <c r="S57" i="2"/>
  <c r="S703" i="2"/>
  <c r="S421" i="2"/>
  <c r="S525" i="2"/>
  <c r="S373" i="2"/>
  <c r="S568" i="2"/>
  <c r="S34" i="2"/>
  <c r="S317" i="2"/>
  <c r="S129" i="2"/>
  <c r="S276" i="2"/>
  <c r="S504" i="2"/>
  <c r="S136" i="2"/>
  <c r="S493" i="2"/>
  <c r="S477" i="2"/>
  <c r="S721" i="2"/>
  <c r="S687" i="2"/>
  <c r="S169" i="2"/>
  <c r="S585" i="2"/>
  <c r="S101" i="2"/>
  <c r="S338" i="2"/>
  <c r="S714" i="2"/>
  <c r="S609" i="2"/>
  <c r="S691" i="2"/>
  <c r="S327" i="2"/>
  <c r="S186" i="2"/>
  <c r="S449" i="2"/>
  <c r="S13" i="2"/>
  <c r="S25" i="2"/>
  <c r="S581" i="2"/>
  <c r="S444" i="2"/>
  <c r="S90" i="2"/>
  <c r="S557" i="2"/>
  <c r="S511" i="2"/>
  <c r="S53" i="2"/>
  <c r="S543" i="2"/>
  <c r="S310" i="2"/>
  <c r="S243" i="2"/>
  <c r="S127" i="2"/>
  <c r="S454" i="2"/>
  <c r="S616" i="2"/>
  <c r="S145" i="2"/>
  <c r="S29" i="2"/>
  <c r="S79" i="2"/>
  <c r="S448" i="2"/>
  <c r="S132" i="2"/>
  <c r="S534" i="2"/>
  <c r="S429" i="2"/>
  <c r="S593" i="2"/>
  <c r="S487" i="2"/>
  <c r="S200" i="2"/>
  <c r="S699" i="2"/>
  <c r="S459" i="2"/>
  <c r="S45" i="2"/>
  <c r="S526" i="2"/>
  <c r="S533" i="2"/>
  <c r="S407" i="2"/>
  <c r="S455" i="2"/>
  <c r="S729" i="2"/>
  <c r="S259" i="2"/>
  <c r="S514" i="2"/>
  <c r="S392" i="2"/>
  <c r="S489" i="2"/>
  <c r="S412" i="2"/>
  <c r="S626" i="2"/>
  <c r="S623" i="2"/>
  <c r="S719" i="2"/>
  <c r="S218" i="2"/>
  <c r="S397" i="2"/>
  <c r="S457" i="2"/>
  <c r="S618" i="2"/>
  <c r="S306" i="2"/>
  <c r="S100" i="2"/>
  <c r="S673" i="2"/>
  <c r="S648" i="2"/>
  <c r="S86" i="2"/>
  <c r="S309" i="2"/>
  <c r="S236" i="2"/>
  <c r="S24" i="2"/>
  <c r="S603" i="2"/>
  <c r="S137" i="2"/>
  <c r="S640" i="2"/>
  <c r="S718" i="2"/>
  <c r="S551" i="2"/>
  <c r="S382" i="2"/>
  <c r="S659" i="2"/>
  <c r="S189" i="2"/>
  <c r="S479" i="2"/>
  <c r="S307" i="2"/>
  <c r="S32" i="2"/>
  <c r="S667" i="2"/>
  <c r="S496" i="2"/>
  <c r="S250" i="2"/>
  <c r="S677" i="2"/>
  <c r="S423" i="2"/>
  <c r="S124" i="2"/>
  <c r="S689" i="2"/>
  <c r="S464" i="2"/>
  <c r="S133" i="2"/>
  <c r="S590" i="2"/>
  <c r="S201" i="2"/>
  <c r="S614" i="2"/>
  <c r="S612" i="2"/>
  <c r="S465" i="2"/>
  <c r="S164" i="2"/>
  <c r="S114" i="2"/>
  <c r="S182" i="2"/>
  <c r="S204" i="2"/>
  <c r="S657" i="2"/>
  <c r="S404" i="2"/>
  <c r="S394" i="2"/>
  <c r="S293" i="2"/>
  <c r="S138" i="2"/>
  <c r="S615" i="2"/>
  <c r="S727" i="2"/>
  <c r="S549" i="2"/>
  <c r="S345" i="2"/>
  <c r="S226" i="2"/>
  <c r="S93" i="2"/>
  <c r="S711" i="2"/>
  <c r="S294" i="2"/>
  <c r="S562" i="2"/>
  <c r="S339" i="2"/>
  <c r="S40" i="2"/>
  <c r="S434" i="2"/>
  <c r="S140" i="2"/>
  <c r="S369" i="2"/>
  <c r="S154" i="2"/>
  <c r="S199" i="2"/>
  <c r="S395" i="2"/>
  <c r="S674" i="2"/>
  <c r="S555" i="2"/>
  <c r="S311" i="2"/>
  <c r="S435" i="2"/>
  <c r="S205" i="2"/>
  <c r="S665" i="2"/>
  <c r="S116" i="2"/>
  <c r="S613" i="2"/>
  <c r="S725" i="2"/>
  <c r="S723" i="2"/>
  <c r="S73" i="2"/>
  <c r="S579" i="2"/>
  <c r="S427" i="2"/>
  <c r="S399" i="2"/>
  <c r="S452" i="2"/>
  <c r="S594" i="2"/>
  <c r="S722" i="2"/>
  <c r="S283" i="2"/>
  <c r="S675" i="2"/>
  <c r="S678" i="2"/>
  <c r="S144" i="2"/>
  <c r="S342" i="2"/>
  <c r="S207" i="2"/>
  <c r="S54" i="2"/>
  <c r="S143" i="2"/>
  <c r="S350" i="2"/>
  <c r="S676" i="2"/>
  <c r="S141" i="2"/>
  <c r="S318" i="2"/>
  <c r="S624" i="2"/>
  <c r="S717" i="2"/>
  <c r="S467" i="2"/>
  <c r="S235" i="2"/>
  <c r="S365" i="2"/>
  <c r="S42" i="2"/>
  <c r="S707" i="2"/>
  <c r="S513" i="2"/>
  <c r="S155" i="2"/>
  <c r="S261" i="2"/>
  <c r="S620" i="2"/>
  <c r="S644" i="2"/>
  <c r="S690" i="2"/>
  <c r="S582" i="2"/>
  <c r="S732" i="2"/>
  <c r="S402" i="2"/>
  <c r="S501" i="2"/>
  <c r="S598" i="2"/>
  <c r="S480" i="2"/>
  <c r="S419" i="2"/>
  <c r="S258" i="2"/>
  <c r="S583" i="2"/>
  <c r="S631" i="2"/>
  <c r="S223" i="2"/>
  <c r="S391" i="2"/>
  <c r="S109" i="2"/>
  <c r="S194" i="2"/>
  <c r="S523" i="2"/>
  <c r="S212" i="2"/>
  <c r="S660" i="2"/>
  <c r="S490" i="2"/>
  <c r="S432" i="2"/>
  <c r="S535" i="2"/>
  <c r="S684" i="2"/>
  <c r="S522" i="2"/>
  <c r="S362" i="2"/>
  <c r="S334" i="2"/>
  <c r="S573" i="2"/>
  <c r="S161" i="2"/>
  <c r="S99" i="2"/>
  <c r="S516" i="2"/>
  <c r="S584" i="2"/>
  <c r="S451" i="2"/>
  <c r="S560" i="2"/>
  <c r="S229" i="2"/>
  <c r="S175" i="2"/>
  <c r="S430" i="2"/>
  <c r="S708" i="2"/>
  <c r="S724" i="2"/>
  <c r="S566" i="2"/>
  <c r="S440" i="2"/>
  <c r="S681" i="2"/>
  <c r="S378" i="2"/>
  <c r="S400" i="2"/>
  <c r="S289" i="2"/>
  <c r="S627" i="2"/>
  <c r="S249" i="2"/>
  <c r="S595" i="2"/>
  <c r="S267" i="2"/>
  <c r="S353" i="2"/>
  <c r="S347" i="2"/>
  <c r="S617" i="2"/>
  <c r="S701" i="2"/>
  <c r="S587" i="2"/>
  <c r="S592" i="2"/>
  <c r="S591" i="2"/>
  <c r="S636" i="2"/>
  <c r="S710" i="2"/>
  <c r="S668" i="2"/>
  <c r="S519" i="2"/>
  <c r="S712" i="2"/>
  <c r="S622" i="2"/>
  <c r="S415" i="2"/>
  <c r="S502" i="2"/>
  <c r="S384" i="2"/>
  <c r="S651" i="2"/>
  <c r="S680" i="2"/>
  <c r="S570" i="2"/>
  <c r="S547" i="2"/>
  <c r="S702" i="2"/>
  <c r="S704" i="2"/>
  <c r="S669" i="2"/>
  <c r="S726" i="2"/>
  <c r="S706" i="2"/>
  <c r="S700" i="2"/>
  <c r="S643" i="2"/>
  <c r="S696" i="2"/>
  <c r="S715" i="2"/>
  <c r="S720" i="2"/>
  <c r="S728" i="2"/>
  <c r="S731" i="2"/>
  <c r="S683" i="2"/>
  <c r="N632" i="2"/>
  <c r="N580" i="2"/>
  <c r="N629" i="2"/>
  <c r="N69" i="2"/>
  <c r="N323" i="2"/>
  <c r="N413" i="2"/>
  <c r="N417" i="2"/>
  <c r="N503" i="2"/>
  <c r="N308" i="2"/>
  <c r="N558" i="2"/>
  <c r="N390" i="2"/>
  <c r="N456" i="2"/>
  <c r="N148" i="2"/>
  <c r="N666" i="2"/>
  <c r="N122" i="2"/>
  <c r="N474" i="2"/>
  <c r="N332" i="2"/>
  <c r="N482" i="2"/>
  <c r="N38" i="2"/>
  <c r="N655" i="2"/>
  <c r="N468" i="2"/>
  <c r="N366" i="2"/>
  <c r="N363" i="2"/>
  <c r="N51" i="2"/>
  <c r="N530" i="2"/>
  <c r="N183" i="2"/>
  <c r="N607" i="2"/>
  <c r="N237" i="2"/>
  <c r="N330" i="2"/>
  <c r="N561" i="2"/>
  <c r="N642" i="2"/>
  <c r="N377" i="2"/>
  <c r="N71" i="2"/>
  <c r="N553" i="2"/>
  <c r="N2" i="2"/>
  <c r="N76" i="2"/>
  <c r="N374" i="2"/>
  <c r="N544" i="2"/>
  <c r="N190" i="2"/>
  <c r="N89" i="2"/>
  <c r="N315" i="2"/>
  <c r="N206" i="2"/>
  <c r="N512" i="2"/>
  <c r="N383" i="2"/>
  <c r="N495" i="2"/>
  <c r="N77" i="2"/>
  <c r="N197" i="2"/>
  <c r="N102" i="2"/>
  <c r="N265" i="2"/>
  <c r="N281" i="2"/>
  <c r="N461" i="2"/>
  <c r="N358" i="2"/>
  <c r="N134" i="2"/>
  <c r="N106" i="2"/>
  <c r="N263" i="2"/>
  <c r="N491" i="2"/>
  <c r="N401" i="2"/>
  <c r="N165" i="2"/>
  <c r="N575" i="2"/>
  <c r="N216" i="2"/>
  <c r="N472" i="2"/>
  <c r="N312" i="2"/>
  <c r="N220" i="2"/>
  <c r="N273" i="2"/>
  <c r="N336" i="2"/>
  <c r="N108" i="2"/>
  <c r="N151" i="2"/>
  <c r="N446" i="2"/>
  <c r="N370" i="2"/>
  <c r="N438" i="2"/>
  <c r="N385" i="2"/>
  <c r="N80" i="2"/>
  <c r="N264" i="2"/>
  <c r="N112" i="2"/>
  <c r="N325" i="2"/>
  <c r="N433" i="2"/>
  <c r="N341" i="2"/>
  <c r="N113" i="2"/>
  <c r="N380" i="2"/>
  <c r="N641" i="2"/>
  <c r="N211" i="2"/>
  <c r="N510" i="2"/>
  <c r="N233" i="2"/>
  <c r="N500" i="2"/>
  <c r="N179" i="2"/>
  <c r="N43" i="2"/>
  <c r="N439" i="2"/>
  <c r="N135" i="2"/>
  <c r="N166" i="2"/>
  <c r="N686" i="2"/>
  <c r="N291" i="2"/>
  <c r="N238" i="2"/>
  <c r="N301" i="2"/>
  <c r="N505" i="2"/>
  <c r="N443" i="2"/>
  <c r="N284" i="2"/>
  <c r="N9" i="2"/>
  <c r="N17" i="2"/>
  <c r="N87" i="2"/>
  <c r="N599" i="2"/>
  <c r="N68" i="2"/>
  <c r="N94" i="2"/>
  <c r="N75" i="2"/>
  <c r="N316" i="2"/>
  <c r="N381" i="2"/>
  <c r="N431" i="2"/>
  <c r="N103" i="2"/>
  <c r="N331" i="2"/>
  <c r="N208" i="2"/>
  <c r="N662" i="2"/>
  <c r="N256" i="2"/>
  <c r="N191" i="2"/>
  <c r="N64" i="2"/>
  <c r="N91" i="2"/>
  <c r="N471" i="2"/>
  <c r="N357" i="2"/>
  <c r="N524" i="2"/>
  <c r="N244" i="2"/>
  <c r="N414" i="2"/>
  <c r="N131" i="2"/>
  <c r="N180" i="2"/>
  <c r="N639" i="2"/>
  <c r="N27" i="2"/>
  <c r="N44" i="2"/>
  <c r="N354" i="2"/>
  <c r="N269" i="2"/>
  <c r="N92" i="2"/>
  <c r="N173" i="2"/>
  <c r="N387" i="2"/>
  <c r="N47" i="2"/>
  <c r="N234" i="2"/>
  <c r="N11" i="2"/>
  <c r="N685" i="2"/>
  <c r="N359" i="2"/>
  <c r="N654" i="2"/>
  <c r="N682" i="2"/>
  <c r="N416" i="2"/>
  <c r="N304" i="2"/>
  <c r="N521" i="2"/>
  <c r="N290" i="2"/>
  <c r="N262" i="2"/>
  <c r="N716" i="2"/>
  <c r="N279" i="2"/>
  <c r="N247" i="2"/>
  <c r="N653" i="2"/>
  <c r="N275" i="2"/>
  <c r="N324" i="2"/>
  <c r="N271" i="2"/>
  <c r="N193" i="2"/>
  <c r="N319" i="2"/>
  <c r="N172" i="2"/>
  <c r="N119" i="2"/>
  <c r="N128" i="2"/>
  <c r="N508" i="2"/>
  <c r="N228" i="2"/>
  <c r="N14" i="2"/>
  <c r="N360" i="2"/>
  <c r="N569" i="2"/>
  <c r="N371" i="2"/>
  <c r="N125" i="2"/>
  <c r="N214" i="2"/>
  <c r="N170" i="2"/>
  <c r="N492" i="2"/>
  <c r="N497" i="2"/>
  <c r="N507" i="2"/>
  <c r="N460" i="2"/>
  <c r="N31" i="2"/>
  <c r="N537" i="2"/>
  <c r="N550" i="2"/>
  <c r="N638" i="2"/>
  <c r="N536" i="2"/>
  <c r="N635" i="2"/>
  <c r="N552" i="2"/>
  <c r="N272" i="2"/>
  <c r="N652" i="2"/>
  <c r="N538" i="2"/>
  <c r="N645" i="2"/>
  <c r="N483" i="2"/>
  <c r="N260" i="2"/>
  <c r="N608" i="2"/>
  <c r="N222" i="2"/>
  <c r="N344" i="2"/>
  <c r="N285" i="2"/>
  <c r="N634" i="2"/>
  <c r="N36" i="2"/>
  <c r="N167" i="2"/>
  <c r="N542" i="2"/>
  <c r="N188" i="2"/>
  <c r="N628" i="2"/>
  <c r="N604" i="2"/>
  <c r="N162" i="2"/>
  <c r="N529" i="2"/>
  <c r="N280" i="2"/>
  <c r="N520" i="2"/>
  <c r="N126" i="2"/>
  <c r="N656" i="2"/>
  <c r="N418" i="2"/>
  <c r="N270" i="2"/>
  <c r="N37" i="2"/>
  <c r="N26" i="2"/>
  <c r="N556" i="2"/>
  <c r="N268" i="2"/>
  <c r="N664" i="2"/>
  <c r="N95" i="2"/>
  <c r="N539" i="2"/>
  <c r="N5" i="2"/>
  <c r="N518" i="2"/>
  <c r="N35" i="2"/>
  <c r="N232" i="2"/>
  <c r="N83" i="2"/>
  <c r="N442" i="2"/>
  <c r="N466" i="2"/>
  <c r="N441" i="2"/>
  <c r="N61" i="2"/>
  <c r="N121" i="2"/>
  <c r="N498" i="2"/>
  <c r="N409" i="2"/>
  <c r="N195" i="2"/>
  <c r="N485" i="2"/>
  <c r="N436" i="2"/>
  <c r="N528" i="2"/>
  <c r="N117" i="2"/>
  <c r="N65" i="2"/>
  <c r="N372" i="2"/>
  <c r="N59" i="2"/>
  <c r="N221" i="2"/>
  <c r="N545" i="2"/>
  <c r="N82" i="2"/>
  <c r="N698" i="2"/>
  <c r="N484" i="2"/>
  <c r="N361" i="2"/>
  <c r="N288" i="2"/>
  <c r="N46" i="2"/>
  <c r="N463" i="2"/>
  <c r="N509" i="2"/>
  <c r="N445" i="2"/>
  <c r="N15" i="2"/>
  <c r="N389" i="2"/>
  <c r="N661" i="2"/>
  <c r="N246" i="2"/>
  <c r="N48" i="2"/>
  <c r="N337" i="2"/>
  <c r="N255" i="2"/>
  <c r="N185" i="2"/>
  <c r="N375" i="2"/>
  <c r="N589" i="2"/>
  <c r="N329" i="2"/>
  <c r="N266" i="2"/>
  <c r="N393" i="2"/>
  <c r="N411" i="2"/>
  <c r="N346" i="2"/>
  <c r="N8" i="2"/>
  <c r="N571" i="2"/>
  <c r="N70" i="2"/>
  <c r="N60" i="2"/>
  <c r="N49" i="2"/>
  <c r="N171" i="2"/>
  <c r="N697" i="2"/>
  <c r="N705" i="2"/>
  <c r="N349" i="2"/>
  <c r="N447" i="2"/>
  <c r="N577" i="2"/>
  <c r="N388" i="2"/>
  <c r="N39" i="2"/>
  <c r="N478" i="2"/>
  <c r="N351" i="2"/>
  <c r="N18" i="2"/>
  <c r="N688" i="2"/>
  <c r="N600" i="2"/>
  <c r="N97" i="2"/>
  <c r="N425" i="2"/>
  <c r="N398" i="2"/>
  <c r="N305" i="2"/>
  <c r="N367" i="2"/>
  <c r="N209" i="2"/>
  <c r="N321" i="2"/>
  <c r="N368" i="2"/>
  <c r="N210" i="2"/>
  <c r="N422" i="2"/>
  <c r="N470" i="2"/>
  <c r="N469" i="2"/>
  <c r="N621" i="2"/>
  <c r="N104" i="2"/>
  <c r="N396" i="2"/>
  <c r="N56" i="2"/>
  <c r="N274" i="2"/>
  <c r="N72" i="2"/>
  <c r="N105" i="2"/>
  <c r="N450" i="2"/>
  <c r="N4" i="2"/>
  <c r="N326" i="2"/>
  <c r="N352" i="2"/>
  <c r="N286" i="2"/>
  <c r="N215" i="2"/>
  <c r="N420" i="2"/>
  <c r="N670" i="2"/>
  <c r="N515" i="2"/>
  <c r="N564" i="2"/>
  <c r="N110" i="2"/>
  <c r="N692" i="2"/>
  <c r="N572" i="2"/>
  <c r="N531" i="2"/>
  <c r="N610" i="2"/>
  <c r="N41" i="2"/>
  <c r="N541" i="2"/>
  <c r="N364" i="2"/>
  <c r="N213" i="2"/>
  <c r="N203" i="2"/>
  <c r="N118" i="2"/>
  <c r="N287" i="2"/>
  <c r="N548" i="2"/>
  <c r="N376" i="2"/>
  <c r="N295" i="2"/>
  <c r="N150" i="2"/>
  <c r="N251" i="2"/>
  <c r="N300" i="2"/>
  <c r="N239" i="2"/>
  <c r="N486" i="2"/>
  <c r="N156" i="2"/>
  <c r="N403" i="2"/>
  <c r="N147" i="2"/>
  <c r="N241" i="2"/>
  <c r="N115" i="2"/>
  <c r="N565" i="2"/>
  <c r="N322" i="2"/>
  <c r="N462" i="2"/>
  <c r="N672" i="2"/>
  <c r="N28" i="2"/>
  <c r="N320" i="2"/>
  <c r="N230" i="2"/>
  <c r="N153" i="2"/>
  <c r="N163" i="2"/>
  <c r="N348" i="2"/>
  <c r="N713" i="2"/>
  <c r="N282" i="2"/>
  <c r="N181" i="2"/>
  <c r="N559" i="2"/>
  <c r="N335" i="2"/>
  <c r="N481" i="2"/>
  <c r="N567" i="2"/>
  <c r="N168" i="2"/>
  <c r="N242" i="2"/>
  <c r="N78" i="2"/>
  <c r="N277" i="2"/>
  <c r="N198" i="2"/>
  <c r="N33" i="2"/>
  <c r="N120" i="2"/>
  <c r="N227" i="2"/>
  <c r="N142" i="2"/>
  <c r="N313" i="2"/>
  <c r="N410" i="2"/>
  <c r="N333" i="2"/>
  <c r="N111" i="2"/>
  <c r="N343" i="2"/>
  <c r="N196" i="2"/>
  <c r="N637" i="2"/>
  <c r="N30" i="2"/>
  <c r="N475" i="2"/>
  <c r="N679" i="2"/>
  <c r="N10" i="2"/>
  <c r="N187" i="2"/>
  <c r="N84" i="2"/>
  <c r="N694" i="2"/>
  <c r="N532" i="2"/>
  <c r="N176" i="2"/>
  <c r="N328" i="2"/>
  <c r="N146" i="2"/>
  <c r="N74" i="2"/>
  <c r="N633" i="2"/>
  <c r="N649" i="2"/>
  <c r="N19" i="2"/>
  <c r="N424" i="2"/>
  <c r="N224" i="2"/>
  <c r="N596" i="2"/>
  <c r="N67" i="2"/>
  <c r="N597" i="2"/>
  <c r="N574" i="2"/>
  <c r="N240" i="2"/>
  <c r="N458" i="2"/>
  <c r="N123" i="2"/>
  <c r="N6" i="2"/>
  <c r="N62" i="2"/>
  <c r="N625" i="2"/>
  <c r="N588" i="2"/>
  <c r="N3" i="2"/>
  <c r="N576" i="2"/>
  <c r="N297" i="2"/>
  <c r="N473" i="2"/>
  <c r="N278" i="2"/>
  <c r="N506" i="2"/>
  <c r="N619" i="2"/>
  <c r="N647" i="2"/>
  <c r="N217" i="2"/>
  <c r="N296" i="2"/>
  <c r="N12" i="2"/>
  <c r="N159" i="2"/>
  <c r="N453" i="2"/>
  <c r="N303" i="2"/>
  <c r="N476" i="2"/>
  <c r="N16" i="2"/>
  <c r="N107" i="2"/>
  <c r="N663" i="2"/>
  <c r="N253" i="2"/>
  <c r="N178" i="2"/>
  <c r="N184" i="2"/>
  <c r="N22" i="2"/>
  <c r="N98" i="2"/>
  <c r="N63" i="2"/>
  <c r="N299" i="2"/>
  <c r="N605" i="2"/>
  <c r="N340" i="2"/>
  <c r="N245" i="2"/>
  <c r="N157" i="2"/>
  <c r="N160" i="2"/>
  <c r="N58" i="2"/>
  <c r="N646" i="2"/>
  <c r="N202" i="2"/>
  <c r="N81" i="2"/>
  <c r="N355" i="2"/>
  <c r="N225" i="2"/>
  <c r="N527" i="2"/>
  <c r="N488" i="2"/>
  <c r="N248" i="2"/>
  <c r="N139" i="2"/>
  <c r="N257" i="2"/>
  <c r="N96" i="2"/>
  <c r="N177" i="2"/>
  <c r="N20" i="2"/>
  <c r="N563" i="2"/>
  <c r="N426" i="2"/>
  <c r="N50" i="2"/>
  <c r="N192" i="2"/>
  <c r="N219" i="2"/>
  <c r="N23" i="2"/>
  <c r="N499" i="2"/>
  <c r="N254" i="2"/>
  <c r="N52" i="2"/>
  <c r="N379" i="2"/>
  <c r="N546" i="2"/>
  <c r="N408" i="2"/>
  <c r="N730" i="2"/>
  <c r="N630" i="2"/>
  <c r="N292" i="2"/>
  <c r="N601" i="2"/>
  <c r="N606" i="2"/>
  <c r="N494" i="2"/>
  <c r="N252" i="2"/>
  <c r="N66" i="2"/>
  <c r="N314" i="2"/>
  <c r="N130" i="2"/>
  <c r="N578" i="2"/>
  <c r="N21" i="2"/>
  <c r="N693" i="2"/>
  <c r="N695" i="2"/>
  <c r="N298" i="2"/>
  <c r="N650" i="2"/>
  <c r="N602" i="2"/>
  <c r="N540" i="2"/>
  <c r="N658" i="2"/>
  <c r="N174" i="2"/>
  <c r="N405" i="2"/>
  <c r="N709" i="2"/>
  <c r="N302" i="2"/>
  <c r="N149" i="2"/>
  <c r="N437" i="2"/>
  <c r="N554" i="2"/>
  <c r="N671" i="2"/>
  <c r="N152" i="2"/>
  <c r="N428" i="2"/>
  <c r="N586" i="2"/>
  <c r="N231" i="2"/>
  <c r="N406" i="2"/>
  <c r="N386" i="2"/>
  <c r="N356" i="2"/>
  <c r="N7" i="2"/>
  <c r="N88" i="2"/>
  <c r="N611" i="2"/>
  <c r="N85" i="2"/>
  <c r="N158" i="2"/>
  <c r="N55" i="2"/>
  <c r="N517" i="2"/>
  <c r="N57" i="2"/>
  <c r="N703" i="2"/>
  <c r="N421" i="2"/>
  <c r="N525" i="2"/>
  <c r="N373" i="2"/>
  <c r="N568" i="2"/>
  <c r="N34" i="2"/>
  <c r="N317" i="2"/>
  <c r="N129" i="2"/>
  <c r="N276" i="2"/>
  <c r="N504" i="2"/>
  <c r="N136" i="2"/>
  <c r="N493" i="2"/>
  <c r="N477" i="2"/>
  <c r="N721" i="2"/>
  <c r="N687" i="2"/>
  <c r="N169" i="2"/>
  <c r="N585" i="2"/>
  <c r="N101" i="2"/>
  <c r="N338" i="2"/>
  <c r="N714" i="2"/>
  <c r="N609" i="2"/>
  <c r="N691" i="2"/>
  <c r="N327" i="2"/>
  <c r="N186" i="2"/>
  <c r="N449" i="2"/>
  <c r="N13" i="2"/>
  <c r="N25" i="2"/>
  <c r="N581" i="2"/>
  <c r="N444" i="2"/>
  <c r="N90" i="2"/>
  <c r="N557" i="2"/>
  <c r="N511" i="2"/>
  <c r="N53" i="2"/>
  <c r="N543" i="2"/>
  <c r="N310" i="2"/>
  <c r="N243" i="2"/>
  <c r="N127" i="2"/>
  <c r="N454" i="2"/>
  <c r="N616" i="2"/>
  <c r="N145" i="2"/>
  <c r="N29" i="2"/>
  <c r="N79" i="2"/>
  <c r="N448" i="2"/>
  <c r="N132" i="2"/>
  <c r="N534" i="2"/>
  <c r="N429" i="2"/>
  <c r="N593" i="2"/>
  <c r="N487" i="2"/>
  <c r="N200" i="2"/>
  <c r="N699" i="2"/>
  <c r="N459" i="2"/>
  <c r="N45" i="2"/>
  <c r="N526" i="2"/>
  <c r="N533" i="2"/>
  <c r="N407" i="2"/>
  <c r="N455" i="2"/>
  <c r="N729" i="2"/>
  <c r="N259" i="2"/>
  <c r="N514" i="2"/>
  <c r="N392" i="2"/>
  <c r="N489" i="2"/>
  <c r="N412" i="2"/>
  <c r="N626" i="2"/>
  <c r="N623" i="2"/>
  <c r="N719" i="2"/>
  <c r="N218" i="2"/>
  <c r="N397" i="2"/>
  <c r="N457" i="2"/>
  <c r="N618" i="2"/>
  <c r="N306" i="2"/>
  <c r="N100" i="2"/>
  <c r="N673" i="2"/>
  <c r="N648" i="2"/>
  <c r="N86" i="2"/>
  <c r="N309" i="2"/>
  <c r="N236" i="2"/>
  <c r="N24" i="2"/>
  <c r="N603" i="2"/>
  <c r="N137" i="2"/>
  <c r="N640" i="2"/>
  <c r="N718" i="2"/>
  <c r="N551" i="2"/>
  <c r="N382" i="2"/>
  <c r="N659" i="2"/>
  <c r="N189" i="2"/>
  <c r="N479" i="2"/>
  <c r="N307" i="2"/>
  <c r="N32" i="2"/>
  <c r="N667" i="2"/>
  <c r="N496" i="2"/>
  <c r="N250" i="2"/>
  <c r="N677" i="2"/>
  <c r="N423" i="2"/>
  <c r="N124" i="2"/>
  <c r="N689" i="2"/>
  <c r="N464" i="2"/>
  <c r="N133" i="2"/>
  <c r="N590" i="2"/>
  <c r="N201" i="2"/>
  <c r="N614" i="2"/>
  <c r="N612" i="2"/>
  <c r="N465" i="2"/>
  <c r="N164" i="2"/>
  <c r="N114" i="2"/>
  <c r="N182" i="2"/>
  <c r="N204" i="2"/>
  <c r="N657" i="2"/>
  <c r="N404" i="2"/>
  <c r="N394" i="2"/>
  <c r="N293" i="2"/>
  <c r="N138" i="2"/>
  <c r="N615" i="2"/>
  <c r="N727" i="2"/>
  <c r="N549" i="2"/>
  <c r="N345" i="2"/>
  <c r="N226" i="2"/>
  <c r="N93" i="2"/>
  <c r="N711" i="2"/>
  <c r="N294" i="2"/>
  <c r="N562" i="2"/>
  <c r="N339" i="2"/>
  <c r="N40" i="2"/>
  <c r="N434" i="2"/>
  <c r="N140" i="2"/>
  <c r="N369" i="2"/>
  <c r="N154" i="2"/>
  <c r="N199" i="2"/>
  <c r="N395" i="2"/>
  <c r="N674" i="2"/>
  <c r="N555" i="2"/>
  <c r="N311" i="2"/>
  <c r="N435" i="2"/>
  <c r="N205" i="2"/>
  <c r="N665" i="2"/>
  <c r="N116" i="2"/>
  <c r="N613" i="2"/>
  <c r="N725" i="2"/>
  <c r="N723" i="2"/>
  <c r="N73" i="2"/>
  <c r="N579" i="2"/>
  <c r="N427" i="2"/>
  <c r="N399" i="2"/>
  <c r="N452" i="2"/>
  <c r="N594" i="2"/>
  <c r="N722" i="2"/>
  <c r="N283" i="2"/>
  <c r="N675" i="2"/>
  <c r="N678" i="2"/>
  <c r="N144" i="2"/>
  <c r="N342" i="2"/>
  <c r="N207" i="2"/>
  <c r="N54" i="2"/>
  <c r="N143" i="2"/>
  <c r="N350" i="2"/>
  <c r="N676" i="2"/>
  <c r="N141" i="2"/>
  <c r="N318" i="2"/>
  <c r="N624" i="2"/>
  <c r="N717" i="2"/>
  <c r="N467" i="2"/>
  <c r="N235" i="2"/>
  <c r="N365" i="2"/>
  <c r="N42" i="2"/>
  <c r="N707" i="2"/>
  <c r="N513" i="2"/>
  <c r="N155" i="2"/>
  <c r="N261" i="2"/>
  <c r="N620" i="2"/>
  <c r="N644" i="2"/>
  <c r="N690" i="2"/>
  <c r="N582" i="2"/>
  <c r="N732" i="2"/>
  <c r="N402" i="2"/>
  <c r="N501" i="2"/>
  <c r="N598" i="2"/>
  <c r="N480" i="2"/>
  <c r="N419" i="2"/>
  <c r="N258" i="2"/>
  <c r="N583" i="2"/>
  <c r="N631" i="2"/>
  <c r="N223" i="2"/>
  <c r="N391" i="2"/>
  <c r="N109" i="2"/>
  <c r="N194" i="2"/>
  <c r="N523" i="2"/>
  <c r="N212" i="2"/>
  <c r="N660" i="2"/>
  <c r="N490" i="2"/>
  <c r="N432" i="2"/>
  <c r="N535" i="2"/>
  <c r="N684" i="2"/>
  <c r="N522" i="2"/>
  <c r="N362" i="2"/>
  <c r="N334" i="2"/>
  <c r="N573" i="2"/>
  <c r="N161" i="2"/>
  <c r="N99" i="2"/>
  <c r="N516" i="2"/>
  <c r="N584" i="2"/>
  <c r="N451" i="2"/>
  <c r="N560" i="2"/>
  <c r="N229" i="2"/>
  <c r="N175" i="2"/>
  <c r="N430" i="2"/>
  <c r="N708" i="2"/>
  <c r="N724" i="2"/>
  <c r="N566" i="2"/>
  <c r="N440" i="2"/>
  <c r="N681" i="2"/>
  <c r="N378" i="2"/>
  <c r="N400" i="2"/>
  <c r="N289" i="2"/>
  <c r="N627" i="2"/>
  <c r="N249" i="2"/>
  <c r="N595" i="2"/>
  <c r="N267" i="2"/>
  <c r="N353" i="2"/>
  <c r="N347" i="2"/>
  <c r="N617" i="2"/>
  <c r="N701" i="2"/>
  <c r="N587" i="2"/>
  <c r="N592" i="2"/>
  <c r="N591" i="2"/>
  <c r="N636" i="2"/>
  <c r="N710" i="2"/>
  <c r="N668" i="2"/>
  <c r="N519" i="2"/>
  <c r="N712" i="2"/>
  <c r="N622" i="2"/>
  <c r="N415" i="2"/>
  <c r="N502" i="2"/>
  <c r="N384" i="2"/>
  <c r="N651" i="2"/>
  <c r="N680" i="2"/>
  <c r="N570" i="2"/>
  <c r="N547" i="2"/>
  <c r="N702" i="2"/>
  <c r="N704" i="2"/>
  <c r="N669" i="2"/>
  <c r="N726" i="2"/>
  <c r="N706" i="2"/>
  <c r="N700" i="2"/>
  <c r="N643" i="2"/>
  <c r="N696" i="2"/>
  <c r="N715" i="2"/>
  <c r="N720" i="2"/>
  <c r="N728" i="2"/>
  <c r="N731" i="2"/>
  <c r="N683" i="2"/>
  <c r="L632" i="2"/>
  <c r="L580" i="2"/>
  <c r="L629" i="2"/>
  <c r="L69" i="2"/>
  <c r="L323" i="2"/>
  <c r="L413" i="2"/>
  <c r="L417" i="2"/>
  <c r="L503" i="2"/>
  <c r="L308" i="2"/>
  <c r="L558" i="2"/>
  <c r="L390" i="2"/>
  <c r="L456" i="2"/>
  <c r="L148" i="2"/>
  <c r="L666" i="2"/>
  <c r="L122" i="2"/>
  <c r="L474" i="2"/>
  <c r="L332" i="2"/>
  <c r="L482" i="2"/>
  <c r="L38" i="2"/>
  <c r="L655" i="2"/>
  <c r="L468" i="2"/>
  <c r="L366" i="2"/>
  <c r="L363" i="2"/>
  <c r="L51" i="2"/>
  <c r="L530" i="2"/>
  <c r="L183" i="2"/>
  <c r="L607" i="2"/>
  <c r="L237" i="2"/>
  <c r="L330" i="2"/>
  <c r="L561" i="2"/>
  <c r="L642" i="2"/>
  <c r="L377" i="2"/>
  <c r="L71" i="2"/>
  <c r="L553" i="2"/>
  <c r="L2" i="2"/>
  <c r="L76" i="2"/>
  <c r="L374" i="2"/>
  <c r="L544" i="2"/>
  <c r="L190" i="2"/>
  <c r="L89" i="2"/>
  <c r="L315" i="2"/>
  <c r="L206" i="2"/>
  <c r="L512" i="2"/>
  <c r="L383" i="2"/>
  <c r="L495" i="2"/>
  <c r="L77" i="2"/>
  <c r="L197" i="2"/>
  <c r="L102" i="2"/>
  <c r="L265" i="2"/>
  <c r="L281" i="2"/>
  <c r="L461" i="2"/>
  <c r="L358" i="2"/>
  <c r="L134" i="2"/>
  <c r="L106" i="2"/>
  <c r="L263" i="2"/>
  <c r="L491" i="2"/>
  <c r="L401" i="2"/>
  <c r="L165" i="2"/>
  <c r="L575" i="2"/>
  <c r="L216" i="2"/>
  <c r="L472" i="2"/>
  <c r="L312" i="2"/>
  <c r="L220" i="2"/>
  <c r="L273" i="2"/>
  <c r="L336" i="2"/>
  <c r="L108" i="2"/>
  <c r="L151" i="2"/>
  <c r="L446" i="2"/>
  <c r="L370" i="2"/>
  <c r="L438" i="2"/>
  <c r="L385" i="2"/>
  <c r="L80" i="2"/>
  <c r="L264" i="2"/>
  <c r="L112" i="2"/>
  <c r="L325" i="2"/>
  <c r="L433" i="2"/>
  <c r="L341" i="2"/>
  <c r="L113" i="2"/>
  <c r="L380" i="2"/>
  <c r="L641" i="2"/>
  <c r="L211" i="2"/>
  <c r="L510" i="2"/>
  <c r="L233" i="2"/>
  <c r="L500" i="2"/>
  <c r="L179" i="2"/>
  <c r="L43" i="2"/>
  <c r="L439" i="2"/>
  <c r="L135" i="2"/>
  <c r="L166" i="2"/>
  <c r="L686" i="2"/>
  <c r="L291" i="2"/>
  <c r="L238" i="2"/>
  <c r="L301" i="2"/>
  <c r="L505" i="2"/>
  <c r="L443" i="2"/>
  <c r="L284" i="2"/>
  <c r="L9" i="2"/>
  <c r="L17" i="2"/>
  <c r="L87" i="2"/>
  <c r="L599" i="2"/>
  <c r="L68" i="2"/>
  <c r="L94" i="2"/>
  <c r="L75" i="2"/>
  <c r="L316" i="2"/>
  <c r="L381" i="2"/>
  <c r="L431" i="2"/>
  <c r="L103" i="2"/>
  <c r="L331" i="2"/>
  <c r="L208" i="2"/>
  <c r="L662" i="2"/>
  <c r="L256" i="2"/>
  <c r="L191" i="2"/>
  <c r="L64" i="2"/>
  <c r="L91" i="2"/>
  <c r="L471" i="2"/>
  <c r="L357" i="2"/>
  <c r="L524" i="2"/>
  <c r="L244" i="2"/>
  <c r="L414" i="2"/>
  <c r="L131" i="2"/>
  <c r="L180" i="2"/>
  <c r="L639" i="2"/>
  <c r="L27" i="2"/>
  <c r="L44" i="2"/>
  <c r="L354" i="2"/>
  <c r="L269" i="2"/>
  <c r="L92" i="2"/>
  <c r="L173" i="2"/>
  <c r="L387" i="2"/>
  <c r="L47" i="2"/>
  <c r="L234" i="2"/>
  <c r="L11" i="2"/>
  <c r="L685" i="2"/>
  <c r="L359" i="2"/>
  <c r="L654" i="2"/>
  <c r="L682" i="2"/>
  <c r="L416" i="2"/>
  <c r="L304" i="2"/>
  <c r="L521" i="2"/>
  <c r="L290" i="2"/>
  <c r="L262" i="2"/>
  <c r="L716" i="2"/>
  <c r="L279" i="2"/>
  <c r="L247" i="2"/>
  <c r="L653" i="2"/>
  <c r="L275" i="2"/>
  <c r="L324" i="2"/>
  <c r="L271" i="2"/>
  <c r="L193" i="2"/>
  <c r="L319" i="2"/>
  <c r="L172" i="2"/>
  <c r="L119" i="2"/>
  <c r="L128" i="2"/>
  <c r="L508" i="2"/>
  <c r="L228" i="2"/>
  <c r="L14" i="2"/>
  <c r="L360" i="2"/>
  <c r="L569" i="2"/>
  <c r="L371" i="2"/>
  <c r="L125" i="2"/>
  <c r="L214" i="2"/>
  <c r="L170" i="2"/>
  <c r="L492" i="2"/>
  <c r="L497" i="2"/>
  <c r="L507" i="2"/>
  <c r="L460" i="2"/>
  <c r="L31" i="2"/>
  <c r="L537" i="2"/>
  <c r="L550" i="2"/>
  <c r="L638" i="2"/>
  <c r="L536" i="2"/>
  <c r="L635" i="2"/>
  <c r="L552" i="2"/>
  <c r="L272" i="2"/>
  <c r="L652" i="2"/>
  <c r="L538" i="2"/>
  <c r="L645" i="2"/>
  <c r="L483" i="2"/>
  <c r="L260" i="2"/>
  <c r="L608" i="2"/>
  <c r="L222" i="2"/>
  <c r="L344" i="2"/>
  <c r="L285" i="2"/>
  <c r="L634" i="2"/>
  <c r="L36" i="2"/>
  <c r="L167" i="2"/>
  <c r="L542" i="2"/>
  <c r="L188" i="2"/>
  <c r="L628" i="2"/>
  <c r="L604" i="2"/>
  <c r="L162" i="2"/>
  <c r="L529" i="2"/>
  <c r="L280" i="2"/>
  <c r="L520" i="2"/>
  <c r="L126" i="2"/>
  <c r="L656" i="2"/>
  <c r="L418" i="2"/>
  <c r="L270" i="2"/>
  <c r="L37" i="2"/>
  <c r="L26" i="2"/>
  <c r="L556" i="2"/>
  <c r="L268" i="2"/>
  <c r="L664" i="2"/>
  <c r="L95" i="2"/>
  <c r="L539" i="2"/>
  <c r="L5" i="2"/>
  <c r="L518" i="2"/>
  <c r="L35" i="2"/>
  <c r="L232" i="2"/>
  <c r="L83" i="2"/>
  <c r="L442" i="2"/>
  <c r="L466" i="2"/>
  <c r="L441" i="2"/>
  <c r="L61" i="2"/>
  <c r="L121" i="2"/>
  <c r="L498" i="2"/>
  <c r="L409" i="2"/>
  <c r="L195" i="2"/>
  <c r="L485" i="2"/>
  <c r="L436" i="2"/>
  <c r="L528" i="2"/>
  <c r="L117" i="2"/>
  <c r="L65" i="2"/>
  <c r="L372" i="2"/>
  <c r="L59" i="2"/>
  <c r="L221" i="2"/>
  <c r="L545" i="2"/>
  <c r="L82" i="2"/>
  <c r="L698" i="2"/>
  <c r="L484" i="2"/>
  <c r="L361" i="2"/>
  <c r="L288" i="2"/>
  <c r="L46" i="2"/>
  <c r="L463" i="2"/>
  <c r="L509" i="2"/>
  <c r="L445" i="2"/>
  <c r="L15" i="2"/>
  <c r="L389" i="2"/>
  <c r="L661" i="2"/>
  <c r="L246" i="2"/>
  <c r="L48" i="2"/>
  <c r="L337" i="2"/>
  <c r="L255" i="2"/>
  <c r="L185" i="2"/>
  <c r="L375" i="2"/>
  <c r="L589" i="2"/>
  <c r="L329" i="2"/>
  <c r="L266" i="2"/>
  <c r="L393" i="2"/>
  <c r="L411" i="2"/>
  <c r="L346" i="2"/>
  <c r="L8" i="2"/>
  <c r="L571" i="2"/>
  <c r="L70" i="2"/>
  <c r="L60" i="2"/>
  <c r="L49" i="2"/>
  <c r="L171" i="2"/>
  <c r="L697" i="2"/>
  <c r="L705" i="2"/>
  <c r="L349" i="2"/>
  <c r="L447" i="2"/>
  <c r="L577" i="2"/>
  <c r="L388" i="2"/>
  <c r="L39" i="2"/>
  <c r="L478" i="2"/>
  <c r="L351" i="2"/>
  <c r="L18" i="2"/>
  <c r="L688" i="2"/>
  <c r="L600" i="2"/>
  <c r="L97" i="2"/>
  <c r="L425" i="2"/>
  <c r="L398" i="2"/>
  <c r="L305" i="2"/>
  <c r="L367" i="2"/>
  <c r="L209" i="2"/>
  <c r="L321" i="2"/>
  <c r="L368" i="2"/>
  <c r="L210" i="2"/>
  <c r="L422" i="2"/>
  <c r="L470" i="2"/>
  <c r="L469" i="2"/>
  <c r="L621" i="2"/>
  <c r="L104" i="2"/>
  <c r="L396" i="2"/>
  <c r="L56" i="2"/>
  <c r="L274" i="2"/>
  <c r="L72" i="2"/>
  <c r="L105" i="2"/>
  <c r="L450" i="2"/>
  <c r="L4" i="2"/>
  <c r="L326" i="2"/>
  <c r="L352" i="2"/>
  <c r="L286" i="2"/>
  <c r="L215" i="2"/>
  <c r="L420" i="2"/>
  <c r="L670" i="2"/>
  <c r="L515" i="2"/>
  <c r="L564" i="2"/>
  <c r="L110" i="2"/>
  <c r="L692" i="2"/>
  <c r="L572" i="2"/>
  <c r="L531" i="2"/>
  <c r="L610" i="2"/>
  <c r="L41" i="2"/>
  <c r="L541" i="2"/>
  <c r="L364" i="2"/>
  <c r="L213" i="2"/>
  <c r="L203" i="2"/>
  <c r="L118" i="2"/>
  <c r="L287" i="2"/>
  <c r="L548" i="2"/>
  <c r="L376" i="2"/>
  <c r="L295" i="2"/>
  <c r="L150" i="2"/>
  <c r="L251" i="2"/>
  <c r="L300" i="2"/>
  <c r="L239" i="2"/>
  <c r="L486" i="2"/>
  <c r="L156" i="2"/>
  <c r="L403" i="2"/>
  <c r="L147" i="2"/>
  <c r="L241" i="2"/>
  <c r="L115" i="2"/>
  <c r="L565" i="2"/>
  <c r="L322" i="2"/>
  <c r="L462" i="2"/>
  <c r="L672" i="2"/>
  <c r="L28" i="2"/>
  <c r="L320" i="2"/>
  <c r="L230" i="2"/>
  <c r="L153" i="2"/>
  <c r="L163" i="2"/>
  <c r="L348" i="2"/>
  <c r="L713" i="2"/>
  <c r="L282" i="2"/>
  <c r="L181" i="2"/>
  <c r="L559" i="2"/>
  <c r="L335" i="2"/>
  <c r="L481" i="2"/>
  <c r="L567" i="2"/>
  <c r="L168" i="2"/>
  <c r="L242" i="2"/>
  <c r="L78" i="2"/>
  <c r="L277" i="2"/>
  <c r="L198" i="2"/>
  <c r="L33" i="2"/>
  <c r="L120" i="2"/>
  <c r="L227" i="2"/>
  <c r="L142" i="2"/>
  <c r="L313" i="2"/>
  <c r="L410" i="2"/>
  <c r="L333" i="2"/>
  <c r="L111" i="2"/>
  <c r="L343" i="2"/>
  <c r="L196" i="2"/>
  <c r="L637" i="2"/>
  <c r="L30" i="2"/>
  <c r="L475" i="2"/>
  <c r="L679" i="2"/>
  <c r="L10" i="2"/>
  <c r="L187" i="2"/>
  <c r="L84" i="2"/>
  <c r="L694" i="2"/>
  <c r="L532" i="2"/>
  <c r="L176" i="2"/>
  <c r="L328" i="2"/>
  <c r="L146" i="2"/>
  <c r="L74" i="2"/>
  <c r="L633" i="2"/>
  <c r="L649" i="2"/>
  <c r="L19" i="2"/>
  <c r="L424" i="2"/>
  <c r="L224" i="2"/>
  <c r="L596" i="2"/>
  <c r="L67" i="2"/>
  <c r="L597" i="2"/>
  <c r="L574" i="2"/>
  <c r="L240" i="2"/>
  <c r="L458" i="2"/>
  <c r="L123" i="2"/>
  <c r="L6" i="2"/>
  <c r="L62" i="2"/>
  <c r="L625" i="2"/>
  <c r="L588" i="2"/>
  <c r="L3" i="2"/>
  <c r="L576" i="2"/>
  <c r="L297" i="2"/>
  <c r="L473" i="2"/>
  <c r="L278" i="2"/>
  <c r="L506" i="2"/>
  <c r="L619" i="2"/>
  <c r="L647" i="2"/>
  <c r="L217" i="2"/>
  <c r="L296" i="2"/>
  <c r="L12" i="2"/>
  <c r="L159" i="2"/>
  <c r="L453" i="2"/>
  <c r="L303" i="2"/>
  <c r="L476" i="2"/>
  <c r="L16" i="2"/>
  <c r="L107" i="2"/>
  <c r="L663" i="2"/>
  <c r="L253" i="2"/>
  <c r="L178" i="2"/>
  <c r="L184" i="2"/>
  <c r="L22" i="2"/>
  <c r="L98" i="2"/>
  <c r="L63" i="2"/>
  <c r="L299" i="2"/>
  <c r="L605" i="2"/>
  <c r="L340" i="2"/>
  <c r="L245" i="2"/>
  <c r="L157" i="2"/>
  <c r="L160" i="2"/>
  <c r="L58" i="2"/>
  <c r="L646" i="2"/>
  <c r="L202" i="2"/>
  <c r="L81" i="2"/>
  <c r="L355" i="2"/>
  <c r="L225" i="2"/>
  <c r="L527" i="2"/>
  <c r="L488" i="2"/>
  <c r="L248" i="2"/>
  <c r="L139" i="2"/>
  <c r="L257" i="2"/>
  <c r="L96" i="2"/>
  <c r="L177" i="2"/>
  <c r="L20" i="2"/>
  <c r="L563" i="2"/>
  <c r="L426" i="2"/>
  <c r="L50" i="2"/>
  <c r="L192" i="2"/>
  <c r="L219" i="2"/>
  <c r="L23" i="2"/>
  <c r="L499" i="2"/>
  <c r="L254" i="2"/>
  <c r="L52" i="2"/>
  <c r="L379" i="2"/>
  <c r="L546" i="2"/>
  <c r="L408" i="2"/>
  <c r="L730" i="2"/>
  <c r="L630" i="2"/>
  <c r="L292" i="2"/>
  <c r="L601" i="2"/>
  <c r="L606" i="2"/>
  <c r="L494" i="2"/>
  <c r="L252" i="2"/>
  <c r="L66" i="2"/>
  <c r="L314" i="2"/>
  <c r="L130" i="2"/>
  <c r="L578" i="2"/>
  <c r="L21" i="2"/>
  <c r="L693" i="2"/>
  <c r="L695" i="2"/>
  <c r="L298" i="2"/>
  <c r="L650" i="2"/>
  <c r="L602" i="2"/>
  <c r="L540" i="2"/>
  <c r="L658" i="2"/>
  <c r="L174" i="2"/>
  <c r="L405" i="2"/>
  <c r="L709" i="2"/>
  <c r="L302" i="2"/>
  <c r="L149" i="2"/>
  <c r="L437" i="2"/>
  <c r="L554" i="2"/>
  <c r="L671" i="2"/>
  <c r="L152" i="2"/>
  <c r="L428" i="2"/>
  <c r="L586" i="2"/>
  <c r="L231" i="2"/>
  <c r="L406" i="2"/>
  <c r="L386" i="2"/>
  <c r="L356" i="2"/>
  <c r="L7" i="2"/>
  <c r="L88" i="2"/>
  <c r="L611" i="2"/>
  <c r="L85" i="2"/>
  <c r="L158" i="2"/>
  <c r="L55" i="2"/>
  <c r="L517" i="2"/>
  <c r="L57" i="2"/>
  <c r="L703" i="2"/>
  <c r="L421" i="2"/>
  <c r="L525" i="2"/>
  <c r="L373" i="2"/>
  <c r="L568" i="2"/>
  <c r="L34" i="2"/>
  <c r="L317" i="2"/>
  <c r="L129" i="2"/>
  <c r="L276" i="2"/>
  <c r="L504" i="2"/>
  <c r="L136" i="2"/>
  <c r="L493" i="2"/>
  <c r="L477" i="2"/>
  <c r="L721" i="2"/>
  <c r="L687" i="2"/>
  <c r="L169" i="2"/>
  <c r="L585" i="2"/>
  <c r="L101" i="2"/>
  <c r="L338" i="2"/>
  <c r="L714" i="2"/>
  <c r="L609" i="2"/>
  <c r="L691" i="2"/>
  <c r="L327" i="2"/>
  <c r="L186" i="2"/>
  <c r="L449" i="2"/>
  <c r="L13" i="2"/>
  <c r="L25" i="2"/>
  <c r="L581" i="2"/>
  <c r="L444" i="2"/>
  <c r="L90" i="2"/>
  <c r="L557" i="2"/>
  <c r="L511" i="2"/>
  <c r="L53" i="2"/>
  <c r="L543" i="2"/>
  <c r="L310" i="2"/>
  <c r="L243" i="2"/>
  <c r="L127" i="2"/>
  <c r="L454" i="2"/>
  <c r="L616" i="2"/>
  <c r="L145" i="2"/>
  <c r="L29" i="2"/>
  <c r="L79" i="2"/>
  <c r="L448" i="2"/>
  <c r="L132" i="2"/>
  <c r="L534" i="2"/>
  <c r="L429" i="2"/>
  <c r="L593" i="2"/>
  <c r="L487" i="2"/>
  <c r="L200" i="2"/>
  <c r="L699" i="2"/>
  <c r="L459" i="2"/>
  <c r="L45" i="2"/>
  <c r="L526" i="2"/>
  <c r="L533" i="2"/>
  <c r="L407" i="2"/>
  <c r="L455" i="2"/>
  <c r="L729" i="2"/>
  <c r="L259" i="2"/>
  <c r="L514" i="2"/>
  <c r="L392" i="2"/>
  <c r="L489" i="2"/>
  <c r="L412" i="2"/>
  <c r="L626" i="2"/>
  <c r="L623" i="2"/>
  <c r="L719" i="2"/>
  <c r="L218" i="2"/>
  <c r="L397" i="2"/>
  <c r="L457" i="2"/>
  <c r="L618" i="2"/>
  <c r="L306" i="2"/>
  <c r="L100" i="2"/>
  <c r="L673" i="2"/>
  <c r="L648" i="2"/>
  <c r="L86" i="2"/>
  <c r="L309" i="2"/>
  <c r="L236" i="2"/>
  <c r="L24" i="2"/>
  <c r="L603" i="2"/>
  <c r="L137" i="2"/>
  <c r="L640" i="2"/>
  <c r="L718" i="2"/>
  <c r="L551" i="2"/>
  <c r="L382" i="2"/>
  <c r="L659" i="2"/>
  <c r="L189" i="2"/>
  <c r="L479" i="2"/>
  <c r="L307" i="2"/>
  <c r="L32" i="2"/>
  <c r="L667" i="2"/>
  <c r="L496" i="2"/>
  <c r="L250" i="2"/>
  <c r="L677" i="2"/>
  <c r="L423" i="2"/>
  <c r="L124" i="2"/>
  <c r="L689" i="2"/>
  <c r="L464" i="2"/>
  <c r="L133" i="2"/>
  <c r="L590" i="2"/>
  <c r="L201" i="2"/>
  <c r="L614" i="2"/>
  <c r="L612" i="2"/>
  <c r="L465" i="2"/>
  <c r="L164" i="2"/>
  <c r="L114" i="2"/>
  <c r="L182" i="2"/>
  <c r="L204" i="2"/>
  <c r="L657" i="2"/>
  <c r="L404" i="2"/>
  <c r="L394" i="2"/>
  <c r="L293" i="2"/>
  <c r="L138" i="2"/>
  <c r="L615" i="2"/>
  <c r="L727" i="2"/>
  <c r="L549" i="2"/>
  <c r="L345" i="2"/>
  <c r="L226" i="2"/>
  <c r="L93" i="2"/>
  <c r="L711" i="2"/>
  <c r="L294" i="2"/>
  <c r="L562" i="2"/>
  <c r="L339" i="2"/>
  <c r="L40" i="2"/>
  <c r="L434" i="2"/>
  <c r="L140" i="2"/>
  <c r="L369" i="2"/>
  <c r="L154" i="2"/>
  <c r="L199" i="2"/>
  <c r="L395" i="2"/>
  <c r="L674" i="2"/>
  <c r="L555" i="2"/>
  <c r="L311" i="2"/>
  <c r="L435" i="2"/>
  <c r="L205" i="2"/>
  <c r="L665" i="2"/>
  <c r="L116" i="2"/>
  <c r="L613" i="2"/>
  <c r="L725" i="2"/>
  <c r="L723" i="2"/>
  <c r="L73" i="2"/>
  <c r="L579" i="2"/>
  <c r="L427" i="2"/>
  <c r="L399" i="2"/>
  <c r="L452" i="2"/>
  <c r="L594" i="2"/>
  <c r="L722" i="2"/>
  <c r="L283" i="2"/>
  <c r="L675" i="2"/>
  <c r="L678" i="2"/>
  <c r="L144" i="2"/>
  <c r="L342" i="2"/>
  <c r="L207" i="2"/>
  <c r="L54" i="2"/>
  <c r="L143" i="2"/>
  <c r="L350" i="2"/>
  <c r="L676" i="2"/>
  <c r="L141" i="2"/>
  <c r="L318" i="2"/>
  <c r="L624" i="2"/>
  <c r="L717" i="2"/>
  <c r="L467" i="2"/>
  <c r="L235" i="2"/>
  <c r="L365" i="2"/>
  <c r="L42" i="2"/>
  <c r="L707" i="2"/>
  <c r="L513" i="2"/>
  <c r="L155" i="2"/>
  <c r="L261" i="2"/>
  <c r="L620" i="2"/>
  <c r="L644" i="2"/>
  <c r="L690" i="2"/>
  <c r="L582" i="2"/>
  <c r="L732" i="2"/>
  <c r="L402" i="2"/>
  <c r="L501" i="2"/>
  <c r="L598" i="2"/>
  <c r="L480" i="2"/>
  <c r="L419" i="2"/>
  <c r="L258" i="2"/>
  <c r="L583" i="2"/>
  <c r="L631" i="2"/>
  <c r="L223" i="2"/>
  <c r="L391" i="2"/>
  <c r="L109" i="2"/>
  <c r="L194" i="2"/>
  <c r="L523" i="2"/>
  <c r="L212" i="2"/>
  <c r="L660" i="2"/>
  <c r="L490" i="2"/>
  <c r="L432" i="2"/>
  <c r="L535" i="2"/>
  <c r="L684" i="2"/>
  <c r="L522" i="2"/>
  <c r="L362" i="2"/>
  <c r="L334" i="2"/>
  <c r="L573" i="2"/>
  <c r="L161" i="2"/>
  <c r="L99" i="2"/>
  <c r="L516" i="2"/>
  <c r="L584" i="2"/>
  <c r="L451" i="2"/>
  <c r="L560" i="2"/>
  <c r="L229" i="2"/>
  <c r="L175" i="2"/>
  <c r="L430" i="2"/>
  <c r="L708" i="2"/>
  <c r="L724" i="2"/>
  <c r="L566" i="2"/>
  <c r="L440" i="2"/>
  <c r="L681" i="2"/>
  <c r="L378" i="2"/>
  <c r="L400" i="2"/>
  <c r="L289" i="2"/>
  <c r="L627" i="2"/>
  <c r="L249" i="2"/>
  <c r="L595" i="2"/>
  <c r="L267" i="2"/>
  <c r="L353" i="2"/>
  <c r="L347" i="2"/>
  <c r="L617" i="2"/>
  <c r="L701" i="2"/>
  <c r="L587" i="2"/>
  <c r="L592" i="2"/>
  <c r="L591" i="2"/>
  <c r="L636" i="2"/>
  <c r="L710" i="2"/>
  <c r="L668" i="2"/>
  <c r="L519" i="2"/>
  <c r="L712" i="2"/>
  <c r="L622" i="2"/>
  <c r="L415" i="2"/>
  <c r="L502" i="2"/>
  <c r="L384" i="2"/>
  <c r="L651" i="2"/>
  <c r="L680" i="2"/>
  <c r="L570" i="2"/>
  <c r="L547" i="2"/>
  <c r="L702" i="2"/>
  <c r="L704" i="2"/>
  <c r="L669" i="2"/>
  <c r="L726" i="2"/>
  <c r="L706" i="2"/>
  <c r="L700" i="2"/>
  <c r="L643" i="2"/>
  <c r="L696" i="2"/>
  <c r="L715" i="2"/>
  <c r="L720" i="2"/>
  <c r="L728" i="2"/>
  <c r="L731" i="2"/>
  <c r="L683" i="2"/>
  <c r="J632" i="2"/>
  <c r="J580" i="2"/>
  <c r="J629" i="2"/>
  <c r="J69" i="2"/>
  <c r="J323" i="2"/>
  <c r="J413" i="2"/>
  <c r="J417" i="2"/>
  <c r="J503" i="2"/>
  <c r="J308" i="2"/>
  <c r="J558" i="2"/>
  <c r="J390" i="2"/>
  <c r="J456" i="2"/>
  <c r="J148" i="2"/>
  <c r="J666" i="2"/>
  <c r="J122" i="2"/>
  <c r="J474" i="2"/>
  <c r="J332" i="2"/>
  <c r="J482" i="2"/>
  <c r="J38" i="2"/>
  <c r="J655" i="2"/>
  <c r="J468" i="2"/>
  <c r="J366" i="2"/>
  <c r="J363" i="2"/>
  <c r="J51" i="2"/>
  <c r="J530" i="2"/>
  <c r="J183" i="2"/>
  <c r="J607" i="2"/>
  <c r="J237" i="2"/>
  <c r="J330" i="2"/>
  <c r="J561" i="2"/>
  <c r="J642" i="2"/>
  <c r="J377" i="2"/>
  <c r="J71" i="2"/>
  <c r="J553" i="2"/>
  <c r="J2" i="2"/>
  <c r="J76" i="2"/>
  <c r="J374" i="2"/>
  <c r="J544" i="2"/>
  <c r="J190" i="2"/>
  <c r="J89" i="2"/>
  <c r="J315" i="2"/>
  <c r="J206" i="2"/>
  <c r="J512" i="2"/>
  <c r="J383" i="2"/>
  <c r="J495" i="2"/>
  <c r="J77" i="2"/>
  <c r="J197" i="2"/>
  <c r="J102" i="2"/>
  <c r="J265" i="2"/>
  <c r="J281" i="2"/>
  <c r="J461" i="2"/>
  <c r="J358" i="2"/>
  <c r="J134" i="2"/>
  <c r="J106" i="2"/>
  <c r="J263" i="2"/>
  <c r="J491" i="2"/>
  <c r="J401" i="2"/>
  <c r="J165" i="2"/>
  <c r="J575" i="2"/>
  <c r="J216" i="2"/>
  <c r="J472" i="2"/>
  <c r="J312" i="2"/>
  <c r="J220" i="2"/>
  <c r="J273" i="2"/>
  <c r="J336" i="2"/>
  <c r="J108" i="2"/>
  <c r="J151" i="2"/>
  <c r="J446" i="2"/>
  <c r="J370" i="2"/>
  <c r="J438" i="2"/>
  <c r="J385" i="2"/>
  <c r="J80" i="2"/>
  <c r="J264" i="2"/>
  <c r="J112" i="2"/>
  <c r="J325" i="2"/>
  <c r="J433" i="2"/>
  <c r="J341" i="2"/>
  <c r="J113" i="2"/>
  <c r="J380" i="2"/>
  <c r="J641" i="2"/>
  <c r="J211" i="2"/>
  <c r="J510" i="2"/>
  <c r="J233" i="2"/>
  <c r="J500" i="2"/>
  <c r="J179" i="2"/>
  <c r="J43" i="2"/>
  <c r="J439" i="2"/>
  <c r="J135" i="2"/>
  <c r="J166" i="2"/>
  <c r="J686" i="2"/>
  <c r="J291" i="2"/>
  <c r="J238" i="2"/>
  <c r="J301" i="2"/>
  <c r="J505" i="2"/>
  <c r="J443" i="2"/>
  <c r="J284" i="2"/>
  <c r="J9" i="2"/>
  <c r="J17" i="2"/>
  <c r="J87" i="2"/>
  <c r="J599" i="2"/>
  <c r="J68" i="2"/>
  <c r="J94" i="2"/>
  <c r="J75" i="2"/>
  <c r="J316" i="2"/>
  <c r="J381" i="2"/>
  <c r="J431" i="2"/>
  <c r="J103" i="2"/>
  <c r="J331" i="2"/>
  <c r="J208" i="2"/>
  <c r="J662" i="2"/>
  <c r="J256" i="2"/>
  <c r="J191" i="2"/>
  <c r="J64" i="2"/>
  <c r="J91" i="2"/>
  <c r="J471" i="2"/>
  <c r="J357" i="2"/>
  <c r="J524" i="2"/>
  <c r="J244" i="2"/>
  <c r="J414" i="2"/>
  <c r="J131" i="2"/>
  <c r="J180" i="2"/>
  <c r="J639" i="2"/>
  <c r="J27" i="2"/>
  <c r="J44" i="2"/>
  <c r="J354" i="2"/>
  <c r="J269" i="2"/>
  <c r="J92" i="2"/>
  <c r="J173" i="2"/>
  <c r="J387" i="2"/>
  <c r="J47" i="2"/>
  <c r="J234" i="2"/>
  <c r="J11" i="2"/>
  <c r="J685" i="2"/>
  <c r="J359" i="2"/>
  <c r="J654" i="2"/>
  <c r="J682" i="2"/>
  <c r="J416" i="2"/>
  <c r="J304" i="2"/>
  <c r="J521" i="2"/>
  <c r="J290" i="2"/>
  <c r="J262" i="2"/>
  <c r="J716" i="2"/>
  <c r="J279" i="2"/>
  <c r="J247" i="2"/>
  <c r="J653" i="2"/>
  <c r="J275" i="2"/>
  <c r="J324" i="2"/>
  <c r="J271" i="2"/>
  <c r="J193" i="2"/>
  <c r="J319" i="2"/>
  <c r="J172" i="2"/>
  <c r="J119" i="2"/>
  <c r="J128" i="2"/>
  <c r="J508" i="2"/>
  <c r="J228" i="2"/>
  <c r="J14" i="2"/>
  <c r="J360" i="2"/>
  <c r="J569" i="2"/>
  <c r="J371" i="2"/>
  <c r="J125" i="2"/>
  <c r="J214" i="2"/>
  <c r="J170" i="2"/>
  <c r="J492" i="2"/>
  <c r="J497" i="2"/>
  <c r="J507" i="2"/>
  <c r="J460" i="2"/>
  <c r="J31" i="2"/>
  <c r="J537" i="2"/>
  <c r="J550" i="2"/>
  <c r="J638" i="2"/>
  <c r="J536" i="2"/>
  <c r="J635" i="2"/>
  <c r="J552" i="2"/>
  <c r="J272" i="2"/>
  <c r="J652" i="2"/>
  <c r="J538" i="2"/>
  <c r="J645" i="2"/>
  <c r="J483" i="2"/>
  <c r="J260" i="2"/>
  <c r="J608" i="2"/>
  <c r="J222" i="2"/>
  <c r="J344" i="2"/>
  <c r="J285" i="2"/>
  <c r="J634" i="2"/>
  <c r="J36" i="2"/>
  <c r="J167" i="2"/>
  <c r="J542" i="2"/>
  <c r="J188" i="2"/>
  <c r="J628" i="2"/>
  <c r="J604" i="2"/>
  <c r="J162" i="2"/>
  <c r="J529" i="2"/>
  <c r="J280" i="2"/>
  <c r="J520" i="2"/>
  <c r="J126" i="2"/>
  <c r="J656" i="2"/>
  <c r="J418" i="2"/>
  <c r="J270" i="2"/>
  <c r="J37" i="2"/>
  <c r="J26" i="2"/>
  <c r="J556" i="2"/>
  <c r="J268" i="2"/>
  <c r="J664" i="2"/>
  <c r="J95" i="2"/>
  <c r="J539" i="2"/>
  <c r="J5" i="2"/>
  <c r="J518" i="2"/>
  <c r="J35" i="2"/>
  <c r="J232" i="2"/>
  <c r="J83" i="2"/>
  <c r="J442" i="2"/>
  <c r="J466" i="2"/>
  <c r="J441" i="2"/>
  <c r="J61" i="2"/>
  <c r="J121" i="2"/>
  <c r="J498" i="2"/>
  <c r="J409" i="2"/>
  <c r="J195" i="2"/>
  <c r="J485" i="2"/>
  <c r="J436" i="2"/>
  <c r="J528" i="2"/>
  <c r="J117" i="2"/>
  <c r="J65" i="2"/>
  <c r="J372" i="2"/>
  <c r="J59" i="2"/>
  <c r="J221" i="2"/>
  <c r="J545" i="2"/>
  <c r="J82" i="2"/>
  <c r="J698" i="2"/>
  <c r="J484" i="2"/>
  <c r="J361" i="2"/>
  <c r="J288" i="2"/>
  <c r="J46" i="2"/>
  <c r="J463" i="2"/>
  <c r="J509" i="2"/>
  <c r="J445" i="2"/>
  <c r="J15" i="2"/>
  <c r="J389" i="2"/>
  <c r="J661" i="2"/>
  <c r="J246" i="2"/>
  <c r="J48" i="2"/>
  <c r="J337" i="2"/>
  <c r="J255" i="2"/>
  <c r="J185" i="2"/>
  <c r="J375" i="2"/>
  <c r="J589" i="2"/>
  <c r="J329" i="2"/>
  <c r="J266" i="2"/>
  <c r="J393" i="2"/>
  <c r="J411" i="2"/>
  <c r="J346" i="2"/>
  <c r="J8" i="2"/>
  <c r="J571" i="2"/>
  <c r="J70" i="2"/>
  <c r="J60" i="2"/>
  <c r="J49" i="2"/>
  <c r="J171" i="2"/>
  <c r="J697" i="2"/>
  <c r="J705" i="2"/>
  <c r="J349" i="2"/>
  <c r="J447" i="2"/>
  <c r="J577" i="2"/>
  <c r="J388" i="2"/>
  <c r="J39" i="2"/>
  <c r="J478" i="2"/>
  <c r="J351" i="2"/>
  <c r="J18" i="2"/>
  <c r="J688" i="2"/>
  <c r="J600" i="2"/>
  <c r="J97" i="2"/>
  <c r="J425" i="2"/>
  <c r="J398" i="2"/>
  <c r="J305" i="2"/>
  <c r="J367" i="2"/>
  <c r="J209" i="2"/>
  <c r="J321" i="2"/>
  <c r="J368" i="2"/>
  <c r="J210" i="2"/>
  <c r="J422" i="2"/>
  <c r="J470" i="2"/>
  <c r="J469" i="2"/>
  <c r="J621" i="2"/>
  <c r="J104" i="2"/>
  <c r="J396" i="2"/>
  <c r="J56" i="2"/>
  <c r="J274" i="2"/>
  <c r="J72" i="2"/>
  <c r="J105" i="2"/>
  <c r="J450" i="2"/>
  <c r="J4" i="2"/>
  <c r="J326" i="2"/>
  <c r="J352" i="2"/>
  <c r="J286" i="2"/>
  <c r="J215" i="2"/>
  <c r="J420" i="2"/>
  <c r="J670" i="2"/>
  <c r="J515" i="2"/>
  <c r="J564" i="2"/>
  <c r="J110" i="2"/>
  <c r="J692" i="2"/>
  <c r="J572" i="2"/>
  <c r="J531" i="2"/>
  <c r="J610" i="2"/>
  <c r="J41" i="2"/>
  <c r="J541" i="2"/>
  <c r="J364" i="2"/>
  <c r="J213" i="2"/>
  <c r="J203" i="2"/>
  <c r="J118" i="2"/>
  <c r="J287" i="2"/>
  <c r="J548" i="2"/>
  <c r="J376" i="2"/>
  <c r="J295" i="2"/>
  <c r="J150" i="2"/>
  <c r="J251" i="2"/>
  <c r="J300" i="2"/>
  <c r="J239" i="2"/>
  <c r="J486" i="2"/>
  <c r="J156" i="2"/>
  <c r="J403" i="2"/>
  <c r="J147" i="2"/>
  <c r="J241" i="2"/>
  <c r="J115" i="2"/>
  <c r="J565" i="2"/>
  <c r="J322" i="2"/>
  <c r="J462" i="2"/>
  <c r="J672" i="2"/>
  <c r="J28" i="2"/>
  <c r="J320" i="2"/>
  <c r="J230" i="2"/>
  <c r="J153" i="2"/>
  <c r="J163" i="2"/>
  <c r="J348" i="2"/>
  <c r="J713" i="2"/>
  <c r="J282" i="2"/>
  <c r="J181" i="2"/>
  <c r="J559" i="2"/>
  <c r="J335" i="2"/>
  <c r="J481" i="2"/>
  <c r="J567" i="2"/>
  <c r="J168" i="2"/>
  <c r="J242" i="2"/>
  <c r="J78" i="2"/>
  <c r="J277" i="2"/>
  <c r="J198" i="2"/>
  <c r="J33" i="2"/>
  <c r="J120" i="2"/>
  <c r="J227" i="2"/>
  <c r="J142" i="2"/>
  <c r="J313" i="2"/>
  <c r="J410" i="2"/>
  <c r="J333" i="2"/>
  <c r="J111" i="2"/>
  <c r="J343" i="2"/>
  <c r="J196" i="2"/>
  <c r="J637" i="2"/>
  <c r="J30" i="2"/>
  <c r="J475" i="2"/>
  <c r="J679" i="2"/>
  <c r="J10" i="2"/>
  <c r="J187" i="2"/>
  <c r="J84" i="2"/>
  <c r="J694" i="2"/>
  <c r="J532" i="2"/>
  <c r="J176" i="2"/>
  <c r="J328" i="2"/>
  <c r="J146" i="2"/>
  <c r="J74" i="2"/>
  <c r="J633" i="2"/>
  <c r="J649" i="2"/>
  <c r="J19" i="2"/>
  <c r="J424" i="2"/>
  <c r="J224" i="2"/>
  <c r="J596" i="2"/>
  <c r="J67" i="2"/>
  <c r="J597" i="2"/>
  <c r="J574" i="2"/>
  <c r="J240" i="2"/>
  <c r="J458" i="2"/>
  <c r="J123" i="2"/>
  <c r="J6" i="2"/>
  <c r="J62" i="2"/>
  <c r="J625" i="2"/>
  <c r="J588" i="2"/>
  <c r="J3" i="2"/>
  <c r="J576" i="2"/>
  <c r="J297" i="2"/>
  <c r="J473" i="2"/>
  <c r="J278" i="2"/>
  <c r="J506" i="2"/>
  <c r="J619" i="2"/>
  <c r="J647" i="2"/>
  <c r="J217" i="2"/>
  <c r="J296" i="2"/>
  <c r="J12" i="2"/>
  <c r="J159" i="2"/>
  <c r="J453" i="2"/>
  <c r="J303" i="2"/>
  <c r="J476" i="2"/>
  <c r="J16" i="2"/>
  <c r="J107" i="2"/>
  <c r="J663" i="2"/>
  <c r="J253" i="2"/>
  <c r="J178" i="2"/>
  <c r="J184" i="2"/>
  <c r="J22" i="2"/>
  <c r="J98" i="2"/>
  <c r="J63" i="2"/>
  <c r="J299" i="2"/>
  <c r="J605" i="2"/>
  <c r="J340" i="2"/>
  <c r="J245" i="2"/>
  <c r="J157" i="2"/>
  <c r="J160" i="2"/>
  <c r="J58" i="2"/>
  <c r="J646" i="2"/>
  <c r="J202" i="2"/>
  <c r="J81" i="2"/>
  <c r="J355" i="2"/>
  <c r="J225" i="2"/>
  <c r="J527" i="2"/>
  <c r="J488" i="2"/>
  <c r="J248" i="2"/>
  <c r="J139" i="2"/>
  <c r="J257" i="2"/>
  <c r="J96" i="2"/>
  <c r="J177" i="2"/>
  <c r="J20" i="2"/>
  <c r="J563" i="2"/>
  <c r="J426" i="2"/>
  <c r="J50" i="2"/>
  <c r="J192" i="2"/>
  <c r="J219" i="2"/>
  <c r="J23" i="2"/>
  <c r="J499" i="2"/>
  <c r="J254" i="2"/>
  <c r="J52" i="2"/>
  <c r="J379" i="2"/>
  <c r="J546" i="2"/>
  <c r="J408" i="2"/>
  <c r="J730" i="2"/>
  <c r="J630" i="2"/>
  <c r="J292" i="2"/>
  <c r="J601" i="2"/>
  <c r="J606" i="2"/>
  <c r="J494" i="2"/>
  <c r="J252" i="2"/>
  <c r="J66" i="2"/>
  <c r="J314" i="2"/>
  <c r="J130" i="2"/>
  <c r="J578" i="2"/>
  <c r="J21" i="2"/>
  <c r="J693" i="2"/>
  <c r="J695" i="2"/>
  <c r="J298" i="2"/>
  <c r="J650" i="2"/>
  <c r="J602" i="2"/>
  <c r="J540" i="2"/>
  <c r="J658" i="2"/>
  <c r="J174" i="2"/>
  <c r="J405" i="2"/>
  <c r="J709" i="2"/>
  <c r="J302" i="2"/>
  <c r="J149" i="2"/>
  <c r="J437" i="2"/>
  <c r="J554" i="2"/>
  <c r="J671" i="2"/>
  <c r="J152" i="2"/>
  <c r="J428" i="2"/>
  <c r="J586" i="2"/>
  <c r="J231" i="2"/>
  <c r="J406" i="2"/>
  <c r="J386" i="2"/>
  <c r="J356" i="2"/>
  <c r="J7" i="2"/>
  <c r="J88" i="2"/>
  <c r="J611" i="2"/>
  <c r="J85" i="2"/>
  <c r="J158" i="2"/>
  <c r="J55" i="2"/>
  <c r="J517" i="2"/>
  <c r="J57" i="2"/>
  <c r="J703" i="2"/>
  <c r="J421" i="2"/>
  <c r="J525" i="2"/>
  <c r="J373" i="2"/>
  <c r="J568" i="2"/>
  <c r="J34" i="2"/>
  <c r="J317" i="2"/>
  <c r="J129" i="2"/>
  <c r="J276" i="2"/>
  <c r="J504" i="2"/>
  <c r="J136" i="2"/>
  <c r="J493" i="2"/>
  <c r="J477" i="2"/>
  <c r="J721" i="2"/>
  <c r="J687" i="2"/>
  <c r="J169" i="2"/>
  <c r="J585" i="2"/>
  <c r="J101" i="2"/>
  <c r="J338" i="2"/>
  <c r="J714" i="2"/>
  <c r="J609" i="2"/>
  <c r="J691" i="2"/>
  <c r="J327" i="2"/>
  <c r="J186" i="2"/>
  <c r="J449" i="2"/>
  <c r="J13" i="2"/>
  <c r="J25" i="2"/>
  <c r="J581" i="2"/>
  <c r="J444" i="2"/>
  <c r="J90" i="2"/>
  <c r="J557" i="2"/>
  <c r="J511" i="2"/>
  <c r="J53" i="2"/>
  <c r="J543" i="2"/>
  <c r="J310" i="2"/>
  <c r="J243" i="2"/>
  <c r="J127" i="2"/>
  <c r="J454" i="2"/>
  <c r="J616" i="2"/>
  <c r="J145" i="2"/>
  <c r="J29" i="2"/>
  <c r="J79" i="2"/>
  <c r="J448" i="2"/>
  <c r="J132" i="2"/>
  <c r="J534" i="2"/>
  <c r="J429" i="2"/>
  <c r="J593" i="2"/>
  <c r="J487" i="2"/>
  <c r="J200" i="2"/>
  <c r="J699" i="2"/>
  <c r="J459" i="2"/>
  <c r="J45" i="2"/>
  <c r="J526" i="2"/>
  <c r="J533" i="2"/>
  <c r="J407" i="2"/>
  <c r="J455" i="2"/>
  <c r="J729" i="2"/>
  <c r="J259" i="2"/>
  <c r="J514" i="2"/>
  <c r="J392" i="2"/>
  <c r="J489" i="2"/>
  <c r="J412" i="2"/>
  <c r="J626" i="2"/>
  <c r="J623" i="2"/>
  <c r="J719" i="2"/>
  <c r="J218" i="2"/>
  <c r="J397" i="2"/>
  <c r="J457" i="2"/>
  <c r="J618" i="2"/>
  <c r="J306" i="2"/>
  <c r="J100" i="2"/>
  <c r="J673" i="2"/>
  <c r="J648" i="2"/>
  <c r="J86" i="2"/>
  <c r="J309" i="2"/>
  <c r="J236" i="2"/>
  <c r="J24" i="2"/>
  <c r="J603" i="2"/>
  <c r="J137" i="2"/>
  <c r="J640" i="2"/>
  <c r="J718" i="2"/>
  <c r="J551" i="2"/>
  <c r="J382" i="2"/>
  <c r="J659" i="2"/>
  <c r="J189" i="2"/>
  <c r="J479" i="2"/>
  <c r="J307" i="2"/>
  <c r="J32" i="2"/>
  <c r="J667" i="2"/>
  <c r="J496" i="2"/>
  <c r="J250" i="2"/>
  <c r="J677" i="2"/>
  <c r="J423" i="2"/>
  <c r="J124" i="2"/>
  <c r="J689" i="2"/>
  <c r="J464" i="2"/>
  <c r="J133" i="2"/>
  <c r="J590" i="2"/>
  <c r="J201" i="2"/>
  <c r="J614" i="2"/>
  <c r="J612" i="2"/>
  <c r="J465" i="2"/>
  <c r="J164" i="2"/>
  <c r="J114" i="2"/>
  <c r="J182" i="2"/>
  <c r="J204" i="2"/>
  <c r="J657" i="2"/>
  <c r="J404" i="2"/>
  <c r="J394" i="2"/>
  <c r="J293" i="2"/>
  <c r="J138" i="2"/>
  <c r="J615" i="2"/>
  <c r="J727" i="2"/>
  <c r="J549" i="2"/>
  <c r="J345" i="2"/>
  <c r="J226" i="2"/>
  <c r="J93" i="2"/>
  <c r="J711" i="2"/>
  <c r="J294" i="2"/>
  <c r="J562" i="2"/>
  <c r="J339" i="2"/>
  <c r="J40" i="2"/>
  <c r="J434" i="2"/>
  <c r="J140" i="2"/>
  <c r="J369" i="2"/>
  <c r="J154" i="2"/>
  <c r="J199" i="2"/>
  <c r="J395" i="2"/>
  <c r="J674" i="2"/>
  <c r="J555" i="2"/>
  <c r="J311" i="2"/>
  <c r="J435" i="2"/>
  <c r="J205" i="2"/>
  <c r="J665" i="2"/>
  <c r="J116" i="2"/>
  <c r="J613" i="2"/>
  <c r="J725" i="2"/>
  <c r="J723" i="2"/>
  <c r="J73" i="2"/>
  <c r="J579" i="2"/>
  <c r="J427" i="2"/>
  <c r="J399" i="2"/>
  <c r="J452" i="2"/>
  <c r="J594" i="2"/>
  <c r="J722" i="2"/>
  <c r="J283" i="2"/>
  <c r="J675" i="2"/>
  <c r="J678" i="2"/>
  <c r="J144" i="2"/>
  <c r="J342" i="2"/>
  <c r="J207" i="2"/>
  <c r="J54" i="2"/>
  <c r="J143" i="2"/>
  <c r="J350" i="2"/>
  <c r="J676" i="2"/>
  <c r="J141" i="2"/>
  <c r="J318" i="2"/>
  <c r="J624" i="2"/>
  <c r="J717" i="2"/>
  <c r="J467" i="2"/>
  <c r="J235" i="2"/>
  <c r="J365" i="2"/>
  <c r="J42" i="2"/>
  <c r="J707" i="2"/>
  <c r="J513" i="2"/>
  <c r="J155" i="2"/>
  <c r="J261" i="2"/>
  <c r="J620" i="2"/>
  <c r="J644" i="2"/>
  <c r="J690" i="2"/>
  <c r="J582" i="2"/>
  <c r="J732" i="2"/>
  <c r="J402" i="2"/>
  <c r="J501" i="2"/>
  <c r="J598" i="2"/>
  <c r="J480" i="2"/>
  <c r="J419" i="2"/>
  <c r="J258" i="2"/>
  <c r="J583" i="2"/>
  <c r="J631" i="2"/>
  <c r="J223" i="2"/>
  <c r="J391" i="2"/>
  <c r="J109" i="2"/>
  <c r="J194" i="2"/>
  <c r="J523" i="2"/>
  <c r="J212" i="2"/>
  <c r="J660" i="2"/>
  <c r="J490" i="2"/>
  <c r="J432" i="2"/>
  <c r="J535" i="2"/>
  <c r="J684" i="2"/>
  <c r="J522" i="2"/>
  <c r="J362" i="2"/>
  <c r="J334" i="2"/>
  <c r="J573" i="2"/>
  <c r="J161" i="2"/>
  <c r="J99" i="2"/>
  <c r="J516" i="2"/>
  <c r="J584" i="2"/>
  <c r="J451" i="2"/>
  <c r="J560" i="2"/>
  <c r="J229" i="2"/>
  <c r="J175" i="2"/>
  <c r="J430" i="2"/>
  <c r="J708" i="2"/>
  <c r="J724" i="2"/>
  <c r="J566" i="2"/>
  <c r="J440" i="2"/>
  <c r="J681" i="2"/>
  <c r="J378" i="2"/>
  <c r="J400" i="2"/>
  <c r="J289" i="2"/>
  <c r="J627" i="2"/>
  <c r="J249" i="2"/>
  <c r="J595" i="2"/>
  <c r="J267" i="2"/>
  <c r="J353" i="2"/>
  <c r="J347" i="2"/>
  <c r="J617" i="2"/>
  <c r="J701" i="2"/>
  <c r="J587" i="2"/>
  <c r="J592" i="2"/>
  <c r="J591" i="2"/>
  <c r="J636" i="2"/>
  <c r="J710" i="2"/>
  <c r="J668" i="2"/>
  <c r="J519" i="2"/>
  <c r="J712" i="2"/>
  <c r="J622" i="2"/>
  <c r="J415" i="2"/>
  <c r="J502" i="2"/>
  <c r="J384" i="2"/>
  <c r="J651" i="2"/>
  <c r="J680" i="2"/>
  <c r="J570" i="2"/>
  <c r="J547" i="2"/>
  <c r="J702" i="2"/>
  <c r="J704" i="2"/>
  <c r="J669" i="2"/>
  <c r="J726" i="2"/>
  <c r="J706" i="2"/>
  <c r="J700" i="2"/>
  <c r="J643" i="2"/>
  <c r="J696" i="2"/>
  <c r="J715" i="2"/>
  <c r="J720" i="2"/>
  <c r="J728" i="2"/>
  <c r="J731" i="2"/>
  <c r="J683" i="2"/>
  <c r="H632" i="2"/>
  <c r="H580" i="2"/>
  <c r="H629" i="2"/>
  <c r="H69" i="2"/>
  <c r="H323" i="2"/>
  <c r="H413" i="2"/>
  <c r="H417" i="2"/>
  <c r="H503" i="2"/>
  <c r="H308" i="2"/>
  <c r="H558" i="2"/>
  <c r="H390" i="2"/>
  <c r="H456" i="2"/>
  <c r="H148" i="2"/>
  <c r="H666" i="2"/>
  <c r="H122" i="2"/>
  <c r="H474" i="2"/>
  <c r="H332" i="2"/>
  <c r="H482" i="2"/>
  <c r="H38" i="2"/>
  <c r="H655" i="2"/>
  <c r="H468" i="2"/>
  <c r="H366" i="2"/>
  <c r="H363" i="2"/>
  <c r="H51" i="2"/>
  <c r="H530" i="2"/>
  <c r="H183" i="2"/>
  <c r="H607" i="2"/>
  <c r="H237" i="2"/>
  <c r="H330" i="2"/>
  <c r="H561" i="2"/>
  <c r="H642" i="2"/>
  <c r="H377" i="2"/>
  <c r="H71" i="2"/>
  <c r="H553" i="2"/>
  <c r="H2" i="2"/>
  <c r="H76" i="2"/>
  <c r="H374" i="2"/>
  <c r="H544" i="2"/>
  <c r="H190" i="2"/>
  <c r="H89" i="2"/>
  <c r="H315" i="2"/>
  <c r="H206" i="2"/>
  <c r="H512" i="2"/>
  <c r="H383" i="2"/>
  <c r="H495" i="2"/>
  <c r="H77" i="2"/>
  <c r="H197" i="2"/>
  <c r="H102" i="2"/>
  <c r="H265" i="2"/>
  <c r="H281" i="2"/>
  <c r="H461" i="2"/>
  <c r="H358" i="2"/>
  <c r="H134" i="2"/>
  <c r="H106" i="2"/>
  <c r="H263" i="2"/>
  <c r="H491" i="2"/>
  <c r="H401" i="2"/>
  <c r="H165" i="2"/>
  <c r="H575" i="2"/>
  <c r="H216" i="2"/>
  <c r="H472" i="2"/>
  <c r="H312" i="2"/>
  <c r="H220" i="2"/>
  <c r="H273" i="2"/>
  <c r="H336" i="2"/>
  <c r="H108" i="2"/>
  <c r="H151" i="2"/>
  <c r="H446" i="2"/>
  <c r="H370" i="2"/>
  <c r="H438" i="2"/>
  <c r="H385" i="2"/>
  <c r="H80" i="2"/>
  <c r="H264" i="2"/>
  <c r="H112" i="2"/>
  <c r="H325" i="2"/>
  <c r="H433" i="2"/>
  <c r="H341" i="2"/>
  <c r="H113" i="2"/>
  <c r="H380" i="2"/>
  <c r="H641" i="2"/>
  <c r="H211" i="2"/>
  <c r="H510" i="2"/>
  <c r="H233" i="2"/>
  <c r="H500" i="2"/>
  <c r="H179" i="2"/>
  <c r="H43" i="2"/>
  <c r="H439" i="2"/>
  <c r="H135" i="2"/>
  <c r="H166" i="2"/>
  <c r="H686" i="2"/>
  <c r="H291" i="2"/>
  <c r="H238" i="2"/>
  <c r="H301" i="2"/>
  <c r="H505" i="2"/>
  <c r="H443" i="2"/>
  <c r="H284" i="2"/>
  <c r="H9" i="2"/>
  <c r="H17" i="2"/>
  <c r="H87" i="2"/>
  <c r="H599" i="2"/>
  <c r="H68" i="2"/>
  <c r="H94" i="2"/>
  <c r="H75" i="2"/>
  <c r="H316" i="2"/>
  <c r="H381" i="2"/>
  <c r="H431" i="2"/>
  <c r="H103" i="2"/>
  <c r="H331" i="2"/>
  <c r="H208" i="2"/>
  <c r="H662" i="2"/>
  <c r="H256" i="2"/>
  <c r="H191" i="2"/>
  <c r="H64" i="2"/>
  <c r="H91" i="2"/>
  <c r="H471" i="2"/>
  <c r="H357" i="2"/>
  <c r="H524" i="2"/>
  <c r="H244" i="2"/>
  <c r="H414" i="2"/>
  <c r="H131" i="2"/>
  <c r="H180" i="2"/>
  <c r="H639" i="2"/>
  <c r="H27" i="2"/>
  <c r="H44" i="2"/>
  <c r="H354" i="2"/>
  <c r="H269" i="2"/>
  <c r="H92" i="2"/>
  <c r="H173" i="2"/>
  <c r="H387" i="2"/>
  <c r="H47" i="2"/>
  <c r="H234" i="2"/>
  <c r="H11" i="2"/>
  <c r="H685" i="2"/>
  <c r="H359" i="2"/>
  <c r="H654" i="2"/>
  <c r="H682" i="2"/>
  <c r="H416" i="2"/>
  <c r="H304" i="2"/>
  <c r="H521" i="2"/>
  <c r="H290" i="2"/>
  <c r="H262" i="2"/>
  <c r="H716" i="2"/>
  <c r="H279" i="2"/>
  <c r="H247" i="2"/>
  <c r="H653" i="2"/>
  <c r="H275" i="2"/>
  <c r="H324" i="2"/>
  <c r="H271" i="2"/>
  <c r="H193" i="2"/>
  <c r="H319" i="2"/>
  <c r="H172" i="2"/>
  <c r="H119" i="2"/>
  <c r="H128" i="2"/>
  <c r="H508" i="2"/>
  <c r="H228" i="2"/>
  <c r="H14" i="2"/>
  <c r="H360" i="2"/>
  <c r="H569" i="2"/>
  <c r="H371" i="2"/>
  <c r="H125" i="2"/>
  <c r="H214" i="2"/>
  <c r="H170" i="2"/>
  <c r="H492" i="2"/>
  <c r="H497" i="2"/>
  <c r="H507" i="2"/>
  <c r="H460" i="2"/>
  <c r="H31" i="2"/>
  <c r="H537" i="2"/>
  <c r="H550" i="2"/>
  <c r="H638" i="2"/>
  <c r="H536" i="2"/>
  <c r="H635" i="2"/>
  <c r="H552" i="2"/>
  <c r="H272" i="2"/>
  <c r="H652" i="2"/>
  <c r="H538" i="2"/>
  <c r="H645" i="2"/>
  <c r="H483" i="2"/>
  <c r="H260" i="2"/>
  <c r="H608" i="2"/>
  <c r="H222" i="2"/>
  <c r="H344" i="2"/>
  <c r="H285" i="2"/>
  <c r="H634" i="2"/>
  <c r="H36" i="2"/>
  <c r="H167" i="2"/>
  <c r="H542" i="2"/>
  <c r="H188" i="2"/>
  <c r="H628" i="2"/>
  <c r="H604" i="2"/>
  <c r="H162" i="2"/>
  <c r="H529" i="2"/>
  <c r="H280" i="2"/>
  <c r="H520" i="2"/>
  <c r="H126" i="2"/>
  <c r="H656" i="2"/>
  <c r="H418" i="2"/>
  <c r="H270" i="2"/>
  <c r="H37" i="2"/>
  <c r="H26" i="2"/>
  <c r="H556" i="2"/>
  <c r="H268" i="2"/>
  <c r="H664" i="2"/>
  <c r="H95" i="2"/>
  <c r="H539" i="2"/>
  <c r="H5" i="2"/>
  <c r="H518" i="2"/>
  <c r="H35" i="2"/>
  <c r="H232" i="2"/>
  <c r="H83" i="2"/>
  <c r="H442" i="2"/>
  <c r="H466" i="2"/>
  <c r="H441" i="2"/>
  <c r="H61" i="2"/>
  <c r="H121" i="2"/>
  <c r="H498" i="2"/>
  <c r="H409" i="2"/>
  <c r="H195" i="2"/>
  <c r="H485" i="2"/>
  <c r="H436" i="2"/>
  <c r="H528" i="2"/>
  <c r="H117" i="2"/>
  <c r="H65" i="2"/>
  <c r="H372" i="2"/>
  <c r="H59" i="2"/>
  <c r="H221" i="2"/>
  <c r="H545" i="2"/>
  <c r="H82" i="2"/>
  <c r="H698" i="2"/>
  <c r="H484" i="2"/>
  <c r="H361" i="2"/>
  <c r="H288" i="2"/>
  <c r="H46" i="2"/>
  <c r="H463" i="2"/>
  <c r="H509" i="2"/>
  <c r="H445" i="2"/>
  <c r="H15" i="2"/>
  <c r="H389" i="2"/>
  <c r="H661" i="2"/>
  <c r="H246" i="2"/>
  <c r="H48" i="2"/>
  <c r="H337" i="2"/>
  <c r="H255" i="2"/>
  <c r="H185" i="2"/>
  <c r="H375" i="2"/>
  <c r="H589" i="2"/>
  <c r="H329" i="2"/>
  <c r="H266" i="2"/>
  <c r="H393" i="2"/>
  <c r="H411" i="2"/>
  <c r="H346" i="2"/>
  <c r="H8" i="2"/>
  <c r="H571" i="2"/>
  <c r="H70" i="2"/>
  <c r="H60" i="2"/>
  <c r="H49" i="2"/>
  <c r="H171" i="2"/>
  <c r="H697" i="2"/>
  <c r="H705" i="2"/>
  <c r="H349" i="2"/>
  <c r="H447" i="2"/>
  <c r="H577" i="2"/>
  <c r="H388" i="2"/>
  <c r="H39" i="2"/>
  <c r="H478" i="2"/>
  <c r="H351" i="2"/>
  <c r="H18" i="2"/>
  <c r="H688" i="2"/>
  <c r="H600" i="2"/>
  <c r="H97" i="2"/>
  <c r="H425" i="2"/>
  <c r="H398" i="2"/>
  <c r="H305" i="2"/>
  <c r="H367" i="2"/>
  <c r="H209" i="2"/>
  <c r="H321" i="2"/>
  <c r="H368" i="2"/>
  <c r="H210" i="2"/>
  <c r="H422" i="2"/>
  <c r="H470" i="2"/>
  <c r="H469" i="2"/>
  <c r="H621" i="2"/>
  <c r="H104" i="2"/>
  <c r="H396" i="2"/>
  <c r="H56" i="2"/>
  <c r="H274" i="2"/>
  <c r="H72" i="2"/>
  <c r="H105" i="2"/>
  <c r="H450" i="2"/>
  <c r="H4" i="2"/>
  <c r="H326" i="2"/>
  <c r="H352" i="2"/>
  <c r="H286" i="2"/>
  <c r="H215" i="2"/>
  <c r="H420" i="2"/>
  <c r="H670" i="2"/>
  <c r="H515" i="2"/>
  <c r="H564" i="2"/>
  <c r="H110" i="2"/>
  <c r="H692" i="2"/>
  <c r="H572" i="2"/>
  <c r="H531" i="2"/>
  <c r="H610" i="2"/>
  <c r="H41" i="2"/>
  <c r="H541" i="2"/>
  <c r="H364" i="2"/>
  <c r="H213" i="2"/>
  <c r="H203" i="2"/>
  <c r="H118" i="2"/>
  <c r="H287" i="2"/>
  <c r="H548" i="2"/>
  <c r="H376" i="2"/>
  <c r="H295" i="2"/>
  <c r="H150" i="2"/>
  <c r="H251" i="2"/>
  <c r="H300" i="2"/>
  <c r="H239" i="2"/>
  <c r="H486" i="2"/>
  <c r="H156" i="2"/>
  <c r="H403" i="2"/>
  <c r="H147" i="2"/>
  <c r="H241" i="2"/>
  <c r="H115" i="2"/>
  <c r="H565" i="2"/>
  <c r="H322" i="2"/>
  <c r="H462" i="2"/>
  <c r="H672" i="2"/>
  <c r="H28" i="2"/>
  <c r="H320" i="2"/>
  <c r="H230" i="2"/>
  <c r="H153" i="2"/>
  <c r="H163" i="2"/>
  <c r="H348" i="2"/>
  <c r="H713" i="2"/>
  <c r="H282" i="2"/>
  <c r="H181" i="2"/>
  <c r="H559" i="2"/>
  <c r="H335" i="2"/>
  <c r="H481" i="2"/>
  <c r="H567" i="2"/>
  <c r="H168" i="2"/>
  <c r="H242" i="2"/>
  <c r="H78" i="2"/>
  <c r="H277" i="2"/>
  <c r="H198" i="2"/>
  <c r="H33" i="2"/>
  <c r="H120" i="2"/>
  <c r="H227" i="2"/>
  <c r="H142" i="2"/>
  <c r="H313" i="2"/>
  <c r="H410" i="2"/>
  <c r="H333" i="2"/>
  <c r="H111" i="2"/>
  <c r="H343" i="2"/>
  <c r="H196" i="2"/>
  <c r="H637" i="2"/>
  <c r="H30" i="2"/>
  <c r="H475" i="2"/>
  <c r="H679" i="2"/>
  <c r="H10" i="2"/>
  <c r="H187" i="2"/>
  <c r="H84" i="2"/>
  <c r="H694" i="2"/>
  <c r="H532" i="2"/>
  <c r="H176" i="2"/>
  <c r="H328" i="2"/>
  <c r="H146" i="2"/>
  <c r="H74" i="2"/>
  <c r="H633" i="2"/>
  <c r="H649" i="2"/>
  <c r="H19" i="2"/>
  <c r="H424" i="2"/>
  <c r="H224" i="2"/>
  <c r="H596" i="2"/>
  <c r="H67" i="2"/>
  <c r="H597" i="2"/>
  <c r="H574" i="2"/>
  <c r="H240" i="2"/>
  <c r="H458" i="2"/>
  <c r="H123" i="2"/>
  <c r="H6" i="2"/>
  <c r="H62" i="2"/>
  <c r="H625" i="2"/>
  <c r="H588" i="2"/>
  <c r="H3" i="2"/>
  <c r="H576" i="2"/>
  <c r="H297" i="2"/>
  <c r="H473" i="2"/>
  <c r="H278" i="2"/>
  <c r="H506" i="2"/>
  <c r="H619" i="2"/>
  <c r="H647" i="2"/>
  <c r="H217" i="2"/>
  <c r="H296" i="2"/>
  <c r="H12" i="2"/>
  <c r="H159" i="2"/>
  <c r="H453" i="2"/>
  <c r="H303" i="2"/>
  <c r="H476" i="2"/>
  <c r="H16" i="2"/>
  <c r="H107" i="2"/>
  <c r="H663" i="2"/>
  <c r="H253" i="2"/>
  <c r="H178" i="2"/>
  <c r="H184" i="2"/>
  <c r="H22" i="2"/>
  <c r="H98" i="2"/>
  <c r="H63" i="2"/>
  <c r="H299" i="2"/>
  <c r="H605" i="2"/>
  <c r="H340" i="2"/>
  <c r="H245" i="2"/>
  <c r="H157" i="2"/>
  <c r="H160" i="2"/>
  <c r="H58" i="2"/>
  <c r="H646" i="2"/>
  <c r="H202" i="2"/>
  <c r="H81" i="2"/>
  <c r="H355" i="2"/>
  <c r="H225" i="2"/>
  <c r="H527" i="2"/>
  <c r="H488" i="2"/>
  <c r="H248" i="2"/>
  <c r="H139" i="2"/>
  <c r="H257" i="2"/>
  <c r="H96" i="2"/>
  <c r="H177" i="2"/>
  <c r="H20" i="2"/>
  <c r="H563" i="2"/>
  <c r="H426" i="2"/>
  <c r="H50" i="2"/>
  <c r="H192" i="2"/>
  <c r="H219" i="2"/>
  <c r="H23" i="2"/>
  <c r="H499" i="2"/>
  <c r="H254" i="2"/>
  <c r="H52" i="2"/>
  <c r="H379" i="2"/>
  <c r="H546" i="2"/>
  <c r="H408" i="2"/>
  <c r="H730" i="2"/>
  <c r="H630" i="2"/>
  <c r="H292" i="2"/>
  <c r="H601" i="2"/>
  <c r="H606" i="2"/>
  <c r="H494" i="2"/>
  <c r="H252" i="2"/>
  <c r="H66" i="2"/>
  <c r="H314" i="2"/>
  <c r="H130" i="2"/>
  <c r="H578" i="2"/>
  <c r="H21" i="2"/>
  <c r="H693" i="2"/>
  <c r="H695" i="2"/>
  <c r="H298" i="2"/>
  <c r="H650" i="2"/>
  <c r="H602" i="2"/>
  <c r="H540" i="2"/>
  <c r="H658" i="2"/>
  <c r="H174" i="2"/>
  <c r="H405" i="2"/>
  <c r="H709" i="2"/>
  <c r="H302" i="2"/>
  <c r="H149" i="2"/>
  <c r="H437" i="2"/>
  <c r="H554" i="2"/>
  <c r="H671" i="2"/>
  <c r="H152" i="2"/>
  <c r="H428" i="2"/>
  <c r="H586" i="2"/>
  <c r="H231" i="2"/>
  <c r="H406" i="2"/>
  <c r="H386" i="2"/>
  <c r="H356" i="2"/>
  <c r="H7" i="2"/>
  <c r="H88" i="2"/>
  <c r="H611" i="2"/>
  <c r="H85" i="2"/>
  <c r="H158" i="2"/>
  <c r="H55" i="2"/>
  <c r="H517" i="2"/>
  <c r="H57" i="2"/>
  <c r="H703" i="2"/>
  <c r="H421" i="2"/>
  <c r="H525" i="2"/>
  <c r="H373" i="2"/>
  <c r="H568" i="2"/>
  <c r="H34" i="2"/>
  <c r="H317" i="2"/>
  <c r="H129" i="2"/>
  <c r="H276" i="2"/>
  <c r="H504" i="2"/>
  <c r="H136" i="2"/>
  <c r="H493" i="2"/>
  <c r="H477" i="2"/>
  <c r="H721" i="2"/>
  <c r="H687" i="2"/>
  <c r="H169" i="2"/>
  <c r="H585" i="2"/>
  <c r="H101" i="2"/>
  <c r="H338" i="2"/>
  <c r="H714" i="2"/>
  <c r="H609" i="2"/>
  <c r="H691" i="2"/>
  <c r="H327" i="2"/>
  <c r="H186" i="2"/>
  <c r="H449" i="2"/>
  <c r="H13" i="2"/>
  <c r="H25" i="2"/>
  <c r="H581" i="2"/>
  <c r="H444" i="2"/>
  <c r="H90" i="2"/>
  <c r="H557" i="2"/>
  <c r="H511" i="2"/>
  <c r="H53" i="2"/>
  <c r="H543" i="2"/>
  <c r="H310" i="2"/>
  <c r="H243" i="2"/>
  <c r="H127" i="2"/>
  <c r="H454" i="2"/>
  <c r="H616" i="2"/>
  <c r="H145" i="2"/>
  <c r="H29" i="2"/>
  <c r="H79" i="2"/>
  <c r="H448" i="2"/>
  <c r="H132" i="2"/>
  <c r="H534" i="2"/>
  <c r="H429" i="2"/>
  <c r="H593" i="2"/>
  <c r="H487" i="2"/>
  <c r="H200" i="2"/>
  <c r="H699" i="2"/>
  <c r="H459" i="2"/>
  <c r="H45" i="2"/>
  <c r="H526" i="2"/>
  <c r="H533" i="2"/>
  <c r="H407" i="2"/>
  <c r="H455" i="2"/>
  <c r="H729" i="2"/>
  <c r="H259" i="2"/>
  <c r="H514" i="2"/>
  <c r="H392" i="2"/>
  <c r="H489" i="2"/>
  <c r="H412" i="2"/>
  <c r="H626" i="2"/>
  <c r="H623" i="2"/>
  <c r="H719" i="2"/>
  <c r="H218" i="2"/>
  <c r="H397" i="2"/>
  <c r="H457" i="2"/>
  <c r="H618" i="2"/>
  <c r="H306" i="2"/>
  <c r="H100" i="2"/>
  <c r="H673" i="2"/>
  <c r="H648" i="2"/>
  <c r="H86" i="2"/>
  <c r="H309" i="2"/>
  <c r="H236" i="2"/>
  <c r="H24" i="2"/>
  <c r="H603" i="2"/>
  <c r="H137" i="2"/>
  <c r="H640" i="2"/>
  <c r="H718" i="2"/>
  <c r="H551" i="2"/>
  <c r="H382" i="2"/>
  <c r="H659" i="2"/>
  <c r="H189" i="2"/>
  <c r="H479" i="2"/>
  <c r="H307" i="2"/>
  <c r="H32" i="2"/>
  <c r="H667" i="2"/>
  <c r="H496" i="2"/>
  <c r="H250" i="2"/>
  <c r="H677" i="2"/>
  <c r="H423" i="2"/>
  <c r="H124" i="2"/>
  <c r="H689" i="2"/>
  <c r="H464" i="2"/>
  <c r="H133" i="2"/>
  <c r="H590" i="2"/>
  <c r="H201" i="2"/>
  <c r="H614" i="2"/>
  <c r="H612" i="2"/>
  <c r="H465" i="2"/>
  <c r="H164" i="2"/>
  <c r="H114" i="2"/>
  <c r="H182" i="2"/>
  <c r="H204" i="2"/>
  <c r="H657" i="2"/>
  <c r="H404" i="2"/>
  <c r="H394" i="2"/>
  <c r="H293" i="2"/>
  <c r="H138" i="2"/>
  <c r="H615" i="2"/>
  <c r="H727" i="2"/>
  <c r="H549" i="2"/>
  <c r="H345" i="2"/>
  <c r="H226" i="2"/>
  <c r="H93" i="2"/>
  <c r="H711" i="2"/>
  <c r="H294" i="2"/>
  <c r="H562" i="2"/>
  <c r="H339" i="2"/>
  <c r="H40" i="2"/>
  <c r="H434" i="2"/>
  <c r="H140" i="2"/>
  <c r="H369" i="2"/>
  <c r="H154" i="2"/>
  <c r="H199" i="2"/>
  <c r="H395" i="2"/>
  <c r="H674" i="2"/>
  <c r="H555" i="2"/>
  <c r="H311" i="2"/>
  <c r="H435" i="2"/>
  <c r="H205" i="2"/>
  <c r="H665" i="2"/>
  <c r="H116" i="2"/>
  <c r="H613" i="2"/>
  <c r="H725" i="2"/>
  <c r="H723" i="2"/>
  <c r="H73" i="2"/>
  <c r="H579" i="2"/>
  <c r="H427" i="2"/>
  <c r="H399" i="2"/>
  <c r="H452" i="2"/>
  <c r="H594" i="2"/>
  <c r="H722" i="2"/>
  <c r="H283" i="2"/>
  <c r="H675" i="2"/>
  <c r="H678" i="2"/>
  <c r="H144" i="2"/>
  <c r="H342" i="2"/>
  <c r="H207" i="2"/>
  <c r="H54" i="2"/>
  <c r="H143" i="2"/>
  <c r="H350" i="2"/>
  <c r="H676" i="2"/>
  <c r="H141" i="2"/>
  <c r="H318" i="2"/>
  <c r="H624" i="2"/>
  <c r="H717" i="2"/>
  <c r="H467" i="2"/>
  <c r="H235" i="2"/>
  <c r="H365" i="2"/>
  <c r="H42" i="2"/>
  <c r="H707" i="2"/>
  <c r="H513" i="2"/>
  <c r="H155" i="2"/>
  <c r="H261" i="2"/>
  <c r="H620" i="2"/>
  <c r="H644" i="2"/>
  <c r="H690" i="2"/>
  <c r="H582" i="2"/>
  <c r="H732" i="2"/>
  <c r="H402" i="2"/>
  <c r="H501" i="2"/>
  <c r="H598" i="2"/>
  <c r="H480" i="2"/>
  <c r="H419" i="2"/>
  <c r="H258" i="2"/>
  <c r="H583" i="2"/>
  <c r="H631" i="2"/>
  <c r="H223" i="2"/>
  <c r="H391" i="2"/>
  <c r="H109" i="2"/>
  <c r="H194" i="2"/>
  <c r="H523" i="2"/>
  <c r="H212" i="2"/>
  <c r="H660" i="2"/>
  <c r="H490" i="2"/>
  <c r="H432" i="2"/>
  <c r="H535" i="2"/>
  <c r="H684" i="2"/>
  <c r="H522" i="2"/>
  <c r="H362" i="2"/>
  <c r="H334" i="2"/>
  <c r="H573" i="2"/>
  <c r="H161" i="2"/>
  <c r="H99" i="2"/>
  <c r="H516" i="2"/>
  <c r="H584" i="2"/>
  <c r="H451" i="2"/>
  <c r="H560" i="2"/>
  <c r="H229" i="2"/>
  <c r="H175" i="2"/>
  <c r="H430" i="2"/>
  <c r="H708" i="2"/>
  <c r="H724" i="2"/>
  <c r="H566" i="2"/>
  <c r="H440" i="2"/>
  <c r="H681" i="2"/>
  <c r="H378" i="2"/>
  <c r="H400" i="2"/>
  <c r="H289" i="2"/>
  <c r="H627" i="2"/>
  <c r="H249" i="2"/>
  <c r="H595" i="2"/>
  <c r="H267" i="2"/>
  <c r="H353" i="2"/>
  <c r="H347" i="2"/>
  <c r="H617" i="2"/>
  <c r="H701" i="2"/>
  <c r="H587" i="2"/>
  <c r="H592" i="2"/>
  <c r="H591" i="2"/>
  <c r="H636" i="2"/>
  <c r="H710" i="2"/>
  <c r="H668" i="2"/>
  <c r="H519" i="2"/>
  <c r="H712" i="2"/>
  <c r="H622" i="2"/>
  <c r="H415" i="2"/>
  <c r="H502" i="2"/>
  <c r="H384" i="2"/>
  <c r="H651" i="2"/>
  <c r="H680" i="2"/>
  <c r="H570" i="2"/>
  <c r="H547" i="2"/>
  <c r="H702" i="2"/>
  <c r="H704" i="2"/>
  <c r="H669" i="2"/>
  <c r="H726" i="2"/>
  <c r="H706" i="2"/>
  <c r="H700" i="2"/>
  <c r="H643" i="2"/>
  <c r="H696" i="2"/>
  <c r="H715" i="2"/>
  <c r="H720" i="2"/>
  <c r="H728" i="2"/>
  <c r="H731" i="2"/>
  <c r="H683" i="2"/>
  <c r="F19" i="3" l="1"/>
  <c r="J31" i="3"/>
  <c r="N5" i="3"/>
  <c r="L118" i="3"/>
  <c r="J55" i="3"/>
  <c r="J82" i="3"/>
  <c r="F65" i="3"/>
  <c r="G121" i="3"/>
  <c r="AT643" i="2"/>
  <c r="J65" i="3"/>
  <c r="J19" i="3"/>
  <c r="E4" i="3"/>
  <c r="L103" i="3"/>
  <c r="M94" i="3"/>
  <c r="G82" i="3"/>
  <c r="K94" i="3"/>
  <c r="F106" i="3"/>
  <c r="H16" i="3"/>
  <c r="K7" i="3"/>
  <c r="F100" i="3"/>
  <c r="H82" i="3"/>
  <c r="J118" i="3"/>
  <c r="K42" i="3"/>
  <c r="F7" i="3"/>
  <c r="J83" i="3"/>
  <c r="K109" i="3"/>
  <c r="M77" i="3"/>
  <c r="L40" i="3"/>
  <c r="J42" i="3"/>
  <c r="K117" i="3"/>
  <c r="J89" i="3"/>
  <c r="M51" i="3"/>
  <c r="K58" i="3"/>
  <c r="K71" i="3"/>
  <c r="J26" i="3"/>
  <c r="F71" i="3"/>
  <c r="G51" i="3"/>
  <c r="K116" i="3"/>
  <c r="J73" i="3"/>
  <c r="K92" i="3"/>
  <c r="K5" i="3"/>
  <c r="J110" i="3"/>
  <c r="F52" i="3"/>
  <c r="G50" i="3"/>
  <c r="I55" i="3"/>
  <c r="K106" i="3"/>
  <c r="K38" i="3"/>
  <c r="J88" i="3"/>
  <c r="J32" i="3"/>
  <c r="J27" i="3"/>
  <c r="F89" i="3"/>
  <c r="F74" i="3"/>
  <c r="G38" i="3"/>
  <c r="I50" i="3"/>
  <c r="K22" i="3"/>
  <c r="K41" i="3"/>
  <c r="F55" i="3"/>
  <c r="F13" i="3"/>
  <c r="G7" i="3"/>
  <c r="H58" i="3"/>
  <c r="I71" i="3"/>
  <c r="F95" i="3"/>
  <c r="G65" i="3"/>
  <c r="I95" i="3"/>
  <c r="N104" i="3"/>
  <c r="M59" i="3"/>
  <c r="O56" i="3"/>
  <c r="O21" i="3"/>
  <c r="F31" i="3"/>
  <c r="G71" i="3"/>
  <c r="H88" i="3"/>
  <c r="I32" i="3"/>
  <c r="E26" i="3"/>
  <c r="F32" i="3"/>
  <c r="N17" i="3"/>
  <c r="F58" i="3"/>
  <c r="F4" i="3"/>
  <c r="G40" i="3"/>
  <c r="H31" i="3"/>
  <c r="I16" i="3"/>
  <c r="F38" i="3"/>
  <c r="F27" i="3"/>
  <c r="AS496" i="2"/>
  <c r="AU726" i="2"/>
  <c r="H42" i="3"/>
  <c r="V68" i="3"/>
  <c r="U68" i="3"/>
  <c r="T68" i="3"/>
  <c r="S68" i="3"/>
  <c r="R68" i="3"/>
  <c r="Q68" i="3"/>
  <c r="P68" i="3"/>
  <c r="O68" i="3"/>
  <c r="N68" i="3"/>
  <c r="M68" i="3"/>
  <c r="J68" i="3"/>
  <c r="I68" i="3"/>
  <c r="H68" i="3"/>
  <c r="G68" i="3"/>
  <c r="F68" i="3"/>
  <c r="K68" i="3"/>
  <c r="C104" i="3"/>
  <c r="D102" i="3"/>
  <c r="E21" i="3"/>
  <c r="V121" i="3"/>
  <c r="U121" i="3"/>
  <c r="T121" i="3"/>
  <c r="R121" i="3"/>
  <c r="Q121" i="3"/>
  <c r="P121" i="3"/>
  <c r="O121" i="3"/>
  <c r="N121" i="3"/>
  <c r="M121" i="3"/>
  <c r="S121" i="3"/>
  <c r="V52" i="3"/>
  <c r="U52" i="3"/>
  <c r="S52" i="3"/>
  <c r="R52" i="3"/>
  <c r="Q52" i="3"/>
  <c r="P52" i="3"/>
  <c r="O52" i="3"/>
  <c r="N52" i="3"/>
  <c r="M52" i="3"/>
  <c r="T52" i="3"/>
  <c r="V79" i="3"/>
  <c r="U79" i="3"/>
  <c r="T79" i="3"/>
  <c r="R79" i="3"/>
  <c r="Q79" i="3"/>
  <c r="P79" i="3"/>
  <c r="O79" i="3"/>
  <c r="N79" i="3"/>
  <c r="M79" i="3"/>
  <c r="S79" i="3"/>
  <c r="V50" i="3"/>
  <c r="U50" i="3"/>
  <c r="T50" i="3"/>
  <c r="S50" i="3"/>
  <c r="R50" i="3"/>
  <c r="Q50" i="3"/>
  <c r="P50" i="3"/>
  <c r="O50" i="3"/>
  <c r="N50" i="3"/>
  <c r="M50" i="3"/>
  <c r="V28" i="3"/>
  <c r="U28" i="3"/>
  <c r="S28" i="3"/>
  <c r="R28" i="3"/>
  <c r="Q28" i="3"/>
  <c r="P28" i="3"/>
  <c r="O28" i="3"/>
  <c r="N28" i="3"/>
  <c r="M28" i="3"/>
  <c r="T28" i="3"/>
  <c r="V65" i="3"/>
  <c r="U65" i="3"/>
  <c r="T65" i="3"/>
  <c r="Q65" i="3"/>
  <c r="P65" i="3"/>
  <c r="O65" i="3"/>
  <c r="N65" i="3"/>
  <c r="M65" i="3"/>
  <c r="R65" i="3"/>
  <c r="S65" i="3"/>
  <c r="V74" i="3"/>
  <c r="U74" i="3"/>
  <c r="T74" i="3"/>
  <c r="S74" i="3"/>
  <c r="Q74" i="3"/>
  <c r="P74" i="3"/>
  <c r="O74" i="3"/>
  <c r="N74" i="3"/>
  <c r="M74" i="3"/>
  <c r="R74" i="3"/>
  <c r="K74" i="3"/>
  <c r="V95" i="3"/>
  <c r="U95" i="3"/>
  <c r="T95" i="3"/>
  <c r="S95" i="3"/>
  <c r="Q95" i="3"/>
  <c r="P95" i="3"/>
  <c r="O95" i="3"/>
  <c r="N95" i="3"/>
  <c r="M95" i="3"/>
  <c r="R95" i="3"/>
  <c r="K95" i="3"/>
  <c r="V4" i="3"/>
  <c r="U4" i="3"/>
  <c r="T4" i="3"/>
  <c r="Q4" i="3"/>
  <c r="P4" i="3"/>
  <c r="O4" i="3"/>
  <c r="N4" i="3"/>
  <c r="M4" i="3"/>
  <c r="S4" i="3"/>
  <c r="R4" i="3"/>
  <c r="V19" i="3"/>
  <c r="U19" i="3"/>
  <c r="T19" i="3"/>
  <c r="R19" i="3"/>
  <c r="S19" i="3"/>
  <c r="Q19" i="3"/>
  <c r="P19" i="3"/>
  <c r="O19" i="3"/>
  <c r="N19" i="3"/>
  <c r="M19" i="3"/>
  <c r="L19" i="3"/>
  <c r="C121" i="3"/>
  <c r="C52" i="3"/>
  <c r="C79" i="3"/>
  <c r="C50" i="3"/>
  <c r="C28" i="3"/>
  <c r="C65" i="3"/>
  <c r="C74" i="3"/>
  <c r="C95" i="3"/>
  <c r="C4" i="3"/>
  <c r="C19" i="3"/>
  <c r="D121" i="3"/>
  <c r="D52" i="3"/>
  <c r="D79" i="3"/>
  <c r="D50" i="3"/>
  <c r="D28" i="3"/>
  <c r="D65" i="3"/>
  <c r="D74" i="3"/>
  <c r="D95" i="3"/>
  <c r="D4" i="3"/>
  <c r="D19" i="3"/>
  <c r="E121" i="3"/>
  <c r="E52" i="3"/>
  <c r="E79" i="3"/>
  <c r="E50" i="3"/>
  <c r="E28" i="3"/>
  <c r="E65" i="3"/>
  <c r="E74" i="3"/>
  <c r="E95" i="3"/>
  <c r="E46" i="3"/>
  <c r="F46" i="3"/>
  <c r="G73" i="3"/>
  <c r="G28" i="3"/>
  <c r="G87" i="3"/>
  <c r="G27" i="3"/>
  <c r="H83" i="3"/>
  <c r="H92" i="3"/>
  <c r="H74" i="3"/>
  <c r="H26" i="3"/>
  <c r="I106" i="3"/>
  <c r="I109" i="3"/>
  <c r="I48" i="3"/>
  <c r="I4" i="3"/>
  <c r="J117" i="3"/>
  <c r="J100" i="3"/>
  <c r="J77" i="3"/>
  <c r="J33" i="3"/>
  <c r="K121" i="3"/>
  <c r="K51" i="3"/>
  <c r="K65" i="3"/>
  <c r="K19" i="3"/>
  <c r="L65" i="3"/>
  <c r="V96" i="3"/>
  <c r="U96" i="3"/>
  <c r="T96" i="3"/>
  <c r="S96" i="3"/>
  <c r="R96" i="3"/>
  <c r="Q96" i="3"/>
  <c r="O96" i="3"/>
  <c r="N96" i="3"/>
  <c r="L96" i="3"/>
  <c r="K96" i="3"/>
  <c r="J96" i="3"/>
  <c r="I96" i="3"/>
  <c r="H96" i="3"/>
  <c r="G96" i="3"/>
  <c r="F96" i="3"/>
  <c r="M96" i="3"/>
  <c r="P96" i="3"/>
  <c r="V10" i="3"/>
  <c r="U10" i="3"/>
  <c r="T10" i="3"/>
  <c r="S10" i="3"/>
  <c r="R10" i="3"/>
  <c r="Q10" i="3"/>
  <c r="P10" i="3"/>
  <c r="K10" i="3"/>
  <c r="N10" i="3"/>
  <c r="J10" i="3"/>
  <c r="I10" i="3"/>
  <c r="H10" i="3"/>
  <c r="G10" i="3"/>
  <c r="F10" i="3"/>
  <c r="O10" i="3"/>
  <c r="M10" i="3"/>
  <c r="C21" i="3"/>
  <c r="D59" i="3"/>
  <c r="E96" i="3"/>
  <c r="V90" i="3"/>
  <c r="U90" i="3"/>
  <c r="T90" i="3"/>
  <c r="S90" i="3"/>
  <c r="R90" i="3"/>
  <c r="Q90" i="3"/>
  <c r="K90" i="3"/>
  <c r="J90" i="3"/>
  <c r="I90" i="3"/>
  <c r="H90" i="3"/>
  <c r="G90" i="3"/>
  <c r="O90" i="3"/>
  <c r="N90" i="3"/>
  <c r="L90" i="3"/>
  <c r="P90" i="3"/>
  <c r="V114" i="3"/>
  <c r="U114" i="3"/>
  <c r="T114" i="3"/>
  <c r="S114" i="3"/>
  <c r="R114" i="3"/>
  <c r="O114" i="3"/>
  <c r="N114" i="3"/>
  <c r="L114" i="3"/>
  <c r="K114" i="3"/>
  <c r="J114" i="3"/>
  <c r="I114" i="3"/>
  <c r="H114" i="3"/>
  <c r="G114" i="3"/>
  <c r="M114" i="3"/>
  <c r="P114" i="3"/>
  <c r="Q114" i="3"/>
  <c r="V101" i="3"/>
  <c r="U101" i="3"/>
  <c r="T101" i="3"/>
  <c r="S101" i="3"/>
  <c r="R101" i="3"/>
  <c r="M101" i="3"/>
  <c r="P101" i="3"/>
  <c r="K101" i="3"/>
  <c r="J101" i="3"/>
  <c r="I101" i="3"/>
  <c r="H101" i="3"/>
  <c r="G101" i="3"/>
  <c r="Q101" i="3"/>
  <c r="O101" i="3"/>
  <c r="L101" i="3"/>
  <c r="N101" i="3"/>
  <c r="V84" i="3"/>
  <c r="U84" i="3"/>
  <c r="T84" i="3"/>
  <c r="S84" i="3"/>
  <c r="R84" i="3"/>
  <c r="O84" i="3"/>
  <c r="L84" i="3"/>
  <c r="K84" i="3"/>
  <c r="J84" i="3"/>
  <c r="I84" i="3"/>
  <c r="H84" i="3"/>
  <c r="G84" i="3"/>
  <c r="Q84" i="3"/>
  <c r="N84" i="3"/>
  <c r="M84" i="3"/>
  <c r="P84" i="3"/>
  <c r="V15" i="3"/>
  <c r="U15" i="3"/>
  <c r="T15" i="3"/>
  <c r="S15" i="3"/>
  <c r="R15" i="3"/>
  <c r="N15" i="3"/>
  <c r="Q15" i="3"/>
  <c r="M15" i="3"/>
  <c r="K15" i="3"/>
  <c r="J15" i="3"/>
  <c r="I15" i="3"/>
  <c r="H15" i="3"/>
  <c r="G15" i="3"/>
  <c r="P15" i="3"/>
  <c r="L15" i="3"/>
  <c r="O15" i="3"/>
  <c r="V23" i="3"/>
  <c r="U23" i="3"/>
  <c r="T23" i="3"/>
  <c r="S23" i="3"/>
  <c r="Q23" i="3"/>
  <c r="R23" i="3"/>
  <c r="L23" i="3"/>
  <c r="K23" i="3"/>
  <c r="J23" i="3"/>
  <c r="I23" i="3"/>
  <c r="H23" i="3"/>
  <c r="G23" i="3"/>
  <c r="P23" i="3"/>
  <c r="O23" i="3"/>
  <c r="N23" i="3"/>
  <c r="M23" i="3"/>
  <c r="V70" i="3"/>
  <c r="U70" i="3"/>
  <c r="T70" i="3"/>
  <c r="S70" i="3"/>
  <c r="Q70" i="3"/>
  <c r="R70" i="3"/>
  <c r="P70" i="3"/>
  <c r="O70" i="3"/>
  <c r="N70" i="3"/>
  <c r="J70" i="3"/>
  <c r="I70" i="3"/>
  <c r="H70" i="3"/>
  <c r="G70" i="3"/>
  <c r="M70" i="3"/>
  <c r="L70" i="3"/>
  <c r="V93" i="3"/>
  <c r="U93" i="3"/>
  <c r="T93" i="3"/>
  <c r="S93" i="3"/>
  <c r="Q93" i="3"/>
  <c r="R93" i="3"/>
  <c r="L93" i="3"/>
  <c r="J93" i="3"/>
  <c r="I93" i="3"/>
  <c r="H93" i="3"/>
  <c r="G93" i="3"/>
  <c r="K93" i="3"/>
  <c r="N93" i="3"/>
  <c r="P93" i="3"/>
  <c r="O93" i="3"/>
  <c r="V30" i="3"/>
  <c r="U30" i="3"/>
  <c r="T30" i="3"/>
  <c r="S30" i="3"/>
  <c r="R30" i="3"/>
  <c r="Q30" i="3"/>
  <c r="J30" i="3"/>
  <c r="I30" i="3"/>
  <c r="H30" i="3"/>
  <c r="G30" i="3"/>
  <c r="N30" i="3"/>
  <c r="O30" i="3"/>
  <c r="M30" i="3"/>
  <c r="P30" i="3"/>
  <c r="L30" i="3"/>
  <c r="V17" i="3"/>
  <c r="U17" i="3"/>
  <c r="T17" i="3"/>
  <c r="S17" i="3"/>
  <c r="R17" i="3"/>
  <c r="Q17" i="3"/>
  <c r="M17" i="3"/>
  <c r="O17" i="3"/>
  <c r="L17" i="3"/>
  <c r="K17" i="3"/>
  <c r="J17" i="3"/>
  <c r="I17" i="3"/>
  <c r="H17" i="3"/>
  <c r="G17" i="3"/>
  <c r="F17" i="3"/>
  <c r="P17" i="3"/>
  <c r="C90" i="3"/>
  <c r="C114" i="3"/>
  <c r="C101" i="3"/>
  <c r="C84" i="3"/>
  <c r="C15" i="3"/>
  <c r="C23" i="3"/>
  <c r="C70" i="3"/>
  <c r="C93" i="3"/>
  <c r="C30" i="3"/>
  <c r="C17" i="3"/>
  <c r="D90" i="3"/>
  <c r="D114" i="3"/>
  <c r="D101" i="3"/>
  <c r="D84" i="3"/>
  <c r="D15" i="3"/>
  <c r="D23" i="3"/>
  <c r="D70" i="3"/>
  <c r="D93" i="3"/>
  <c r="D30" i="3"/>
  <c r="D17" i="3"/>
  <c r="E90" i="3"/>
  <c r="E114" i="3"/>
  <c r="E101" i="3"/>
  <c r="E84" i="3"/>
  <c r="E15" i="3"/>
  <c r="E23" i="3"/>
  <c r="E70" i="3"/>
  <c r="E93" i="3"/>
  <c r="E16" i="3"/>
  <c r="F83" i="3"/>
  <c r="F109" i="3"/>
  <c r="F77" i="3"/>
  <c r="F12" i="3"/>
  <c r="F16" i="3"/>
  <c r="G55" i="3"/>
  <c r="G103" i="3"/>
  <c r="G5" i="3"/>
  <c r="G19" i="3"/>
  <c r="H89" i="3"/>
  <c r="H38" i="3"/>
  <c r="H40" i="3"/>
  <c r="H110" i="3"/>
  <c r="I52" i="3"/>
  <c r="I58" i="3"/>
  <c r="I88" i="3"/>
  <c r="I42" i="3"/>
  <c r="J116" i="3"/>
  <c r="J50" i="3"/>
  <c r="J71" i="3"/>
  <c r="K118" i="3"/>
  <c r="K8" i="3"/>
  <c r="K77" i="3"/>
  <c r="L102" i="3"/>
  <c r="L68" i="3"/>
  <c r="O89" i="3"/>
  <c r="V59" i="3"/>
  <c r="U59" i="3"/>
  <c r="T59" i="3"/>
  <c r="S59" i="3"/>
  <c r="R59" i="3"/>
  <c r="Q59" i="3"/>
  <c r="O59" i="3"/>
  <c r="L59" i="3"/>
  <c r="K59" i="3"/>
  <c r="J59" i="3"/>
  <c r="I59" i="3"/>
  <c r="H59" i="3"/>
  <c r="G59" i="3"/>
  <c r="F59" i="3"/>
  <c r="N59" i="3"/>
  <c r="C102" i="3"/>
  <c r="C10" i="3"/>
  <c r="D49" i="3"/>
  <c r="E56" i="3"/>
  <c r="V111" i="3"/>
  <c r="U111" i="3"/>
  <c r="T111" i="3"/>
  <c r="R111" i="3"/>
  <c r="Q111" i="3"/>
  <c r="P111" i="3"/>
  <c r="O111" i="3"/>
  <c r="N111" i="3"/>
  <c r="M111" i="3"/>
  <c r="L111" i="3"/>
  <c r="S111" i="3"/>
  <c r="K111" i="3"/>
  <c r="J111" i="3"/>
  <c r="I111" i="3"/>
  <c r="H111" i="3"/>
  <c r="G111" i="3"/>
  <c r="F111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V72" i="3"/>
  <c r="U72" i="3"/>
  <c r="T72" i="3"/>
  <c r="S72" i="3"/>
  <c r="Q72" i="3"/>
  <c r="P72" i="3"/>
  <c r="O72" i="3"/>
  <c r="N72" i="3"/>
  <c r="M72" i="3"/>
  <c r="L72" i="3"/>
  <c r="R72" i="3"/>
  <c r="K72" i="3"/>
  <c r="J72" i="3"/>
  <c r="I72" i="3"/>
  <c r="H72" i="3"/>
  <c r="G72" i="3"/>
  <c r="F72" i="3"/>
  <c r="V25" i="3"/>
  <c r="U25" i="3"/>
  <c r="T25" i="3"/>
  <c r="S25" i="3"/>
  <c r="Q25" i="3"/>
  <c r="P25" i="3"/>
  <c r="O25" i="3"/>
  <c r="N25" i="3"/>
  <c r="M25" i="3"/>
  <c r="L25" i="3"/>
  <c r="K25" i="3"/>
  <c r="R25" i="3"/>
  <c r="J25" i="3"/>
  <c r="I25" i="3"/>
  <c r="H25" i="3"/>
  <c r="G25" i="3"/>
  <c r="F25" i="3"/>
  <c r="V24" i="3"/>
  <c r="U24" i="3"/>
  <c r="T24" i="3"/>
  <c r="S24" i="3"/>
  <c r="Q24" i="3"/>
  <c r="P24" i="3"/>
  <c r="O24" i="3"/>
  <c r="N24" i="3"/>
  <c r="M24" i="3"/>
  <c r="L24" i="3"/>
  <c r="K24" i="3"/>
  <c r="R24" i="3"/>
  <c r="J24" i="3"/>
  <c r="I24" i="3"/>
  <c r="H24" i="3"/>
  <c r="G24" i="3"/>
  <c r="F24" i="3"/>
  <c r="V45" i="3"/>
  <c r="U45" i="3"/>
  <c r="T45" i="3"/>
  <c r="S45" i="3"/>
  <c r="Q45" i="3"/>
  <c r="P45" i="3"/>
  <c r="O45" i="3"/>
  <c r="N45" i="3"/>
  <c r="M45" i="3"/>
  <c r="L45" i="3"/>
  <c r="K45" i="3"/>
  <c r="R45" i="3"/>
  <c r="J45" i="3"/>
  <c r="I45" i="3"/>
  <c r="H45" i="3"/>
  <c r="G45" i="3"/>
  <c r="F45" i="3"/>
  <c r="E4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C111" i="3"/>
  <c r="C29" i="3"/>
  <c r="C86" i="3"/>
  <c r="C99" i="3"/>
  <c r="C108" i="3"/>
  <c r="C72" i="3"/>
  <c r="C25" i="3"/>
  <c r="C24" i="3"/>
  <c r="C45" i="3"/>
  <c r="C75" i="3"/>
  <c r="D111" i="3"/>
  <c r="D29" i="3"/>
  <c r="D86" i="3"/>
  <c r="D99" i="3"/>
  <c r="D108" i="3"/>
  <c r="D72" i="3"/>
  <c r="D25" i="3"/>
  <c r="D24" i="3"/>
  <c r="D45" i="3"/>
  <c r="D75" i="3"/>
  <c r="E111" i="3"/>
  <c r="E29" i="3"/>
  <c r="E86" i="3"/>
  <c r="E99" i="3"/>
  <c r="E108" i="3"/>
  <c r="E72" i="3"/>
  <c r="E25" i="3"/>
  <c r="E24" i="3"/>
  <c r="E35" i="3"/>
  <c r="F35" i="3"/>
  <c r="G79" i="3"/>
  <c r="G6" i="3"/>
  <c r="G13" i="3"/>
  <c r="G46" i="3"/>
  <c r="H73" i="3"/>
  <c r="H28" i="3"/>
  <c r="H87" i="3"/>
  <c r="H27" i="3"/>
  <c r="I83" i="3"/>
  <c r="I92" i="3"/>
  <c r="I74" i="3"/>
  <c r="I26" i="3"/>
  <c r="J106" i="3"/>
  <c r="J109" i="3"/>
  <c r="J48" i="3"/>
  <c r="J4" i="3"/>
  <c r="K100" i="3"/>
  <c r="L121" i="3"/>
  <c r="L74" i="3"/>
  <c r="M61" i="3"/>
  <c r="V120" i="3"/>
  <c r="U120" i="3"/>
  <c r="R120" i="3"/>
  <c r="Q120" i="3"/>
  <c r="P120" i="3"/>
  <c r="O120" i="3"/>
  <c r="N120" i="3"/>
  <c r="M120" i="3"/>
  <c r="L120" i="3"/>
  <c r="S120" i="3"/>
  <c r="K120" i="3"/>
  <c r="J120" i="3"/>
  <c r="I120" i="3"/>
  <c r="H120" i="3"/>
  <c r="G120" i="3"/>
  <c r="T120" i="3"/>
  <c r="V113" i="3"/>
  <c r="U113" i="3"/>
  <c r="S113" i="3"/>
  <c r="R113" i="3"/>
  <c r="Q113" i="3"/>
  <c r="P113" i="3"/>
  <c r="O113" i="3"/>
  <c r="N113" i="3"/>
  <c r="M113" i="3"/>
  <c r="L113" i="3"/>
  <c r="T113" i="3"/>
  <c r="K113" i="3"/>
  <c r="J113" i="3"/>
  <c r="I113" i="3"/>
  <c r="H113" i="3"/>
  <c r="G113" i="3"/>
  <c r="F113" i="3"/>
  <c r="V112" i="3"/>
  <c r="U112" i="3"/>
  <c r="R112" i="3"/>
  <c r="Q112" i="3"/>
  <c r="P112" i="3"/>
  <c r="O112" i="3"/>
  <c r="N112" i="3"/>
  <c r="M112" i="3"/>
  <c r="L112" i="3"/>
  <c r="T112" i="3"/>
  <c r="S112" i="3"/>
  <c r="K112" i="3"/>
  <c r="J112" i="3"/>
  <c r="I112" i="3"/>
  <c r="H112" i="3"/>
  <c r="G112" i="3"/>
  <c r="F112" i="3"/>
  <c r="V98" i="3"/>
  <c r="U98" i="3"/>
  <c r="R98" i="3"/>
  <c r="Q98" i="3"/>
  <c r="P98" i="3"/>
  <c r="O98" i="3"/>
  <c r="N98" i="3"/>
  <c r="M98" i="3"/>
  <c r="L98" i="3"/>
  <c r="S98" i="3"/>
  <c r="K98" i="3"/>
  <c r="J98" i="3"/>
  <c r="I98" i="3"/>
  <c r="H98" i="3"/>
  <c r="G98" i="3"/>
  <c r="F98" i="3"/>
  <c r="T98" i="3"/>
  <c r="V67" i="3"/>
  <c r="U67" i="3"/>
  <c r="R67" i="3"/>
  <c r="Q67" i="3"/>
  <c r="P67" i="3"/>
  <c r="O67" i="3"/>
  <c r="N67" i="3"/>
  <c r="M67" i="3"/>
  <c r="L67" i="3"/>
  <c r="T67" i="3"/>
  <c r="K67" i="3"/>
  <c r="J67" i="3"/>
  <c r="I67" i="3"/>
  <c r="H67" i="3"/>
  <c r="G67" i="3"/>
  <c r="F67" i="3"/>
  <c r="S67" i="3"/>
  <c r="V2" i="3"/>
  <c r="U2" i="3"/>
  <c r="Q2" i="3"/>
  <c r="P2" i="3"/>
  <c r="O2" i="3"/>
  <c r="N2" i="3"/>
  <c r="M2" i="3"/>
  <c r="L2" i="3"/>
  <c r="T2" i="3"/>
  <c r="R2" i="3"/>
  <c r="S2" i="3"/>
  <c r="K2" i="3"/>
  <c r="J2" i="3"/>
  <c r="I2" i="3"/>
  <c r="H2" i="3"/>
  <c r="G2" i="3"/>
  <c r="F2" i="3"/>
  <c r="V37" i="3"/>
  <c r="U37" i="3"/>
  <c r="T37" i="3"/>
  <c r="Q37" i="3"/>
  <c r="P37" i="3"/>
  <c r="O37" i="3"/>
  <c r="N37" i="3"/>
  <c r="M37" i="3"/>
  <c r="L37" i="3"/>
  <c r="S37" i="3"/>
  <c r="R37" i="3"/>
  <c r="J37" i="3"/>
  <c r="I37" i="3"/>
  <c r="H37" i="3"/>
  <c r="G37" i="3"/>
  <c r="F37" i="3"/>
  <c r="K37" i="3"/>
  <c r="V36" i="3"/>
  <c r="U36" i="3"/>
  <c r="T36" i="3"/>
  <c r="Q36" i="3"/>
  <c r="P36" i="3"/>
  <c r="O36" i="3"/>
  <c r="N36" i="3"/>
  <c r="M36" i="3"/>
  <c r="L36" i="3"/>
  <c r="R36" i="3"/>
  <c r="J36" i="3"/>
  <c r="I36" i="3"/>
  <c r="H36" i="3"/>
  <c r="G36" i="3"/>
  <c r="F36" i="3"/>
  <c r="K36" i="3"/>
  <c r="S36" i="3"/>
  <c r="V66" i="3"/>
  <c r="U66" i="3"/>
  <c r="T66" i="3"/>
  <c r="Q66" i="3"/>
  <c r="P66" i="3"/>
  <c r="O66" i="3"/>
  <c r="N66" i="3"/>
  <c r="M66" i="3"/>
  <c r="L66" i="3"/>
  <c r="K66" i="3"/>
  <c r="S66" i="3"/>
  <c r="R66" i="3"/>
  <c r="J66" i="3"/>
  <c r="I66" i="3"/>
  <c r="H66" i="3"/>
  <c r="G66" i="3"/>
  <c r="F66" i="3"/>
  <c r="V44" i="3"/>
  <c r="U44" i="3"/>
  <c r="T44" i="3"/>
  <c r="R44" i="3"/>
  <c r="Q44" i="3"/>
  <c r="P44" i="3"/>
  <c r="O44" i="3"/>
  <c r="N44" i="3"/>
  <c r="M44" i="3"/>
  <c r="L44" i="3"/>
  <c r="K44" i="3"/>
  <c r="S44" i="3"/>
  <c r="J44" i="3"/>
  <c r="I44" i="3"/>
  <c r="H44" i="3"/>
  <c r="G44" i="3"/>
  <c r="F44" i="3"/>
  <c r="C120" i="3"/>
  <c r="C113" i="3"/>
  <c r="C112" i="3"/>
  <c r="C98" i="3"/>
  <c r="C67" i="3"/>
  <c r="C2" i="3"/>
  <c r="C37" i="3"/>
  <c r="C36" i="3"/>
  <c r="C66" i="3"/>
  <c r="C44" i="3"/>
  <c r="D120" i="3"/>
  <c r="D113" i="3"/>
  <c r="D112" i="3"/>
  <c r="D98" i="3"/>
  <c r="D67" i="3"/>
  <c r="D2" i="3"/>
  <c r="D37" i="3"/>
  <c r="D36" i="3"/>
  <c r="D66" i="3"/>
  <c r="D44" i="3"/>
  <c r="E120" i="3"/>
  <c r="E113" i="3"/>
  <c r="E112" i="3"/>
  <c r="E98" i="3"/>
  <c r="E67" i="3"/>
  <c r="E2" i="3"/>
  <c r="E37" i="3"/>
  <c r="E36" i="3"/>
  <c r="E42" i="3"/>
  <c r="E82" i="3"/>
  <c r="F73" i="3"/>
  <c r="F92" i="3"/>
  <c r="F33" i="3"/>
  <c r="G61" i="3"/>
  <c r="G95" i="3"/>
  <c r="H5" i="3"/>
  <c r="H19" i="3"/>
  <c r="I89" i="3"/>
  <c r="I38" i="3"/>
  <c r="I40" i="3"/>
  <c r="I110" i="3"/>
  <c r="J52" i="3"/>
  <c r="J58" i="3"/>
  <c r="K50" i="3"/>
  <c r="M49" i="3"/>
  <c r="V21" i="3"/>
  <c r="U21" i="3"/>
  <c r="T21" i="3"/>
  <c r="S21" i="3"/>
  <c r="R21" i="3"/>
  <c r="Q21" i="3"/>
  <c r="P21" i="3"/>
  <c r="M21" i="3"/>
  <c r="L21" i="3"/>
  <c r="J21" i="3"/>
  <c r="I21" i="3"/>
  <c r="H21" i="3"/>
  <c r="G21" i="3"/>
  <c r="F21" i="3"/>
  <c r="N21" i="3"/>
  <c r="C49" i="3"/>
  <c r="D96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V60" i="3"/>
  <c r="U60" i="3"/>
  <c r="T60" i="3"/>
  <c r="S60" i="3"/>
  <c r="Q60" i="3"/>
  <c r="P60" i="3"/>
  <c r="O60" i="3"/>
  <c r="N60" i="3"/>
  <c r="M60" i="3"/>
  <c r="L60" i="3"/>
  <c r="R60" i="3"/>
  <c r="K60" i="3"/>
  <c r="J60" i="3"/>
  <c r="I60" i="3"/>
  <c r="H60" i="3"/>
  <c r="G60" i="3"/>
  <c r="F60" i="3"/>
  <c r="V76" i="3"/>
  <c r="U76" i="3"/>
  <c r="T76" i="3"/>
  <c r="S76" i="3"/>
  <c r="Q76" i="3"/>
  <c r="P76" i="3"/>
  <c r="O76" i="3"/>
  <c r="N76" i="3"/>
  <c r="M76" i="3"/>
  <c r="L76" i="3"/>
  <c r="R76" i="3"/>
  <c r="J76" i="3"/>
  <c r="I76" i="3"/>
  <c r="H76" i="3"/>
  <c r="G76" i="3"/>
  <c r="F76" i="3"/>
  <c r="K76" i="3"/>
  <c r="V69" i="3"/>
  <c r="U69" i="3"/>
  <c r="T69" i="3"/>
  <c r="S69" i="3"/>
  <c r="R69" i="3"/>
  <c r="Q69" i="3"/>
  <c r="P69" i="3"/>
  <c r="O69" i="3"/>
  <c r="N69" i="3"/>
  <c r="M69" i="3"/>
  <c r="L69" i="3"/>
  <c r="J69" i="3"/>
  <c r="I69" i="3"/>
  <c r="H69" i="3"/>
  <c r="G69" i="3"/>
  <c r="F69" i="3"/>
  <c r="V47" i="3"/>
  <c r="U47" i="3"/>
  <c r="T47" i="3"/>
  <c r="S47" i="3"/>
  <c r="R47" i="3"/>
  <c r="Q47" i="3"/>
  <c r="P47" i="3"/>
  <c r="O47" i="3"/>
  <c r="N47" i="3"/>
  <c r="M47" i="3"/>
  <c r="L47" i="3"/>
  <c r="J47" i="3"/>
  <c r="I47" i="3"/>
  <c r="H47" i="3"/>
  <c r="G47" i="3"/>
  <c r="F47" i="3"/>
  <c r="K47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C119" i="3"/>
  <c r="C81" i="3"/>
  <c r="C11" i="3"/>
  <c r="C64" i="3"/>
  <c r="C18" i="3"/>
  <c r="C60" i="3"/>
  <c r="C76" i="3"/>
  <c r="C69" i="3"/>
  <c r="C47" i="3"/>
  <c r="C63" i="3"/>
  <c r="D119" i="3"/>
  <c r="D81" i="3"/>
  <c r="D11" i="3"/>
  <c r="D64" i="3"/>
  <c r="D18" i="3"/>
  <c r="D60" i="3"/>
  <c r="D76" i="3"/>
  <c r="D69" i="3"/>
  <c r="D47" i="3"/>
  <c r="D63" i="3"/>
  <c r="E119" i="3"/>
  <c r="E81" i="3"/>
  <c r="E11" i="3"/>
  <c r="E64" i="3"/>
  <c r="E18" i="3"/>
  <c r="E60" i="3"/>
  <c r="E76" i="3"/>
  <c r="E69" i="3"/>
  <c r="G35" i="3"/>
  <c r="H79" i="3"/>
  <c r="H13" i="3"/>
  <c r="I73" i="3"/>
  <c r="I28" i="3"/>
  <c r="I27" i="3"/>
  <c r="J92" i="3"/>
  <c r="J74" i="3"/>
  <c r="K70" i="3"/>
  <c r="L52" i="3"/>
  <c r="L95" i="3"/>
  <c r="P102" i="3"/>
  <c r="V56" i="3"/>
  <c r="U56" i="3"/>
  <c r="T56" i="3"/>
  <c r="S56" i="3"/>
  <c r="R56" i="3"/>
  <c r="Q56" i="3"/>
  <c r="P56" i="3"/>
  <c r="N56" i="3"/>
  <c r="M56" i="3"/>
  <c r="K56" i="3"/>
  <c r="J56" i="3"/>
  <c r="I56" i="3"/>
  <c r="H56" i="3"/>
  <c r="G56" i="3"/>
  <c r="F56" i="3"/>
  <c r="V9" i="3"/>
  <c r="U9" i="3"/>
  <c r="T9" i="3"/>
  <c r="S9" i="3"/>
  <c r="R9" i="3"/>
  <c r="Q9" i="3"/>
  <c r="P9" i="3"/>
  <c r="N9" i="3"/>
  <c r="M9" i="3"/>
  <c r="O9" i="3"/>
  <c r="L9" i="3"/>
  <c r="K9" i="3"/>
  <c r="J9" i="3"/>
  <c r="I9" i="3"/>
  <c r="H9" i="3"/>
  <c r="G9" i="3"/>
  <c r="F9" i="3"/>
  <c r="E9" i="3"/>
  <c r="C68" i="3"/>
  <c r="D104" i="3"/>
  <c r="E68" i="3"/>
  <c r="V118" i="3"/>
  <c r="U118" i="3"/>
  <c r="T118" i="3"/>
  <c r="S118" i="3"/>
  <c r="R118" i="3"/>
  <c r="Q118" i="3"/>
  <c r="O118" i="3"/>
  <c r="N118" i="3"/>
  <c r="P118" i="3"/>
  <c r="M118" i="3"/>
  <c r="V83" i="3"/>
  <c r="U83" i="3"/>
  <c r="T83" i="3"/>
  <c r="S83" i="3"/>
  <c r="O83" i="3"/>
  <c r="N83" i="3"/>
  <c r="L83" i="3"/>
  <c r="M83" i="3"/>
  <c r="P83" i="3"/>
  <c r="Q83" i="3"/>
  <c r="R83" i="3"/>
  <c r="V94" i="3"/>
  <c r="U94" i="3"/>
  <c r="T94" i="3"/>
  <c r="S94" i="3"/>
  <c r="P94" i="3"/>
  <c r="Q94" i="3"/>
  <c r="O94" i="3"/>
  <c r="R94" i="3"/>
  <c r="N94" i="3"/>
  <c r="V109" i="3"/>
  <c r="U109" i="3"/>
  <c r="T109" i="3"/>
  <c r="S109" i="3"/>
  <c r="O109" i="3"/>
  <c r="L109" i="3"/>
  <c r="Q109" i="3"/>
  <c r="N109" i="3"/>
  <c r="R109" i="3"/>
  <c r="M109" i="3"/>
  <c r="P109" i="3"/>
  <c r="V103" i="3"/>
  <c r="U103" i="3"/>
  <c r="T103" i="3"/>
  <c r="S103" i="3"/>
  <c r="Q103" i="3"/>
  <c r="M103" i="3"/>
  <c r="R103" i="3"/>
  <c r="P103" i="3"/>
  <c r="O103" i="3"/>
  <c r="V77" i="3"/>
  <c r="U77" i="3"/>
  <c r="T77" i="3"/>
  <c r="S77" i="3"/>
  <c r="R77" i="3"/>
  <c r="L77" i="3"/>
  <c r="P77" i="3"/>
  <c r="O77" i="3"/>
  <c r="N77" i="3"/>
  <c r="Q77" i="3"/>
  <c r="V40" i="3"/>
  <c r="U40" i="3"/>
  <c r="T40" i="3"/>
  <c r="S40" i="3"/>
  <c r="R40" i="3"/>
  <c r="P40" i="3"/>
  <c r="O40" i="3"/>
  <c r="N40" i="3"/>
  <c r="K40" i="3"/>
  <c r="M40" i="3"/>
  <c r="Q40" i="3"/>
  <c r="V12" i="3"/>
  <c r="U12" i="3"/>
  <c r="T12" i="3"/>
  <c r="S12" i="3"/>
  <c r="R12" i="3"/>
  <c r="L12" i="3"/>
  <c r="K12" i="3"/>
  <c r="Q12" i="3"/>
  <c r="N12" i="3"/>
  <c r="P12" i="3"/>
  <c r="O12" i="3"/>
  <c r="V42" i="3"/>
  <c r="U42" i="3"/>
  <c r="T42" i="3"/>
  <c r="S42" i="3"/>
  <c r="R42" i="3"/>
  <c r="N42" i="3"/>
  <c r="Q42" i="3"/>
  <c r="O42" i="3"/>
  <c r="M42" i="3"/>
  <c r="P42" i="3"/>
  <c r="V46" i="3"/>
  <c r="U46" i="3"/>
  <c r="T46" i="3"/>
  <c r="S46" i="3"/>
  <c r="R46" i="3"/>
  <c r="M46" i="3"/>
  <c r="O46" i="3"/>
  <c r="Q46" i="3"/>
  <c r="L46" i="3"/>
  <c r="K46" i="3"/>
  <c r="P46" i="3"/>
  <c r="N46" i="3"/>
  <c r="C118" i="3"/>
  <c r="C83" i="3"/>
  <c r="C94" i="3"/>
  <c r="C109" i="3"/>
  <c r="C103" i="3"/>
  <c r="C77" i="3"/>
  <c r="C40" i="3"/>
  <c r="C12" i="3"/>
  <c r="C42" i="3"/>
  <c r="C46" i="3"/>
  <c r="D118" i="3"/>
  <c r="D83" i="3"/>
  <c r="D94" i="3"/>
  <c r="D109" i="3"/>
  <c r="D103" i="3"/>
  <c r="D77" i="3"/>
  <c r="D40" i="3"/>
  <c r="D12" i="3"/>
  <c r="D42" i="3"/>
  <c r="D46" i="3"/>
  <c r="E118" i="3"/>
  <c r="E83" i="3"/>
  <c r="E94" i="3"/>
  <c r="E109" i="3"/>
  <c r="E103" i="3"/>
  <c r="E77" i="3"/>
  <c r="E40" i="3"/>
  <c r="E12" i="3"/>
  <c r="E110" i="3"/>
  <c r="G118" i="3"/>
  <c r="H94" i="3"/>
  <c r="I103" i="3"/>
  <c r="I5" i="3"/>
  <c r="J38" i="3"/>
  <c r="J40" i="3"/>
  <c r="K52" i="3"/>
  <c r="L104" i="3"/>
  <c r="L10" i="3"/>
  <c r="M93" i="3"/>
  <c r="P59" i="3"/>
  <c r="V102" i="3"/>
  <c r="U102" i="3"/>
  <c r="T102" i="3"/>
  <c r="S102" i="3"/>
  <c r="R102" i="3"/>
  <c r="Q102" i="3"/>
  <c r="K102" i="3"/>
  <c r="J102" i="3"/>
  <c r="I102" i="3"/>
  <c r="H102" i="3"/>
  <c r="G102" i="3"/>
  <c r="F102" i="3"/>
  <c r="O102" i="3"/>
  <c r="N102" i="3"/>
  <c r="C56" i="3"/>
  <c r="D68" i="3"/>
  <c r="V117" i="3"/>
  <c r="U117" i="3"/>
  <c r="T117" i="3"/>
  <c r="S117" i="3"/>
  <c r="O117" i="3"/>
  <c r="N117" i="3"/>
  <c r="L117" i="3"/>
  <c r="P117" i="3"/>
  <c r="V89" i="3"/>
  <c r="U89" i="3"/>
  <c r="T89" i="3"/>
  <c r="S89" i="3"/>
  <c r="N89" i="3"/>
  <c r="L89" i="3"/>
  <c r="M89" i="3"/>
  <c r="P89" i="3"/>
  <c r="Q89" i="3"/>
  <c r="R89" i="3"/>
  <c r="V51" i="3"/>
  <c r="U51" i="3"/>
  <c r="T51" i="3"/>
  <c r="S51" i="3"/>
  <c r="P51" i="3"/>
  <c r="Q51" i="3"/>
  <c r="O51" i="3"/>
  <c r="R51" i="3"/>
  <c r="L51" i="3"/>
  <c r="N51" i="3"/>
  <c r="V58" i="3"/>
  <c r="U58" i="3"/>
  <c r="T58" i="3"/>
  <c r="S58" i="3"/>
  <c r="O58" i="3"/>
  <c r="L58" i="3"/>
  <c r="Q58" i="3"/>
  <c r="N58" i="3"/>
  <c r="R58" i="3"/>
  <c r="M58" i="3"/>
  <c r="P58" i="3"/>
  <c r="V6" i="3"/>
  <c r="U6" i="3"/>
  <c r="T6" i="3"/>
  <c r="S6" i="3"/>
  <c r="M6" i="3"/>
  <c r="R6" i="3"/>
  <c r="P6" i="3"/>
  <c r="L6" i="3"/>
  <c r="O6" i="3"/>
  <c r="N6" i="3"/>
  <c r="V71" i="3"/>
  <c r="U71" i="3"/>
  <c r="T71" i="3"/>
  <c r="S71" i="3"/>
  <c r="R71" i="3"/>
  <c r="L71" i="3"/>
  <c r="P71" i="3"/>
  <c r="O71" i="3"/>
  <c r="N71" i="3"/>
  <c r="M71" i="3"/>
  <c r="Q71" i="3"/>
  <c r="V87" i="3"/>
  <c r="U87" i="3"/>
  <c r="T87" i="3"/>
  <c r="S87" i="3"/>
  <c r="R87" i="3"/>
  <c r="O87" i="3"/>
  <c r="N87" i="3"/>
  <c r="K87" i="3"/>
  <c r="M87" i="3"/>
  <c r="Q87" i="3"/>
  <c r="L87" i="3"/>
  <c r="V31" i="3"/>
  <c r="U31" i="3"/>
  <c r="T31" i="3"/>
  <c r="S31" i="3"/>
  <c r="R31" i="3"/>
  <c r="L31" i="3"/>
  <c r="K31" i="3"/>
  <c r="Q31" i="3"/>
  <c r="N31" i="3"/>
  <c r="P31" i="3"/>
  <c r="O31" i="3"/>
  <c r="M31" i="3"/>
  <c r="V26" i="3"/>
  <c r="U26" i="3"/>
  <c r="T26" i="3"/>
  <c r="S26" i="3"/>
  <c r="R26" i="3"/>
  <c r="N26" i="3"/>
  <c r="Q26" i="3"/>
  <c r="O26" i="3"/>
  <c r="M26" i="3"/>
  <c r="P26" i="3"/>
  <c r="L26" i="3"/>
  <c r="K26" i="3"/>
  <c r="V16" i="3"/>
  <c r="U16" i="3"/>
  <c r="T16" i="3"/>
  <c r="S16" i="3"/>
  <c r="R16" i="3"/>
  <c r="O16" i="3"/>
  <c r="Q16" i="3"/>
  <c r="L16" i="3"/>
  <c r="K16" i="3"/>
  <c r="P16" i="3"/>
  <c r="N16" i="3"/>
  <c r="C117" i="3"/>
  <c r="C89" i="3"/>
  <c r="C51" i="3"/>
  <c r="C58" i="3"/>
  <c r="C6" i="3"/>
  <c r="C71" i="3"/>
  <c r="C87" i="3"/>
  <c r="C31" i="3"/>
  <c r="C26" i="3"/>
  <c r="C16" i="3"/>
  <c r="D117" i="3"/>
  <c r="D89" i="3"/>
  <c r="D51" i="3"/>
  <c r="D58" i="3"/>
  <c r="D6" i="3"/>
  <c r="D71" i="3"/>
  <c r="D87" i="3"/>
  <c r="D31" i="3"/>
  <c r="D26" i="3"/>
  <c r="D16" i="3"/>
  <c r="E117" i="3"/>
  <c r="E89" i="3"/>
  <c r="E51" i="3"/>
  <c r="E58" i="3"/>
  <c r="E6" i="3"/>
  <c r="E71" i="3"/>
  <c r="E87" i="3"/>
  <c r="E31" i="3"/>
  <c r="E27" i="3"/>
  <c r="F120" i="3"/>
  <c r="F101" i="3"/>
  <c r="F15" i="3"/>
  <c r="F70" i="3"/>
  <c r="F30" i="3"/>
  <c r="G117" i="3"/>
  <c r="G77" i="3"/>
  <c r="H121" i="3"/>
  <c r="H51" i="3"/>
  <c r="H12" i="3"/>
  <c r="I79" i="3"/>
  <c r="I6" i="3"/>
  <c r="I46" i="3"/>
  <c r="J28" i="3"/>
  <c r="J87" i="3"/>
  <c r="K83" i="3"/>
  <c r="L79" i="3"/>
  <c r="L4" i="3"/>
  <c r="M12" i="3"/>
  <c r="P87" i="3"/>
  <c r="V49" i="3"/>
  <c r="U49" i="3"/>
  <c r="T49" i="3"/>
  <c r="S49" i="3"/>
  <c r="R49" i="3"/>
  <c r="Q49" i="3"/>
  <c r="P49" i="3"/>
  <c r="L49" i="3"/>
  <c r="K49" i="3"/>
  <c r="J49" i="3"/>
  <c r="I49" i="3"/>
  <c r="H49" i="3"/>
  <c r="G49" i="3"/>
  <c r="F49" i="3"/>
  <c r="O49" i="3"/>
  <c r="N49" i="3"/>
  <c r="C59" i="3"/>
  <c r="D56" i="3"/>
  <c r="E104" i="3"/>
  <c r="V116" i="3"/>
  <c r="U116" i="3"/>
  <c r="T116" i="3"/>
  <c r="S116" i="3"/>
  <c r="R116" i="3"/>
  <c r="Q116" i="3"/>
  <c r="P116" i="3"/>
  <c r="O116" i="3"/>
  <c r="N116" i="3"/>
  <c r="L116" i="3"/>
  <c r="M116" i="3"/>
  <c r="V73" i="3"/>
  <c r="U73" i="3"/>
  <c r="T73" i="3"/>
  <c r="S73" i="3"/>
  <c r="R73" i="3"/>
  <c r="Q73" i="3"/>
  <c r="P73" i="3"/>
  <c r="N73" i="3"/>
  <c r="L73" i="3"/>
  <c r="M73" i="3"/>
  <c r="O73" i="3"/>
  <c r="V8" i="3"/>
  <c r="U8" i="3"/>
  <c r="T8" i="3"/>
  <c r="S8" i="3"/>
  <c r="R8" i="3"/>
  <c r="Q8" i="3"/>
  <c r="P8" i="3"/>
  <c r="O8" i="3"/>
  <c r="L8" i="3"/>
  <c r="N8" i="3"/>
  <c r="M8" i="3"/>
  <c r="V92" i="3"/>
  <c r="U92" i="3"/>
  <c r="T92" i="3"/>
  <c r="S92" i="3"/>
  <c r="R92" i="3"/>
  <c r="Q92" i="3"/>
  <c r="P92" i="3"/>
  <c r="O92" i="3"/>
  <c r="L92" i="3"/>
  <c r="N92" i="3"/>
  <c r="M92" i="3"/>
  <c r="V61" i="3"/>
  <c r="U61" i="3"/>
  <c r="T61" i="3"/>
  <c r="S61" i="3"/>
  <c r="R61" i="3"/>
  <c r="Q61" i="3"/>
  <c r="P61" i="3"/>
  <c r="O61" i="3"/>
  <c r="L61" i="3"/>
  <c r="N61" i="3"/>
  <c r="K61" i="3"/>
  <c r="V48" i="3"/>
  <c r="U48" i="3"/>
  <c r="T48" i="3"/>
  <c r="S48" i="3"/>
  <c r="Q48" i="3"/>
  <c r="P48" i="3"/>
  <c r="O48" i="3"/>
  <c r="L48" i="3"/>
  <c r="R48" i="3"/>
  <c r="N48" i="3"/>
  <c r="M48" i="3"/>
  <c r="K48" i="3"/>
  <c r="V5" i="3"/>
  <c r="U5" i="3"/>
  <c r="T5" i="3"/>
  <c r="S5" i="3"/>
  <c r="R5" i="3"/>
  <c r="Q5" i="3"/>
  <c r="P5" i="3"/>
  <c r="O5" i="3"/>
  <c r="M5" i="3"/>
  <c r="L5" i="3"/>
  <c r="V33" i="3"/>
  <c r="U33" i="3"/>
  <c r="T33" i="3"/>
  <c r="S33" i="3"/>
  <c r="R33" i="3"/>
  <c r="Q33" i="3"/>
  <c r="P33" i="3"/>
  <c r="O33" i="3"/>
  <c r="L33" i="3"/>
  <c r="K33" i="3"/>
  <c r="N33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V35" i="3"/>
  <c r="U35" i="3"/>
  <c r="T35" i="3"/>
  <c r="S35" i="3"/>
  <c r="R35" i="3"/>
  <c r="Q35" i="3"/>
  <c r="P35" i="3"/>
  <c r="O35" i="3"/>
  <c r="L35" i="3"/>
  <c r="K35" i="3"/>
  <c r="N35" i="3"/>
  <c r="M35" i="3"/>
  <c r="C116" i="3"/>
  <c r="C73" i="3"/>
  <c r="C8" i="3"/>
  <c r="C92" i="3"/>
  <c r="C61" i="3"/>
  <c r="C48" i="3"/>
  <c r="C5" i="3"/>
  <c r="C33" i="3"/>
  <c r="C110" i="3"/>
  <c r="C35" i="3"/>
  <c r="D116" i="3"/>
  <c r="D73" i="3"/>
  <c r="D8" i="3"/>
  <c r="D92" i="3"/>
  <c r="D61" i="3"/>
  <c r="D48" i="3"/>
  <c r="D5" i="3"/>
  <c r="D33" i="3"/>
  <c r="D110" i="3"/>
  <c r="D35" i="3"/>
  <c r="E116" i="3"/>
  <c r="E73" i="3"/>
  <c r="E8" i="3"/>
  <c r="E92" i="3"/>
  <c r="E61" i="3"/>
  <c r="E48" i="3"/>
  <c r="E5" i="3"/>
  <c r="E33" i="3"/>
  <c r="F118" i="3"/>
  <c r="F94" i="3"/>
  <c r="F103" i="3"/>
  <c r="F40" i="3"/>
  <c r="F42" i="3"/>
  <c r="G116" i="3"/>
  <c r="H118" i="3"/>
  <c r="H8" i="3"/>
  <c r="I94" i="3"/>
  <c r="I61" i="3"/>
  <c r="J103" i="3"/>
  <c r="J5" i="3"/>
  <c r="K89" i="3"/>
  <c r="K21" i="3"/>
  <c r="L94" i="3"/>
  <c r="L42" i="3"/>
  <c r="M33" i="3"/>
  <c r="Q117" i="3"/>
  <c r="C9" i="3"/>
  <c r="D21" i="3"/>
  <c r="E59" i="3"/>
  <c r="V106" i="3"/>
  <c r="U106" i="3"/>
  <c r="S106" i="3"/>
  <c r="R106" i="3"/>
  <c r="Q106" i="3"/>
  <c r="P106" i="3"/>
  <c r="O106" i="3"/>
  <c r="N106" i="3"/>
  <c r="M106" i="3"/>
  <c r="L106" i="3"/>
  <c r="T106" i="3"/>
  <c r="V55" i="3"/>
  <c r="U55" i="3"/>
  <c r="T55" i="3"/>
  <c r="R55" i="3"/>
  <c r="Q55" i="3"/>
  <c r="P55" i="3"/>
  <c r="O55" i="3"/>
  <c r="N55" i="3"/>
  <c r="M55" i="3"/>
  <c r="L55" i="3"/>
  <c r="S55" i="3"/>
  <c r="V100" i="3"/>
  <c r="U100" i="3"/>
  <c r="T100" i="3"/>
  <c r="S100" i="3"/>
  <c r="R100" i="3"/>
  <c r="Q100" i="3"/>
  <c r="P100" i="3"/>
  <c r="O100" i="3"/>
  <c r="N100" i="3"/>
  <c r="M100" i="3"/>
  <c r="L100" i="3"/>
  <c r="V38" i="3"/>
  <c r="S38" i="3"/>
  <c r="R38" i="3"/>
  <c r="Q38" i="3"/>
  <c r="P38" i="3"/>
  <c r="O38" i="3"/>
  <c r="N38" i="3"/>
  <c r="M38" i="3"/>
  <c r="L38" i="3"/>
  <c r="U38" i="3"/>
  <c r="T38" i="3"/>
  <c r="V7" i="3"/>
  <c r="T7" i="3"/>
  <c r="U7" i="3"/>
  <c r="R7" i="3"/>
  <c r="Q7" i="3"/>
  <c r="P7" i="3"/>
  <c r="O7" i="3"/>
  <c r="N7" i="3"/>
  <c r="M7" i="3"/>
  <c r="L7" i="3"/>
  <c r="S7" i="3"/>
  <c r="V88" i="3"/>
  <c r="T88" i="3"/>
  <c r="U88" i="3"/>
  <c r="S88" i="3"/>
  <c r="Q88" i="3"/>
  <c r="P88" i="3"/>
  <c r="O88" i="3"/>
  <c r="N88" i="3"/>
  <c r="M88" i="3"/>
  <c r="L88" i="3"/>
  <c r="K88" i="3"/>
  <c r="R88" i="3"/>
  <c r="V13" i="3"/>
  <c r="U13" i="3"/>
  <c r="T13" i="3"/>
  <c r="S13" i="3"/>
  <c r="Q13" i="3"/>
  <c r="P13" i="3"/>
  <c r="O13" i="3"/>
  <c r="N13" i="3"/>
  <c r="M13" i="3"/>
  <c r="L13" i="3"/>
  <c r="K13" i="3"/>
  <c r="R13" i="3"/>
  <c r="V32" i="3"/>
  <c r="U32" i="3"/>
  <c r="R32" i="3"/>
  <c r="Q32" i="3"/>
  <c r="P32" i="3"/>
  <c r="O32" i="3"/>
  <c r="N32" i="3"/>
  <c r="M32" i="3"/>
  <c r="L32" i="3"/>
  <c r="K32" i="3"/>
  <c r="T32" i="3"/>
  <c r="S32" i="3"/>
  <c r="V27" i="3"/>
  <c r="U27" i="3"/>
  <c r="S27" i="3"/>
  <c r="R27" i="3"/>
  <c r="T27" i="3"/>
  <c r="Q27" i="3"/>
  <c r="P27" i="3"/>
  <c r="O27" i="3"/>
  <c r="N27" i="3"/>
  <c r="M27" i="3"/>
  <c r="L27" i="3"/>
  <c r="K27" i="3"/>
  <c r="V82" i="3"/>
  <c r="U82" i="3"/>
  <c r="S82" i="3"/>
  <c r="T82" i="3"/>
  <c r="Q82" i="3"/>
  <c r="P82" i="3"/>
  <c r="O82" i="3"/>
  <c r="N82" i="3"/>
  <c r="M82" i="3"/>
  <c r="L82" i="3"/>
  <c r="K82" i="3"/>
  <c r="C106" i="3"/>
  <c r="C55" i="3"/>
  <c r="C100" i="3"/>
  <c r="C38" i="3"/>
  <c r="C7" i="3"/>
  <c r="C88" i="3"/>
  <c r="C13" i="3"/>
  <c r="C32" i="3"/>
  <c r="C27" i="3"/>
  <c r="C82" i="3"/>
  <c r="D106" i="3"/>
  <c r="D55" i="3"/>
  <c r="D100" i="3"/>
  <c r="D38" i="3"/>
  <c r="D7" i="3"/>
  <c r="D88" i="3"/>
  <c r="D13" i="3"/>
  <c r="D32" i="3"/>
  <c r="D27" i="3"/>
  <c r="D82" i="3"/>
  <c r="E106" i="3"/>
  <c r="E55" i="3"/>
  <c r="E100" i="3"/>
  <c r="E38" i="3"/>
  <c r="E7" i="3"/>
  <c r="E88" i="3"/>
  <c r="E13" i="3"/>
  <c r="E32" i="3"/>
  <c r="E19" i="3"/>
  <c r="F117" i="3"/>
  <c r="F51" i="3"/>
  <c r="F6" i="3"/>
  <c r="F87" i="3"/>
  <c r="F26" i="3"/>
  <c r="G106" i="3"/>
  <c r="G109" i="3"/>
  <c r="G48" i="3"/>
  <c r="G4" i="3"/>
  <c r="H117" i="3"/>
  <c r="H100" i="3"/>
  <c r="H77" i="3"/>
  <c r="H33" i="3"/>
  <c r="I121" i="3"/>
  <c r="I51" i="3"/>
  <c r="I7" i="3"/>
  <c r="I12" i="3"/>
  <c r="I35" i="3"/>
  <c r="J79" i="3"/>
  <c r="J6" i="3"/>
  <c r="J13" i="3"/>
  <c r="J46" i="3"/>
  <c r="K73" i="3"/>
  <c r="K28" i="3"/>
  <c r="K69" i="3"/>
  <c r="L50" i="3"/>
  <c r="M102" i="3"/>
  <c r="M16" i="3"/>
  <c r="Q6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V22" i="3"/>
  <c r="U22" i="3"/>
  <c r="T22" i="3"/>
  <c r="S22" i="3"/>
  <c r="Q22" i="3"/>
  <c r="P22" i="3"/>
  <c r="O22" i="3"/>
  <c r="N22" i="3"/>
  <c r="M22" i="3"/>
  <c r="L22" i="3"/>
  <c r="R22" i="3"/>
  <c r="J22" i="3"/>
  <c r="I22" i="3"/>
  <c r="H22" i="3"/>
  <c r="G22" i="3"/>
  <c r="F22" i="3"/>
  <c r="V41" i="3"/>
  <c r="U41" i="3"/>
  <c r="T41" i="3"/>
  <c r="S41" i="3"/>
  <c r="Q41" i="3"/>
  <c r="P41" i="3"/>
  <c r="O41" i="3"/>
  <c r="N41" i="3"/>
  <c r="M41" i="3"/>
  <c r="L41" i="3"/>
  <c r="R41" i="3"/>
  <c r="J41" i="3"/>
  <c r="I41" i="3"/>
  <c r="H41" i="3"/>
  <c r="G41" i="3"/>
  <c r="F41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V3" i="3"/>
  <c r="U3" i="3"/>
  <c r="T3" i="3"/>
  <c r="S3" i="3"/>
  <c r="Q3" i="3"/>
  <c r="P3" i="3"/>
  <c r="O3" i="3"/>
  <c r="N3" i="3"/>
  <c r="M3" i="3"/>
  <c r="L3" i="3"/>
  <c r="K3" i="3"/>
  <c r="R3" i="3"/>
  <c r="J3" i="3"/>
  <c r="I3" i="3"/>
  <c r="H3" i="3"/>
  <c r="G3" i="3"/>
  <c r="F3" i="3"/>
  <c r="E3" i="3"/>
  <c r="C115" i="3"/>
  <c r="C78" i="3"/>
  <c r="C54" i="3"/>
  <c r="C91" i="3"/>
  <c r="C57" i="3"/>
  <c r="C22" i="3"/>
  <c r="C41" i="3"/>
  <c r="C85" i="3"/>
  <c r="C14" i="3"/>
  <c r="C3" i="3"/>
  <c r="D115" i="3"/>
  <c r="D78" i="3"/>
  <c r="D54" i="3"/>
  <c r="D91" i="3"/>
  <c r="D57" i="3"/>
  <c r="D22" i="3"/>
  <c r="D41" i="3"/>
  <c r="D85" i="3"/>
  <c r="D14" i="3"/>
  <c r="D3" i="3"/>
  <c r="E115" i="3"/>
  <c r="E78" i="3"/>
  <c r="E54" i="3"/>
  <c r="E91" i="3"/>
  <c r="E57" i="3"/>
  <c r="E22" i="3"/>
  <c r="E41" i="3"/>
  <c r="E85" i="3"/>
  <c r="E17" i="3"/>
  <c r="F116" i="3"/>
  <c r="F8" i="3"/>
  <c r="F61" i="3"/>
  <c r="F5" i="3"/>
  <c r="F110" i="3"/>
  <c r="G52" i="3"/>
  <c r="G58" i="3"/>
  <c r="G88" i="3"/>
  <c r="G42" i="3"/>
  <c r="H116" i="3"/>
  <c r="H50" i="3"/>
  <c r="H71" i="3"/>
  <c r="H32" i="3"/>
  <c r="I118" i="3"/>
  <c r="I8" i="3"/>
  <c r="I65" i="3"/>
  <c r="I31" i="3"/>
  <c r="I82" i="3"/>
  <c r="J94" i="3"/>
  <c r="J61" i="3"/>
  <c r="J95" i="3"/>
  <c r="J16" i="3"/>
  <c r="K55" i="3"/>
  <c r="K103" i="3"/>
  <c r="K4" i="3"/>
  <c r="L56" i="3"/>
  <c r="M90" i="3"/>
  <c r="R117" i="3"/>
  <c r="V104" i="3"/>
  <c r="U104" i="3"/>
  <c r="T104" i="3"/>
  <c r="S104" i="3"/>
  <c r="R104" i="3"/>
  <c r="Q104" i="3"/>
  <c r="M104" i="3"/>
  <c r="P104" i="3"/>
  <c r="K104" i="3"/>
  <c r="J104" i="3"/>
  <c r="I104" i="3"/>
  <c r="H104" i="3"/>
  <c r="G104" i="3"/>
  <c r="F104" i="3"/>
  <c r="O104" i="3"/>
  <c r="V107" i="3"/>
  <c r="T107" i="3"/>
  <c r="U107" i="3"/>
  <c r="R107" i="3"/>
  <c r="Q107" i="3"/>
  <c r="P107" i="3"/>
  <c r="O107" i="3"/>
  <c r="N107" i="3"/>
  <c r="M107" i="3"/>
  <c r="L107" i="3"/>
  <c r="S107" i="3"/>
  <c r="K107" i="3"/>
  <c r="J107" i="3"/>
  <c r="I107" i="3"/>
  <c r="H107" i="3"/>
  <c r="G107" i="3"/>
  <c r="F107" i="3"/>
  <c r="V97" i="3"/>
  <c r="U97" i="3"/>
  <c r="S97" i="3"/>
  <c r="R97" i="3"/>
  <c r="Q97" i="3"/>
  <c r="P97" i="3"/>
  <c r="O97" i="3"/>
  <c r="N97" i="3"/>
  <c r="M97" i="3"/>
  <c r="L97" i="3"/>
  <c r="T97" i="3"/>
  <c r="K97" i="3"/>
  <c r="J97" i="3"/>
  <c r="I97" i="3"/>
  <c r="H97" i="3"/>
  <c r="G97" i="3"/>
  <c r="F97" i="3"/>
  <c r="U105" i="3"/>
  <c r="T105" i="3"/>
  <c r="R105" i="3"/>
  <c r="Q105" i="3"/>
  <c r="P105" i="3"/>
  <c r="O105" i="3"/>
  <c r="N105" i="3"/>
  <c r="M105" i="3"/>
  <c r="L105" i="3"/>
  <c r="S105" i="3"/>
  <c r="V105" i="3"/>
  <c r="K105" i="3"/>
  <c r="J105" i="3"/>
  <c r="I105" i="3"/>
  <c r="H105" i="3"/>
  <c r="G105" i="3"/>
  <c r="F105" i="3"/>
  <c r="T53" i="3"/>
  <c r="S53" i="3"/>
  <c r="R53" i="3"/>
  <c r="Q53" i="3"/>
  <c r="P53" i="3"/>
  <c r="O53" i="3"/>
  <c r="N53" i="3"/>
  <c r="M53" i="3"/>
  <c r="L53" i="3"/>
  <c r="V53" i="3"/>
  <c r="U53" i="3"/>
  <c r="K53" i="3"/>
  <c r="J53" i="3"/>
  <c r="I53" i="3"/>
  <c r="H53" i="3"/>
  <c r="G53" i="3"/>
  <c r="F53" i="3"/>
  <c r="S62" i="3"/>
  <c r="R62" i="3"/>
  <c r="Q62" i="3"/>
  <c r="P62" i="3"/>
  <c r="O62" i="3"/>
  <c r="N62" i="3"/>
  <c r="M62" i="3"/>
  <c r="L62" i="3"/>
  <c r="V62" i="3"/>
  <c r="U62" i="3"/>
  <c r="T62" i="3"/>
  <c r="K62" i="3"/>
  <c r="J62" i="3"/>
  <c r="I62" i="3"/>
  <c r="H62" i="3"/>
  <c r="G62" i="3"/>
  <c r="F62" i="3"/>
  <c r="T20" i="3"/>
  <c r="U20" i="3"/>
  <c r="R20" i="3"/>
  <c r="Q20" i="3"/>
  <c r="P20" i="3"/>
  <c r="O20" i="3"/>
  <c r="N20" i="3"/>
  <c r="M20" i="3"/>
  <c r="L20" i="3"/>
  <c r="V20" i="3"/>
  <c r="S20" i="3"/>
  <c r="K20" i="3"/>
  <c r="J20" i="3"/>
  <c r="I20" i="3"/>
  <c r="H20" i="3"/>
  <c r="G20" i="3"/>
  <c r="F20" i="3"/>
  <c r="T34" i="3"/>
  <c r="U34" i="3"/>
  <c r="S34" i="3"/>
  <c r="V34" i="3"/>
  <c r="Q34" i="3"/>
  <c r="P34" i="3"/>
  <c r="O34" i="3"/>
  <c r="N34" i="3"/>
  <c r="M34" i="3"/>
  <c r="L34" i="3"/>
  <c r="R34" i="3"/>
  <c r="J34" i="3"/>
  <c r="I34" i="3"/>
  <c r="H34" i="3"/>
  <c r="G34" i="3"/>
  <c r="F34" i="3"/>
  <c r="K34" i="3"/>
  <c r="S43" i="3"/>
  <c r="U43" i="3"/>
  <c r="V43" i="3"/>
  <c r="Q43" i="3"/>
  <c r="P43" i="3"/>
  <c r="O43" i="3"/>
  <c r="N43" i="3"/>
  <c r="M43" i="3"/>
  <c r="L43" i="3"/>
  <c r="R43" i="3"/>
  <c r="T43" i="3"/>
  <c r="J43" i="3"/>
  <c r="I43" i="3"/>
  <c r="H43" i="3"/>
  <c r="G43" i="3"/>
  <c r="F43" i="3"/>
  <c r="K43" i="3"/>
  <c r="R39" i="3"/>
  <c r="U39" i="3"/>
  <c r="V39" i="3"/>
  <c r="Q39" i="3"/>
  <c r="P39" i="3"/>
  <c r="O39" i="3"/>
  <c r="N39" i="3"/>
  <c r="M39" i="3"/>
  <c r="L39" i="3"/>
  <c r="K39" i="3"/>
  <c r="T39" i="3"/>
  <c r="S39" i="3"/>
  <c r="J39" i="3"/>
  <c r="I39" i="3"/>
  <c r="H39" i="3"/>
  <c r="G39" i="3"/>
  <c r="F39" i="3"/>
  <c r="E39" i="3"/>
  <c r="U80" i="3"/>
  <c r="V80" i="3"/>
  <c r="R80" i="3"/>
  <c r="S80" i="3"/>
  <c r="T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C107" i="3"/>
  <c r="C97" i="3"/>
  <c r="C105" i="3"/>
  <c r="C53" i="3"/>
  <c r="C62" i="3"/>
  <c r="C20" i="3"/>
  <c r="C34" i="3"/>
  <c r="C43" i="3"/>
  <c r="C39" i="3"/>
  <c r="C80" i="3"/>
  <c r="D107" i="3"/>
  <c r="D97" i="3"/>
  <c r="D105" i="3"/>
  <c r="D53" i="3"/>
  <c r="D62" i="3"/>
  <c r="D20" i="3"/>
  <c r="D34" i="3"/>
  <c r="D43" i="3"/>
  <c r="D39" i="3"/>
  <c r="D80" i="3"/>
  <c r="E107" i="3"/>
  <c r="E97" i="3"/>
  <c r="E105" i="3"/>
  <c r="E53" i="3"/>
  <c r="E62" i="3"/>
  <c r="E20" i="3"/>
  <c r="E34" i="3"/>
  <c r="E43" i="3"/>
  <c r="E10" i="3"/>
  <c r="G83" i="3"/>
  <c r="G92" i="3"/>
  <c r="H109" i="3"/>
  <c r="H48" i="3"/>
  <c r="I117" i="3"/>
  <c r="I100" i="3"/>
  <c r="I77" i="3"/>
  <c r="I33" i="3"/>
  <c r="J121" i="3"/>
  <c r="J51" i="3"/>
  <c r="J7" i="3"/>
  <c r="J12" i="3"/>
  <c r="J35" i="3"/>
  <c r="K79" i="3"/>
  <c r="K6" i="3"/>
  <c r="K30" i="3"/>
  <c r="L28" i="3"/>
  <c r="M117" i="3"/>
  <c r="N103" i="3"/>
  <c r="R82" i="3"/>
  <c r="AS516" i="2"/>
  <c r="AS218" i="2"/>
  <c r="AS378" i="2"/>
  <c r="AS533" i="2"/>
  <c r="AS501" i="2"/>
  <c r="AS277" i="2"/>
  <c r="AS212" i="2"/>
  <c r="AS90" i="2"/>
  <c r="AS342" i="2"/>
  <c r="AS647" i="2"/>
  <c r="AS154" i="2"/>
  <c r="AS101" i="2"/>
  <c r="AS365" i="2"/>
  <c r="AS79" i="2"/>
  <c r="AS723" i="2"/>
  <c r="AS637" i="2"/>
  <c r="AS680" i="2"/>
  <c r="AS178" i="2"/>
  <c r="AS720" i="2"/>
  <c r="AS549" i="2"/>
  <c r="AS603" i="2"/>
  <c r="AS592" i="2"/>
  <c r="AS465" i="2"/>
  <c r="AS123" i="2"/>
  <c r="AS403" i="2"/>
  <c r="AS144" i="2"/>
  <c r="AS526" i="2"/>
  <c r="AS177" i="2"/>
  <c r="AS156" i="2"/>
  <c r="AS65" i="2"/>
  <c r="AS471" i="2"/>
  <c r="AS417" i="2"/>
  <c r="AS622" i="2"/>
  <c r="AS362" i="2"/>
  <c r="AS223" i="2"/>
  <c r="AS644" i="2"/>
  <c r="AS318" i="2"/>
  <c r="AS339" i="2"/>
  <c r="AS189" i="2"/>
  <c r="AS648" i="2"/>
  <c r="AS489" i="2"/>
  <c r="AS200" i="2"/>
  <c r="AS127" i="2"/>
  <c r="AS449" i="2"/>
  <c r="AS477" i="2"/>
  <c r="AS703" i="2"/>
  <c r="AS231" i="2"/>
  <c r="AS658" i="2"/>
  <c r="AS252" i="2"/>
  <c r="AS499" i="2"/>
  <c r="AS248" i="2"/>
  <c r="AS340" i="2"/>
  <c r="AS476" i="2"/>
  <c r="AS297" i="2"/>
  <c r="AS67" i="2"/>
  <c r="AS694" i="2"/>
  <c r="AS410" i="2"/>
  <c r="AS481" i="2"/>
  <c r="AS672" i="2"/>
  <c r="AS251" i="2"/>
  <c r="AS610" i="2"/>
  <c r="AS326" i="2"/>
  <c r="AS422" i="2"/>
  <c r="AS18" i="2"/>
  <c r="AS60" i="2"/>
  <c r="AS255" i="2"/>
  <c r="AS361" i="2"/>
  <c r="AS485" i="2"/>
  <c r="AS518" i="2"/>
  <c r="AS126" i="2"/>
  <c r="AS285" i="2"/>
  <c r="AS536" i="2"/>
  <c r="AS371" i="2"/>
  <c r="AS324" i="2"/>
  <c r="AS654" i="2"/>
  <c r="AS27" i="2"/>
  <c r="AS256" i="2"/>
  <c r="AS87" i="2"/>
  <c r="AS439" i="2"/>
  <c r="AS325" i="2"/>
  <c r="AS220" i="2"/>
  <c r="AS461" i="2"/>
  <c r="AS190" i="2"/>
  <c r="AS607" i="2"/>
  <c r="AS122" i="2"/>
  <c r="AS629" i="2"/>
  <c r="AS163" i="2"/>
  <c r="AS715" i="2"/>
  <c r="AS725" i="2"/>
  <c r="AS29" i="2"/>
  <c r="AS58" i="2"/>
  <c r="AS213" i="2"/>
  <c r="AS37" i="2"/>
  <c r="AS75" i="2"/>
  <c r="AS722" i="2"/>
  <c r="AS267" i="2"/>
  <c r="AS631" i="2"/>
  <c r="AS141" i="2"/>
  <c r="AS435" i="2"/>
  <c r="AS404" i="2"/>
  <c r="AS392" i="2"/>
  <c r="AS243" i="2"/>
  <c r="AS493" i="2"/>
  <c r="AS586" i="2"/>
  <c r="AS494" i="2"/>
  <c r="AS488" i="2"/>
  <c r="AS303" i="2"/>
  <c r="AS596" i="2"/>
  <c r="AS313" i="2"/>
  <c r="AS462" i="2"/>
  <c r="AS531" i="2"/>
  <c r="AS210" i="2"/>
  <c r="AS70" i="2"/>
  <c r="AS484" i="2"/>
  <c r="AS5" i="2"/>
  <c r="AS344" i="2"/>
  <c r="AS569" i="2"/>
  <c r="AS359" i="2"/>
  <c r="AS662" i="2"/>
  <c r="AS17" i="2"/>
  <c r="AS43" i="2"/>
  <c r="AS112" i="2"/>
  <c r="AS312" i="2"/>
  <c r="AS544" i="2"/>
  <c r="AS183" i="2"/>
  <c r="AS666" i="2"/>
  <c r="AS580" i="2"/>
  <c r="AT704" i="2"/>
  <c r="AT668" i="2"/>
  <c r="AT249" i="2"/>
  <c r="AT229" i="2"/>
  <c r="AT535" i="2"/>
  <c r="AT258" i="2"/>
  <c r="AT155" i="2"/>
  <c r="AT350" i="2"/>
  <c r="AT399" i="2"/>
  <c r="AS34" i="2"/>
  <c r="AS408" i="2"/>
  <c r="AS266" i="2"/>
  <c r="AS99" i="2"/>
  <c r="AS667" i="2"/>
  <c r="AS302" i="2"/>
  <c r="AS146" i="2"/>
  <c r="AS705" i="2"/>
  <c r="AS172" i="2"/>
  <c r="AS512" i="2"/>
  <c r="AS353" i="2"/>
  <c r="AS394" i="2"/>
  <c r="AS712" i="2"/>
  <c r="AS522" i="2"/>
  <c r="AS620" i="2"/>
  <c r="AS594" i="2"/>
  <c r="AS562" i="2"/>
  <c r="AS464" i="2"/>
  <c r="AS487" i="2"/>
  <c r="AS186" i="2"/>
  <c r="AS57" i="2"/>
  <c r="AS540" i="2"/>
  <c r="AS23" i="2"/>
  <c r="AS605" i="2"/>
  <c r="AS576" i="2"/>
  <c r="AS84" i="2"/>
  <c r="AS335" i="2"/>
  <c r="AS150" i="2"/>
  <c r="AS4" i="2"/>
  <c r="AS351" i="2"/>
  <c r="AS337" i="2"/>
  <c r="AS195" i="2"/>
  <c r="AS520" i="2"/>
  <c r="AS638" i="2"/>
  <c r="AS275" i="2"/>
  <c r="AS639" i="2"/>
  <c r="AS281" i="2"/>
  <c r="AS669" i="2"/>
  <c r="AS519" i="2"/>
  <c r="AS595" i="2"/>
  <c r="AS175" i="2"/>
  <c r="AS684" i="2"/>
  <c r="AS583" i="2"/>
  <c r="AS261" i="2"/>
  <c r="AS676" i="2"/>
  <c r="AS452" i="2"/>
  <c r="AS311" i="2"/>
  <c r="AS294" i="2"/>
  <c r="AS657" i="2"/>
  <c r="AS689" i="2"/>
  <c r="AS382" i="2"/>
  <c r="AS100" i="2"/>
  <c r="AS514" i="2"/>
  <c r="AS593" i="2"/>
  <c r="AS310" i="2"/>
  <c r="AS327" i="2"/>
  <c r="AS136" i="2"/>
  <c r="AS517" i="2"/>
  <c r="AS428" i="2"/>
  <c r="AS602" i="2"/>
  <c r="AS606" i="2"/>
  <c r="AS219" i="2"/>
  <c r="AS527" i="2"/>
  <c r="AS299" i="2"/>
  <c r="AS453" i="2"/>
  <c r="AS3" i="2"/>
  <c r="AS224" i="2"/>
  <c r="AS187" i="2"/>
  <c r="AS142" i="2"/>
  <c r="AS559" i="2"/>
  <c r="AS322" i="2"/>
  <c r="AS295" i="2"/>
  <c r="AS572" i="2"/>
  <c r="AS450" i="2"/>
  <c r="AS368" i="2"/>
  <c r="AS478" i="2"/>
  <c r="AS571" i="2"/>
  <c r="AS48" i="2"/>
  <c r="AS698" i="2"/>
  <c r="AS409" i="2"/>
  <c r="AS539" i="2"/>
  <c r="AS280" i="2"/>
  <c r="AS222" i="2"/>
  <c r="AS550" i="2"/>
  <c r="AS360" i="2"/>
  <c r="AS587" i="2"/>
  <c r="AS727" i="2"/>
  <c r="AS568" i="2"/>
  <c r="AS619" i="2"/>
  <c r="AS104" i="2"/>
  <c r="AS652" i="2"/>
  <c r="AS151" i="2"/>
  <c r="AS706" i="2"/>
  <c r="AS205" i="2"/>
  <c r="AS726" i="2"/>
  <c r="AS430" i="2"/>
  <c r="AS673" i="2"/>
  <c r="AS668" i="2"/>
  <c r="AS249" i="2"/>
  <c r="AS258" i="2"/>
  <c r="AS350" i="2"/>
  <c r="AS399" i="2"/>
  <c r="AS711" i="2"/>
  <c r="AS204" i="2"/>
  <c r="AS551" i="2"/>
  <c r="AS306" i="2"/>
  <c r="AS429" i="2"/>
  <c r="AS691" i="2"/>
  <c r="AS55" i="2"/>
  <c r="AS650" i="2"/>
  <c r="AS601" i="2"/>
  <c r="AS192" i="2"/>
  <c r="AS225" i="2"/>
  <c r="AS159" i="2"/>
  <c r="AS588" i="2"/>
  <c r="AS424" i="2"/>
  <c r="AS10" i="2"/>
  <c r="AS227" i="2"/>
  <c r="AS181" i="2"/>
  <c r="AS565" i="2"/>
  <c r="AS376" i="2"/>
  <c r="AS692" i="2"/>
  <c r="AS105" i="2"/>
  <c r="AS321" i="2"/>
  <c r="AS39" i="2"/>
  <c r="AS8" i="2"/>
  <c r="AS246" i="2"/>
  <c r="AS82" i="2"/>
  <c r="AS498" i="2"/>
  <c r="AS95" i="2"/>
  <c r="AS529" i="2"/>
  <c r="AS608" i="2"/>
  <c r="AS537" i="2"/>
  <c r="AS14" i="2"/>
  <c r="AS247" i="2"/>
  <c r="AS11" i="2"/>
  <c r="AS131" i="2"/>
  <c r="AS331" i="2"/>
  <c r="AS284" i="2"/>
  <c r="AS500" i="2"/>
  <c r="AS80" i="2"/>
  <c r="AS216" i="2"/>
  <c r="AS102" i="2"/>
  <c r="AS76" i="2"/>
  <c r="AS51" i="2"/>
  <c r="AS456" i="2"/>
  <c r="AT731" i="2"/>
  <c r="AR110" i="2"/>
  <c r="AR121" i="2"/>
  <c r="AR233" i="2"/>
  <c r="AS670" i="2"/>
  <c r="AS235" i="2"/>
  <c r="AS585" i="2"/>
  <c r="AS196" i="2"/>
  <c r="AS442" i="2"/>
  <c r="AS380" i="2"/>
  <c r="AS708" i="2"/>
  <c r="AS133" i="2"/>
  <c r="AS659" i="2"/>
  <c r="AS704" i="2"/>
  <c r="AS229" i="2"/>
  <c r="AS535" i="2"/>
  <c r="AS155" i="2"/>
  <c r="AS555" i="2"/>
  <c r="AS124" i="2"/>
  <c r="AS259" i="2"/>
  <c r="AS543" i="2"/>
  <c r="AS504" i="2"/>
  <c r="AS152" i="2"/>
  <c r="AS63" i="2"/>
  <c r="AS683" i="2"/>
  <c r="AS702" i="2"/>
  <c r="AS710" i="2"/>
  <c r="AS627" i="2"/>
  <c r="AS560" i="2"/>
  <c r="AS432" i="2"/>
  <c r="AS419" i="2"/>
  <c r="AS513" i="2"/>
  <c r="AS143" i="2"/>
  <c r="AS427" i="2"/>
  <c r="AS674" i="2"/>
  <c r="AS93" i="2"/>
  <c r="AS182" i="2"/>
  <c r="AS423" i="2"/>
  <c r="AS718" i="2"/>
  <c r="AS618" i="2"/>
  <c r="AS729" i="2"/>
  <c r="AS534" i="2"/>
  <c r="AS53" i="2"/>
  <c r="AS609" i="2"/>
  <c r="AS276" i="2"/>
  <c r="AS158" i="2"/>
  <c r="AS671" i="2"/>
  <c r="AS298" i="2"/>
  <c r="AS292" i="2"/>
  <c r="AS50" i="2"/>
  <c r="AS355" i="2"/>
  <c r="AS98" i="2"/>
  <c r="AS12" i="2"/>
  <c r="AS625" i="2"/>
  <c r="AS19" i="2"/>
  <c r="AS679" i="2"/>
  <c r="AS120" i="2"/>
  <c r="AS282" i="2"/>
  <c r="AS115" i="2"/>
  <c r="AS548" i="2"/>
  <c r="AS110" i="2"/>
  <c r="AS72" i="2"/>
  <c r="AS209" i="2"/>
  <c r="AS388" i="2"/>
  <c r="AS346" i="2"/>
  <c r="AS661" i="2"/>
  <c r="AS545" i="2"/>
  <c r="AS121" i="2"/>
  <c r="AS664" i="2"/>
  <c r="AS162" i="2"/>
  <c r="AS260" i="2"/>
  <c r="AS31" i="2"/>
  <c r="AS228" i="2"/>
  <c r="AS279" i="2"/>
  <c r="AS234" i="2"/>
  <c r="AS414" i="2"/>
  <c r="AS103" i="2"/>
  <c r="AS443" i="2"/>
  <c r="AS233" i="2"/>
  <c r="AS385" i="2"/>
  <c r="AS575" i="2"/>
  <c r="AS197" i="2"/>
  <c r="AS2" i="2"/>
  <c r="AS363" i="2"/>
  <c r="AS390" i="2"/>
  <c r="AS731" i="2"/>
  <c r="AS636" i="2"/>
  <c r="AS289" i="2"/>
  <c r="AS490" i="2"/>
  <c r="AS707" i="2"/>
  <c r="AS579" i="2"/>
  <c r="AS395" i="2"/>
  <c r="AS114" i="2"/>
  <c r="AS640" i="2"/>
  <c r="AS455" i="2"/>
  <c r="AS511" i="2"/>
  <c r="AS129" i="2"/>
  <c r="AS554" i="2"/>
  <c r="AS630" i="2"/>
  <c r="AS81" i="2"/>
  <c r="AS296" i="2"/>
  <c r="AS649" i="2"/>
  <c r="AS33" i="2"/>
  <c r="AS241" i="2"/>
  <c r="AS287" i="2"/>
  <c r="AS367" i="2"/>
  <c r="AS411" i="2"/>
  <c r="AS221" i="2"/>
  <c r="AS268" i="2"/>
  <c r="AS483" i="2"/>
  <c r="AS460" i="2"/>
  <c r="AS716" i="2"/>
  <c r="AS244" i="2"/>
  <c r="AS505" i="2"/>
  <c r="AS438" i="2"/>
  <c r="AS77" i="2"/>
  <c r="AS366" i="2"/>
  <c r="AT720" i="2"/>
  <c r="AT680" i="2"/>
  <c r="AT592" i="2"/>
  <c r="AT378" i="2"/>
  <c r="AT516" i="2"/>
  <c r="AT212" i="2"/>
  <c r="AT501" i="2"/>
  <c r="AT365" i="2"/>
  <c r="AT342" i="2"/>
  <c r="AT723" i="2"/>
  <c r="AT154" i="2"/>
  <c r="AT549" i="2"/>
  <c r="AT465" i="2"/>
  <c r="AT496" i="2"/>
  <c r="AT603" i="2"/>
  <c r="AT218" i="2"/>
  <c r="AT533" i="2"/>
  <c r="AT79" i="2"/>
  <c r="AT90" i="2"/>
  <c r="AT101" i="2"/>
  <c r="AT34" i="2"/>
  <c r="AT88" i="2"/>
  <c r="AT149" i="2"/>
  <c r="AT21" i="2"/>
  <c r="AT408" i="2"/>
  <c r="AT20" i="2"/>
  <c r="AT646" i="2"/>
  <c r="AT178" i="2"/>
  <c r="AT647" i="2"/>
  <c r="AT123" i="2"/>
  <c r="AT74" i="2"/>
  <c r="AT637" i="2"/>
  <c r="AT277" i="2"/>
  <c r="AT163" i="2"/>
  <c r="AT403" i="2"/>
  <c r="AT203" i="2"/>
  <c r="AT670" i="2"/>
  <c r="AT396" i="2"/>
  <c r="AT398" i="2"/>
  <c r="AT349" i="2"/>
  <c r="AT266" i="2"/>
  <c r="AT445" i="2"/>
  <c r="AT372" i="2"/>
  <c r="AT466" i="2"/>
  <c r="AT26" i="2"/>
  <c r="AT188" i="2"/>
  <c r="AT538" i="2"/>
  <c r="AT497" i="2"/>
  <c r="AT119" i="2"/>
  <c r="AT290" i="2"/>
  <c r="AT173" i="2"/>
  <c r="AT357" i="2"/>
  <c r="AT316" i="2"/>
  <c r="AT238" i="2"/>
  <c r="AT641" i="2"/>
  <c r="AT446" i="2"/>
  <c r="AT491" i="2"/>
  <c r="AT383" i="2"/>
  <c r="AT377" i="2"/>
  <c r="AT655" i="2"/>
  <c r="AT503" i="2"/>
  <c r="AR305" i="2"/>
  <c r="AS203" i="2"/>
  <c r="AS547" i="2"/>
  <c r="AS451" i="2"/>
  <c r="AS480" i="2"/>
  <c r="AS54" i="2"/>
  <c r="AS226" i="2"/>
  <c r="AS677" i="2"/>
  <c r="AS457" i="2"/>
  <c r="AS132" i="2"/>
  <c r="AS714" i="2"/>
  <c r="AS85" i="2"/>
  <c r="AS695" i="2"/>
  <c r="AS426" i="2"/>
  <c r="AS22" i="2"/>
  <c r="AS62" i="2"/>
  <c r="AS475" i="2"/>
  <c r="AS713" i="2"/>
  <c r="AS564" i="2"/>
  <c r="AS274" i="2"/>
  <c r="AS577" i="2"/>
  <c r="AS389" i="2"/>
  <c r="AS61" i="2"/>
  <c r="AS604" i="2"/>
  <c r="AS508" i="2"/>
  <c r="AS47" i="2"/>
  <c r="AS431" i="2"/>
  <c r="AS510" i="2"/>
  <c r="AR510" i="2"/>
  <c r="AS165" i="2"/>
  <c r="AS553" i="2"/>
  <c r="AS558" i="2"/>
  <c r="AS728" i="2"/>
  <c r="AS570" i="2"/>
  <c r="AS591" i="2"/>
  <c r="AS400" i="2"/>
  <c r="AS584" i="2"/>
  <c r="AS660" i="2"/>
  <c r="AS598" i="2"/>
  <c r="AS42" i="2"/>
  <c r="AS207" i="2"/>
  <c r="AS73" i="2"/>
  <c r="AS199" i="2"/>
  <c r="AS345" i="2"/>
  <c r="AS164" i="2"/>
  <c r="AS250" i="2"/>
  <c r="AS137" i="2"/>
  <c r="AS397" i="2"/>
  <c r="AS407" i="2"/>
  <c r="AS448" i="2"/>
  <c r="AS557" i="2"/>
  <c r="AS338" i="2"/>
  <c r="AS317" i="2"/>
  <c r="AS611" i="2"/>
  <c r="AS437" i="2"/>
  <c r="AS693" i="2"/>
  <c r="AS730" i="2"/>
  <c r="AS563" i="2"/>
  <c r="AS202" i="2"/>
  <c r="AS184" i="2"/>
  <c r="AS217" i="2"/>
  <c r="AS6" i="2"/>
  <c r="AS633" i="2"/>
  <c r="AS30" i="2"/>
  <c r="AS198" i="2"/>
  <c r="AS348" i="2"/>
  <c r="AS147" i="2"/>
  <c r="AS118" i="2"/>
  <c r="AS515" i="2"/>
  <c r="AS56" i="2"/>
  <c r="AS305" i="2"/>
  <c r="AS447" i="2"/>
  <c r="AS393" i="2"/>
  <c r="AS15" i="2"/>
  <c r="AS59" i="2"/>
  <c r="AS441" i="2"/>
  <c r="AS556" i="2"/>
  <c r="AS628" i="2"/>
  <c r="AS645" i="2"/>
  <c r="AS507" i="2"/>
  <c r="AS128" i="2"/>
  <c r="AS262" i="2"/>
  <c r="AS387" i="2"/>
  <c r="AS524" i="2"/>
  <c r="AS381" i="2"/>
  <c r="AS301" i="2"/>
  <c r="AS211" i="2"/>
  <c r="AS370" i="2"/>
  <c r="AS401" i="2"/>
  <c r="AS495" i="2"/>
  <c r="AS71" i="2"/>
  <c r="AS468" i="2"/>
  <c r="AS308" i="2"/>
  <c r="AS149" i="2"/>
  <c r="AS21" i="2"/>
  <c r="AS646" i="2"/>
  <c r="AS74" i="2"/>
  <c r="AS396" i="2"/>
  <c r="AS398" i="2"/>
  <c r="AS445" i="2"/>
  <c r="AS372" i="2"/>
  <c r="AS466" i="2"/>
  <c r="AS26" i="2"/>
  <c r="AS188" i="2"/>
  <c r="AS538" i="2"/>
  <c r="AS497" i="2"/>
  <c r="AS119" i="2"/>
  <c r="AS290" i="2"/>
  <c r="AS173" i="2"/>
  <c r="AS357" i="2"/>
  <c r="AS316" i="2"/>
  <c r="AS238" i="2"/>
  <c r="AS641" i="2"/>
  <c r="AS446" i="2"/>
  <c r="AS491" i="2"/>
  <c r="AS383" i="2"/>
  <c r="AS377" i="2"/>
  <c r="AS655" i="2"/>
  <c r="AS503" i="2"/>
  <c r="AT696" i="2"/>
  <c r="AT384" i="2"/>
  <c r="AT701" i="2"/>
  <c r="AT440" i="2"/>
  <c r="AT161" i="2"/>
  <c r="AT194" i="2"/>
  <c r="AT732" i="2"/>
  <c r="AT467" i="2"/>
  <c r="AT678" i="2"/>
  <c r="AT613" i="2"/>
  <c r="AT140" i="2"/>
  <c r="AT615" i="2"/>
  <c r="AT614" i="2"/>
  <c r="AT32" i="2"/>
  <c r="AT236" i="2"/>
  <c r="AT623" i="2"/>
  <c r="AT45" i="2"/>
  <c r="AT145" i="2"/>
  <c r="AT581" i="2"/>
  <c r="AT169" i="2"/>
  <c r="AT373" i="2"/>
  <c r="AT356" i="2"/>
  <c r="AT709" i="2"/>
  <c r="AT130" i="2"/>
  <c r="AT379" i="2"/>
  <c r="AT96" i="2"/>
  <c r="AT160" i="2"/>
  <c r="AT663" i="2"/>
  <c r="AT506" i="2"/>
  <c r="AT240" i="2"/>
  <c r="AT328" i="2"/>
  <c r="AT343" i="2"/>
  <c r="AT242" i="2"/>
  <c r="AT230" i="2"/>
  <c r="AT486" i="2"/>
  <c r="AT364" i="2"/>
  <c r="AT215" i="2"/>
  <c r="AT621" i="2"/>
  <c r="AT97" i="2"/>
  <c r="AT697" i="2"/>
  <c r="AT589" i="2"/>
  <c r="AT463" i="2"/>
  <c r="AT117" i="2"/>
  <c r="AT83" i="2"/>
  <c r="AT270" i="2"/>
  <c r="AT167" i="2"/>
  <c r="AT272" i="2"/>
  <c r="AT170" i="2"/>
  <c r="AT319" i="2"/>
  <c r="AT304" i="2"/>
  <c r="AT269" i="2"/>
  <c r="AT91" i="2"/>
  <c r="AT94" i="2"/>
  <c r="AT686" i="2"/>
  <c r="AT113" i="2"/>
  <c r="AT108" i="2"/>
  <c r="AT106" i="2"/>
  <c r="AT206" i="2"/>
  <c r="AT561" i="2"/>
  <c r="AT482" i="2"/>
  <c r="AT413" i="2"/>
  <c r="AS523" i="2"/>
  <c r="AS24" i="2"/>
  <c r="AS578" i="2"/>
  <c r="AS78" i="2"/>
  <c r="AS329" i="2"/>
  <c r="AS521" i="2"/>
  <c r="AS642" i="2"/>
  <c r="AT502" i="2"/>
  <c r="AT617" i="2"/>
  <c r="AT566" i="2"/>
  <c r="AT573" i="2"/>
  <c r="AT109" i="2"/>
  <c r="AT582" i="2"/>
  <c r="AT717" i="2"/>
  <c r="AT675" i="2"/>
  <c r="AT116" i="2"/>
  <c r="AT434" i="2"/>
  <c r="AT138" i="2"/>
  <c r="AT201" i="2"/>
  <c r="AT307" i="2"/>
  <c r="AT309" i="2"/>
  <c r="AT626" i="2"/>
  <c r="AT459" i="2"/>
  <c r="AT616" i="2"/>
  <c r="AT25" i="2"/>
  <c r="AT687" i="2"/>
  <c r="AT525" i="2"/>
  <c r="AT386" i="2"/>
  <c r="AT405" i="2"/>
  <c r="AT314" i="2"/>
  <c r="AT52" i="2"/>
  <c r="AT257" i="2"/>
  <c r="AT157" i="2"/>
  <c r="AT107" i="2"/>
  <c r="AT278" i="2"/>
  <c r="AT574" i="2"/>
  <c r="AT176" i="2"/>
  <c r="AT111" i="2"/>
  <c r="AT168" i="2"/>
  <c r="AT320" i="2"/>
  <c r="AT239" i="2"/>
  <c r="AT541" i="2"/>
  <c r="AT286" i="2"/>
  <c r="AT469" i="2"/>
  <c r="AT600" i="2"/>
  <c r="AT171" i="2"/>
  <c r="AT375" i="2"/>
  <c r="AT46" i="2"/>
  <c r="AT528" i="2"/>
  <c r="AT232" i="2"/>
  <c r="AT418" i="2"/>
  <c r="AT36" i="2"/>
  <c r="AT552" i="2"/>
  <c r="AT214" i="2"/>
  <c r="AT193" i="2"/>
  <c r="AT416" i="2"/>
  <c r="AT354" i="2"/>
  <c r="AT64" i="2"/>
  <c r="AT68" i="2"/>
  <c r="AT166" i="2"/>
  <c r="AT341" i="2"/>
  <c r="AT336" i="2"/>
  <c r="AT134" i="2"/>
  <c r="AT315" i="2"/>
  <c r="AT330" i="2"/>
  <c r="AT332" i="2"/>
  <c r="AT323" i="2"/>
  <c r="AS402" i="2"/>
  <c r="AS719" i="2"/>
  <c r="AS546" i="2"/>
  <c r="AS153" i="2"/>
  <c r="AS509" i="2"/>
  <c r="AS92" i="2"/>
  <c r="AS38" i="2"/>
  <c r="AS384" i="2"/>
  <c r="AS440" i="2"/>
  <c r="AS161" i="2"/>
  <c r="AS194" i="2"/>
  <c r="AS732" i="2"/>
  <c r="AS467" i="2"/>
  <c r="AS678" i="2"/>
  <c r="AS613" i="2"/>
  <c r="AS140" i="2"/>
  <c r="AS615" i="2"/>
  <c r="AS614" i="2"/>
  <c r="AS32" i="2"/>
  <c r="AS236" i="2"/>
  <c r="AS623" i="2"/>
  <c r="AS45" i="2"/>
  <c r="AS145" i="2"/>
  <c r="AS581" i="2"/>
  <c r="AS169" i="2"/>
  <c r="AS373" i="2"/>
  <c r="AS356" i="2"/>
  <c r="AS709" i="2"/>
  <c r="AS130" i="2"/>
  <c r="AS379" i="2"/>
  <c r="AS96" i="2"/>
  <c r="AS160" i="2"/>
  <c r="AS663" i="2"/>
  <c r="AS506" i="2"/>
  <c r="AS240" i="2"/>
  <c r="AS328" i="2"/>
  <c r="AS343" i="2"/>
  <c r="AS242" i="2"/>
  <c r="AS230" i="2"/>
  <c r="AS486" i="2"/>
  <c r="AS364" i="2"/>
  <c r="AS215" i="2"/>
  <c r="AS621" i="2"/>
  <c r="AS97" i="2"/>
  <c r="AS697" i="2"/>
  <c r="AS589" i="2"/>
  <c r="AS463" i="2"/>
  <c r="AS117" i="2"/>
  <c r="AS83" i="2"/>
  <c r="AS270" i="2"/>
  <c r="AS167" i="2"/>
  <c r="AS272" i="2"/>
  <c r="AS170" i="2"/>
  <c r="AS319" i="2"/>
  <c r="AS304" i="2"/>
  <c r="AS269" i="2"/>
  <c r="AS91" i="2"/>
  <c r="AS94" i="2"/>
  <c r="AS686" i="2"/>
  <c r="AS113" i="2"/>
  <c r="AS108" i="2"/>
  <c r="AS106" i="2"/>
  <c r="AS206" i="2"/>
  <c r="AS561" i="2"/>
  <c r="AS482" i="2"/>
  <c r="AS413" i="2"/>
  <c r="AR109" i="2"/>
  <c r="AR138" i="2"/>
  <c r="AR616" i="2"/>
  <c r="AR314" i="2"/>
  <c r="AS88" i="2"/>
  <c r="AS20" i="2"/>
  <c r="AS349" i="2"/>
  <c r="AS681" i="2"/>
  <c r="AS612" i="2"/>
  <c r="AS7" i="2"/>
  <c r="AS458" i="2"/>
  <c r="AS425" i="2"/>
  <c r="AS492" i="2"/>
  <c r="AS263" i="2"/>
  <c r="AS701" i="2"/>
  <c r="AS643" i="2"/>
  <c r="AS502" i="2"/>
  <c r="AS617" i="2"/>
  <c r="AS566" i="2"/>
  <c r="AS573" i="2"/>
  <c r="AS109" i="2"/>
  <c r="AS582" i="2"/>
  <c r="AS717" i="2"/>
  <c r="AS675" i="2"/>
  <c r="AS116" i="2"/>
  <c r="AS434" i="2"/>
  <c r="AS138" i="2"/>
  <c r="AS201" i="2"/>
  <c r="AS307" i="2"/>
  <c r="AS309" i="2"/>
  <c r="AS626" i="2"/>
  <c r="AS459" i="2"/>
  <c r="AS616" i="2"/>
  <c r="AS25" i="2"/>
  <c r="AS687" i="2"/>
  <c r="AS525" i="2"/>
  <c r="AS386" i="2"/>
  <c r="AS405" i="2"/>
  <c r="AS314" i="2"/>
  <c r="AS52" i="2"/>
  <c r="AS257" i="2"/>
  <c r="AS157" i="2"/>
  <c r="AS107" i="2"/>
  <c r="AS278" i="2"/>
  <c r="AS574" i="2"/>
  <c r="AS176" i="2"/>
  <c r="AS111" i="2"/>
  <c r="AS168" i="2"/>
  <c r="AS320" i="2"/>
  <c r="AS239" i="2"/>
  <c r="AS541" i="2"/>
  <c r="AS286" i="2"/>
  <c r="AS469" i="2"/>
  <c r="AS600" i="2"/>
  <c r="AS171" i="2"/>
  <c r="AS375" i="2"/>
  <c r="AS46" i="2"/>
  <c r="AS528" i="2"/>
  <c r="AS232" i="2"/>
  <c r="AS418" i="2"/>
  <c r="AS36" i="2"/>
  <c r="AS552" i="2"/>
  <c r="AS214" i="2"/>
  <c r="AS193" i="2"/>
  <c r="AS416" i="2"/>
  <c r="AS354" i="2"/>
  <c r="AS64" i="2"/>
  <c r="AS68" i="2"/>
  <c r="AS166" i="2"/>
  <c r="AS341" i="2"/>
  <c r="AS336" i="2"/>
  <c r="AS134" i="2"/>
  <c r="AS315" i="2"/>
  <c r="AS330" i="2"/>
  <c r="AS332" i="2"/>
  <c r="AS323" i="2"/>
  <c r="AR391" i="2"/>
  <c r="AR293" i="2"/>
  <c r="AR454" i="2"/>
  <c r="AS651" i="2"/>
  <c r="AS369" i="2"/>
  <c r="AS444" i="2"/>
  <c r="AS253" i="2"/>
  <c r="AS420" i="2"/>
  <c r="AS542" i="2"/>
  <c r="AS291" i="2"/>
  <c r="AS696" i="2"/>
  <c r="AS700" i="2"/>
  <c r="AS415" i="2"/>
  <c r="AS347" i="2"/>
  <c r="AS724" i="2"/>
  <c r="AS334" i="2"/>
  <c r="AS391" i="2"/>
  <c r="AS690" i="2"/>
  <c r="AS624" i="2"/>
  <c r="AS283" i="2"/>
  <c r="AS665" i="2"/>
  <c r="AS40" i="2"/>
  <c r="AS293" i="2"/>
  <c r="AS590" i="2"/>
  <c r="AS479" i="2"/>
  <c r="AS86" i="2"/>
  <c r="AS412" i="2"/>
  <c r="AS699" i="2"/>
  <c r="AS454" i="2"/>
  <c r="AS13" i="2"/>
  <c r="AS721" i="2"/>
  <c r="AS421" i="2"/>
  <c r="AS406" i="2"/>
  <c r="AS174" i="2"/>
  <c r="AS66" i="2"/>
  <c r="AS254" i="2"/>
  <c r="AS139" i="2"/>
  <c r="AS245" i="2"/>
  <c r="AS16" i="2"/>
  <c r="AS473" i="2"/>
  <c r="AS597" i="2"/>
  <c r="AS532" i="2"/>
  <c r="AS333" i="2"/>
  <c r="AS567" i="2"/>
  <c r="AS28" i="2"/>
  <c r="AS300" i="2"/>
  <c r="AS41" i="2"/>
  <c r="AS352" i="2"/>
  <c r="AS470" i="2"/>
  <c r="AS688" i="2"/>
  <c r="AS49" i="2"/>
  <c r="AS185" i="2"/>
  <c r="AS288" i="2"/>
  <c r="AS436" i="2"/>
  <c r="AS35" i="2"/>
  <c r="AS656" i="2"/>
  <c r="AS634" i="2"/>
  <c r="AS635" i="2"/>
  <c r="AS125" i="2"/>
  <c r="AS271" i="2"/>
  <c r="AS682" i="2"/>
  <c r="AS44" i="2"/>
  <c r="AS191" i="2"/>
  <c r="AS599" i="2"/>
  <c r="AS135" i="2"/>
  <c r="AS433" i="2"/>
  <c r="AS273" i="2"/>
  <c r="AS358" i="2"/>
  <c r="AS89" i="2"/>
  <c r="AS237" i="2"/>
  <c r="AS474" i="2"/>
  <c r="AS69" i="2"/>
  <c r="AT715" i="2"/>
  <c r="AT651" i="2"/>
  <c r="AT587" i="2"/>
  <c r="AT681" i="2"/>
  <c r="AT99" i="2"/>
  <c r="AT523" i="2"/>
  <c r="AT402" i="2"/>
  <c r="AT235" i="2"/>
  <c r="AT144" i="2"/>
  <c r="AT725" i="2"/>
  <c r="AT369" i="2"/>
  <c r="AT727" i="2"/>
  <c r="AT612" i="2"/>
  <c r="AT667" i="2"/>
  <c r="AT24" i="2"/>
  <c r="AT719" i="2"/>
  <c r="AT526" i="2"/>
  <c r="AT29" i="2"/>
  <c r="AT444" i="2"/>
  <c r="AT585" i="2"/>
  <c r="AT568" i="2"/>
  <c r="AT7" i="2"/>
  <c r="AT302" i="2"/>
  <c r="AT578" i="2"/>
  <c r="AT546" i="2"/>
  <c r="AT177" i="2"/>
  <c r="AT58" i="2"/>
  <c r="AT253" i="2"/>
  <c r="AT619" i="2"/>
  <c r="AT458" i="2"/>
  <c r="AT146" i="2"/>
  <c r="AT196" i="2"/>
  <c r="AT78" i="2"/>
  <c r="AT153" i="2"/>
  <c r="AT156" i="2"/>
  <c r="AT213" i="2"/>
  <c r="AT420" i="2"/>
  <c r="AT104" i="2"/>
  <c r="AT425" i="2"/>
  <c r="AT705" i="2"/>
  <c r="AT329" i="2"/>
  <c r="AT509" i="2"/>
  <c r="AT65" i="2"/>
  <c r="AT442" i="2"/>
  <c r="AT37" i="2"/>
  <c r="AT542" i="2"/>
  <c r="AT652" i="2"/>
  <c r="AT492" i="2"/>
  <c r="AT172" i="2"/>
  <c r="AT521" i="2"/>
  <c r="AT92" i="2"/>
  <c r="AT471" i="2"/>
  <c r="AT75" i="2"/>
  <c r="AT291" i="2"/>
  <c r="AT380" i="2"/>
  <c r="AT151" i="2"/>
  <c r="AT263" i="2"/>
  <c r="AT512" i="2"/>
  <c r="AT642" i="2"/>
  <c r="AT38" i="2"/>
  <c r="AT417" i="2"/>
  <c r="AR349" i="2"/>
  <c r="AR587" i="2"/>
  <c r="AR99" i="2"/>
  <c r="AR402" i="2"/>
  <c r="AR235" i="2"/>
  <c r="AR369" i="2"/>
  <c r="AR612" i="2"/>
  <c r="AR24" i="2"/>
  <c r="AR29" i="2"/>
  <c r="AR444" i="2"/>
  <c r="AR585" i="2"/>
  <c r="AR7" i="2"/>
  <c r="AR177" i="2"/>
  <c r="AR619" i="2"/>
  <c r="AR458" i="2"/>
  <c r="AR146" i="2"/>
  <c r="AR196" i="2"/>
  <c r="AR78" i="2"/>
  <c r="AR153" i="2"/>
  <c r="AR156" i="2"/>
  <c r="AR213" i="2"/>
  <c r="AR420" i="2"/>
  <c r="AR104" i="2"/>
  <c r="AR425" i="2"/>
  <c r="AR329" i="2"/>
  <c r="AR65" i="2"/>
  <c r="AR442" i="2"/>
  <c r="AR37" i="2"/>
  <c r="AR542" i="2"/>
  <c r="AR652" i="2"/>
  <c r="AR172" i="2"/>
  <c r="AR92" i="2"/>
  <c r="AR75" i="2"/>
  <c r="AR263" i="2"/>
  <c r="AR512" i="2"/>
  <c r="AR642" i="2"/>
  <c r="AR38" i="2"/>
  <c r="AU712" i="2"/>
  <c r="AU267" i="2"/>
  <c r="AU430" i="2"/>
  <c r="AU522" i="2"/>
  <c r="AU631" i="2"/>
  <c r="AU620" i="2"/>
  <c r="AU141" i="2"/>
  <c r="AU594" i="2"/>
  <c r="AU435" i="2"/>
  <c r="AU562" i="2"/>
  <c r="AU404" i="2"/>
  <c r="AU464" i="2"/>
  <c r="AU659" i="2"/>
  <c r="AU673" i="2"/>
  <c r="AU392" i="2"/>
  <c r="AU487" i="2"/>
  <c r="AU243" i="2"/>
  <c r="AU186" i="2"/>
  <c r="AU493" i="2"/>
  <c r="AU57" i="2"/>
  <c r="AU586" i="2"/>
  <c r="AU540" i="2"/>
  <c r="AU494" i="2"/>
  <c r="AU23" i="2"/>
  <c r="AU488" i="2"/>
  <c r="AU605" i="2"/>
  <c r="AU303" i="2"/>
  <c r="AU576" i="2"/>
  <c r="AU596" i="2"/>
  <c r="AU84" i="2"/>
  <c r="AU313" i="2"/>
  <c r="AU335" i="2"/>
  <c r="AU462" i="2"/>
  <c r="AU150" i="2"/>
  <c r="AU531" i="2"/>
  <c r="AU4" i="2"/>
  <c r="AU210" i="2"/>
  <c r="AU351" i="2"/>
  <c r="AU70" i="2"/>
  <c r="AU337" i="2"/>
  <c r="AU484" i="2"/>
  <c r="AU195" i="2"/>
  <c r="AU5" i="2"/>
  <c r="AU520" i="2"/>
  <c r="AU344" i="2"/>
  <c r="AR440" i="2"/>
  <c r="AR194" i="2"/>
  <c r="AR678" i="2"/>
  <c r="AR140" i="2"/>
  <c r="AR615" i="2"/>
  <c r="AR32" i="2"/>
  <c r="AR45" i="2"/>
  <c r="AR145" i="2"/>
  <c r="AR356" i="2"/>
  <c r="AR130" i="2"/>
  <c r="AR96" i="2"/>
  <c r="AR160" i="2"/>
  <c r="AR240" i="2"/>
  <c r="AR343" i="2"/>
  <c r="AR486" i="2"/>
  <c r="AR215" i="2"/>
  <c r="AR97" i="2"/>
  <c r="AR697" i="2"/>
  <c r="AR589" i="2"/>
  <c r="AR463" i="2"/>
  <c r="AR117" i="2"/>
  <c r="AR83" i="2"/>
  <c r="AR270" i="2"/>
  <c r="AR167" i="2"/>
  <c r="AR170" i="2"/>
  <c r="AR269" i="2"/>
  <c r="AR91" i="2"/>
  <c r="AR94" i="2"/>
  <c r="AR113" i="2"/>
  <c r="AR108" i="2"/>
  <c r="AR106" i="2"/>
  <c r="AR561" i="2"/>
  <c r="AR482" i="2"/>
  <c r="AR413" i="2"/>
  <c r="AU669" i="2"/>
  <c r="AU519" i="2"/>
  <c r="AU595" i="2"/>
  <c r="AU175" i="2"/>
  <c r="AU684" i="2"/>
  <c r="AU583" i="2"/>
  <c r="AU261" i="2"/>
  <c r="AU676" i="2"/>
  <c r="AU452" i="2"/>
  <c r="AU311" i="2"/>
  <c r="AU294" i="2"/>
  <c r="AU657" i="2"/>
  <c r="AU689" i="2"/>
  <c r="AU382" i="2"/>
  <c r="AU100" i="2"/>
  <c r="AU514" i="2"/>
  <c r="AU593" i="2"/>
  <c r="AU310" i="2"/>
  <c r="AU327" i="2"/>
  <c r="AU136" i="2"/>
  <c r="AU517" i="2"/>
  <c r="AU428" i="2"/>
  <c r="AU602" i="2"/>
  <c r="AU606" i="2"/>
  <c r="AU219" i="2"/>
  <c r="AU527" i="2"/>
  <c r="AU299" i="2"/>
  <c r="AU453" i="2"/>
  <c r="AU3" i="2"/>
  <c r="AU224" i="2"/>
  <c r="AU187" i="2"/>
  <c r="AU142" i="2"/>
  <c r="AU559" i="2"/>
  <c r="AU322" i="2"/>
  <c r="AU295" i="2"/>
  <c r="AU572" i="2"/>
  <c r="AU450" i="2"/>
  <c r="AU368" i="2"/>
  <c r="AU478" i="2"/>
  <c r="AU571" i="2"/>
  <c r="AU48" i="2"/>
  <c r="AU698" i="2"/>
  <c r="AU409" i="2"/>
  <c r="AU539" i="2"/>
  <c r="AU280" i="2"/>
  <c r="AU222" i="2"/>
  <c r="AT700" i="2"/>
  <c r="AT415" i="2"/>
  <c r="AT347" i="2"/>
  <c r="AT724" i="2"/>
  <c r="AT334" i="2"/>
  <c r="AT391" i="2"/>
  <c r="AT690" i="2"/>
  <c r="AT624" i="2"/>
  <c r="AT283" i="2"/>
  <c r="AT665" i="2"/>
  <c r="AT40" i="2"/>
  <c r="AT293" i="2"/>
  <c r="AT590" i="2"/>
  <c r="AT479" i="2"/>
  <c r="AT86" i="2"/>
  <c r="AT412" i="2"/>
  <c r="AT699" i="2"/>
  <c r="AT454" i="2"/>
  <c r="AT13" i="2"/>
  <c r="AT721" i="2"/>
  <c r="AT421" i="2"/>
  <c r="AT406" i="2"/>
  <c r="AT174" i="2"/>
  <c r="AT66" i="2"/>
  <c r="AT254" i="2"/>
  <c r="AT139" i="2"/>
  <c r="AT245" i="2"/>
  <c r="AT16" i="2"/>
  <c r="AT473" i="2"/>
  <c r="AT597" i="2"/>
  <c r="AT532" i="2"/>
  <c r="AT333" i="2"/>
  <c r="AT567" i="2"/>
  <c r="AT28" i="2"/>
  <c r="AT300" i="2"/>
  <c r="AT41" i="2"/>
  <c r="AT352" i="2"/>
  <c r="AT470" i="2"/>
  <c r="AT688" i="2"/>
  <c r="AT49" i="2"/>
  <c r="AT185" i="2"/>
  <c r="AT288" i="2"/>
  <c r="AT436" i="2"/>
  <c r="AT35" i="2"/>
  <c r="AT656" i="2"/>
  <c r="AT634" i="2"/>
  <c r="AT635" i="2"/>
  <c r="AT125" i="2"/>
  <c r="AT271" i="2"/>
  <c r="AT682" i="2"/>
  <c r="AT44" i="2"/>
  <c r="AT191" i="2"/>
  <c r="AT599" i="2"/>
  <c r="AT135" i="2"/>
  <c r="AT433" i="2"/>
  <c r="AT273" i="2"/>
  <c r="AT358" i="2"/>
  <c r="AT89" i="2"/>
  <c r="AT237" i="2"/>
  <c r="AT474" i="2"/>
  <c r="AT69" i="2"/>
  <c r="AR502" i="2"/>
  <c r="AR573" i="2"/>
  <c r="AR116" i="2"/>
  <c r="AR434" i="2"/>
  <c r="AR201" i="2"/>
  <c r="AR309" i="2"/>
  <c r="AR459" i="2"/>
  <c r="AR25" i="2"/>
  <c r="AR405" i="2"/>
  <c r="AR52" i="2"/>
  <c r="AR157" i="2"/>
  <c r="AR107" i="2"/>
  <c r="AR278" i="2"/>
  <c r="AR176" i="2"/>
  <c r="AR111" i="2"/>
  <c r="AR168" i="2"/>
  <c r="AR239" i="2"/>
  <c r="AR541" i="2"/>
  <c r="AR286" i="2"/>
  <c r="AR600" i="2"/>
  <c r="AR171" i="2"/>
  <c r="AR375" i="2"/>
  <c r="AR46" i="2"/>
  <c r="AR528" i="2"/>
  <c r="AR232" i="2"/>
  <c r="AR418" i="2"/>
  <c r="AR36" i="2"/>
  <c r="AR214" i="2"/>
  <c r="AR193" i="2"/>
  <c r="AR416" i="2"/>
  <c r="AR354" i="2"/>
  <c r="AR68" i="2"/>
  <c r="AR166" i="2"/>
  <c r="AR341" i="2"/>
  <c r="AR336" i="2"/>
  <c r="AR134" i="2"/>
  <c r="AR323" i="2"/>
  <c r="AT706" i="2"/>
  <c r="AT622" i="2"/>
  <c r="AT353" i="2"/>
  <c r="AT708" i="2"/>
  <c r="AT362" i="2"/>
  <c r="AT223" i="2"/>
  <c r="AT644" i="2"/>
  <c r="AT318" i="2"/>
  <c r="AT722" i="2"/>
  <c r="AT205" i="2"/>
  <c r="AT339" i="2"/>
  <c r="AT394" i="2"/>
  <c r="AT133" i="2"/>
  <c r="AT189" i="2"/>
  <c r="AT648" i="2"/>
  <c r="AT489" i="2"/>
  <c r="AT200" i="2"/>
  <c r="AT127" i="2"/>
  <c r="AT449" i="2"/>
  <c r="AT477" i="2"/>
  <c r="AT703" i="2"/>
  <c r="AT231" i="2"/>
  <c r="AT658" i="2"/>
  <c r="AT252" i="2"/>
  <c r="AT499" i="2"/>
  <c r="AT248" i="2"/>
  <c r="AT340" i="2"/>
  <c r="AT476" i="2"/>
  <c r="AT297" i="2"/>
  <c r="AT67" i="2"/>
  <c r="AT694" i="2"/>
  <c r="AT410" i="2"/>
  <c r="AT481" i="2"/>
  <c r="AT672" i="2"/>
  <c r="AT251" i="2"/>
  <c r="AT610" i="2"/>
  <c r="AT326" i="2"/>
  <c r="AT422" i="2"/>
  <c r="AT18" i="2"/>
  <c r="AT60" i="2"/>
  <c r="AT255" i="2"/>
  <c r="AT361" i="2"/>
  <c r="AT485" i="2"/>
  <c r="AT518" i="2"/>
  <c r="AT126" i="2"/>
  <c r="AT285" i="2"/>
  <c r="AT536" i="2"/>
  <c r="AT371" i="2"/>
  <c r="AT324" i="2"/>
  <c r="AT654" i="2"/>
  <c r="AT27" i="2"/>
  <c r="AT256" i="2"/>
  <c r="AT87" i="2"/>
  <c r="AT439" i="2"/>
  <c r="AT325" i="2"/>
  <c r="AT220" i="2"/>
  <c r="AT461" i="2"/>
  <c r="AT190" i="2"/>
  <c r="AT607" i="2"/>
  <c r="AT122" i="2"/>
  <c r="AT629" i="2"/>
  <c r="AR415" i="2"/>
  <c r="AR347" i="2"/>
  <c r="AR86" i="2"/>
  <c r="AR412" i="2"/>
  <c r="AR13" i="2"/>
  <c r="AR406" i="2"/>
  <c r="AR174" i="2"/>
  <c r="AR139" i="2"/>
  <c r="AR245" i="2"/>
  <c r="AR16" i="2"/>
  <c r="AR473" i="2"/>
  <c r="AR333" i="2"/>
  <c r="AR28" i="2"/>
  <c r="AR41" i="2"/>
  <c r="AR49" i="2"/>
  <c r="AR185" i="2"/>
  <c r="AR288" i="2"/>
  <c r="AR436" i="2"/>
  <c r="AR35" i="2"/>
  <c r="AR634" i="2"/>
  <c r="AR271" i="2"/>
  <c r="AR44" i="2"/>
  <c r="AR135" i="2"/>
  <c r="AR273" i="2"/>
  <c r="AR358" i="2"/>
  <c r="AR89" i="2"/>
  <c r="AR474" i="2"/>
  <c r="AR69" i="2"/>
  <c r="AT726" i="2"/>
  <c r="AT712" i="2"/>
  <c r="AT267" i="2"/>
  <c r="AT430" i="2"/>
  <c r="AT522" i="2"/>
  <c r="AT631" i="2"/>
  <c r="AT620" i="2"/>
  <c r="AT141" i="2"/>
  <c r="AT594" i="2"/>
  <c r="AT435" i="2"/>
  <c r="AT562" i="2"/>
  <c r="AT404" i="2"/>
  <c r="AT464" i="2"/>
  <c r="AT659" i="2"/>
  <c r="AT673" i="2"/>
  <c r="AT392" i="2"/>
  <c r="AT487" i="2"/>
  <c r="AT243" i="2"/>
  <c r="AT186" i="2"/>
  <c r="AT493" i="2"/>
  <c r="AT57" i="2"/>
  <c r="AT586" i="2"/>
  <c r="AT540" i="2"/>
  <c r="AT494" i="2"/>
  <c r="AT23" i="2"/>
  <c r="AT488" i="2"/>
  <c r="AT605" i="2"/>
  <c r="AT303" i="2"/>
  <c r="AT576" i="2"/>
  <c r="AT596" i="2"/>
  <c r="AT84" i="2"/>
  <c r="AT313" i="2"/>
  <c r="AT335" i="2"/>
  <c r="AT462" i="2"/>
  <c r="AT150" i="2"/>
  <c r="AT531" i="2"/>
  <c r="AT4" i="2"/>
  <c r="AT210" i="2"/>
  <c r="AT351" i="2"/>
  <c r="AT70" i="2"/>
  <c r="AT337" i="2"/>
  <c r="AT484" i="2"/>
  <c r="AT195" i="2"/>
  <c r="AT5" i="2"/>
  <c r="AT520" i="2"/>
  <c r="AT344" i="2"/>
  <c r="AT638" i="2"/>
  <c r="AT569" i="2"/>
  <c r="AT275" i="2"/>
  <c r="AT359" i="2"/>
  <c r="AT639" i="2"/>
  <c r="AT662" i="2"/>
  <c r="AT17" i="2"/>
  <c r="AT43" i="2"/>
  <c r="AT112" i="2"/>
  <c r="AT312" i="2"/>
  <c r="AT281" i="2"/>
  <c r="AT544" i="2"/>
  <c r="AT183" i="2"/>
  <c r="AT666" i="2"/>
  <c r="AT580" i="2"/>
  <c r="AR622" i="2"/>
  <c r="AR126" i="2"/>
  <c r="AT669" i="2"/>
  <c r="AT519" i="2"/>
  <c r="AT595" i="2"/>
  <c r="AT175" i="2"/>
  <c r="AT684" i="2"/>
  <c r="AT583" i="2"/>
  <c r="AT261" i="2"/>
  <c r="AT676" i="2"/>
  <c r="AT452" i="2"/>
  <c r="AT311" i="2"/>
  <c r="AT294" i="2"/>
  <c r="AT657" i="2"/>
  <c r="AT689" i="2"/>
  <c r="AT382" i="2"/>
  <c r="AT100" i="2"/>
  <c r="AT514" i="2"/>
  <c r="AT593" i="2"/>
  <c r="AT310" i="2"/>
  <c r="AT327" i="2"/>
  <c r="AT136" i="2"/>
  <c r="AT517" i="2"/>
  <c r="AT428" i="2"/>
  <c r="AT602" i="2"/>
  <c r="AT606" i="2"/>
  <c r="AT219" i="2"/>
  <c r="AT527" i="2"/>
  <c r="AT299" i="2"/>
  <c r="AT453" i="2"/>
  <c r="AT3" i="2"/>
  <c r="AT224" i="2"/>
  <c r="AT187" i="2"/>
  <c r="AT142" i="2"/>
  <c r="AT559" i="2"/>
  <c r="AT322" i="2"/>
  <c r="AT295" i="2"/>
  <c r="AT572" i="2"/>
  <c r="AT450" i="2"/>
  <c r="AT368" i="2"/>
  <c r="AT478" i="2"/>
  <c r="AT571" i="2"/>
  <c r="AT48" i="2"/>
  <c r="AT698" i="2"/>
  <c r="AT409" i="2"/>
  <c r="AT539" i="2"/>
  <c r="AT280" i="2"/>
  <c r="AT222" i="2"/>
  <c r="AT550" i="2"/>
  <c r="AT360" i="2"/>
  <c r="AT653" i="2"/>
  <c r="AT685" i="2"/>
  <c r="AT180" i="2"/>
  <c r="AT208" i="2"/>
  <c r="AT9" i="2"/>
  <c r="AT179" i="2"/>
  <c r="AT264" i="2"/>
  <c r="AT472" i="2"/>
  <c r="AT265" i="2"/>
  <c r="AT374" i="2"/>
  <c r="AT530" i="2"/>
  <c r="AT148" i="2"/>
  <c r="AT632" i="2"/>
  <c r="AR267" i="2"/>
  <c r="AR430" i="2"/>
  <c r="AR522" i="2"/>
  <c r="AR141" i="2"/>
  <c r="AR594" i="2"/>
  <c r="AR659" i="2"/>
  <c r="AR392" i="2"/>
  <c r="AR487" i="2"/>
  <c r="AR243" i="2"/>
  <c r="AR57" i="2"/>
  <c r="AR23" i="2"/>
  <c r="AR596" i="2"/>
  <c r="AR84" i="2"/>
  <c r="AR313" i="2"/>
  <c r="AR335" i="2"/>
  <c r="AR462" i="2"/>
  <c r="AR150" i="2"/>
  <c r="AR531" i="2"/>
  <c r="AR4" i="2"/>
  <c r="AR210" i="2"/>
  <c r="AR351" i="2"/>
  <c r="AR70" i="2"/>
  <c r="AR337" i="2"/>
  <c r="AR5" i="2"/>
  <c r="AR520" i="2"/>
  <c r="AR344" i="2"/>
  <c r="AR569" i="2"/>
  <c r="AR17" i="2"/>
  <c r="AR43" i="2"/>
  <c r="AR112" i="2"/>
  <c r="AR312" i="2"/>
  <c r="AR281" i="2"/>
  <c r="AR544" i="2"/>
  <c r="AR183" i="2"/>
  <c r="AR666" i="2"/>
  <c r="AR580" i="2"/>
  <c r="AT555" i="2"/>
  <c r="AT711" i="2"/>
  <c r="AT204" i="2"/>
  <c r="AT124" i="2"/>
  <c r="AT551" i="2"/>
  <c r="AT306" i="2"/>
  <c r="AT259" i="2"/>
  <c r="AT429" i="2"/>
  <c r="AT543" i="2"/>
  <c r="AT691" i="2"/>
  <c r="AT504" i="2"/>
  <c r="AT55" i="2"/>
  <c r="AT152" i="2"/>
  <c r="AT650" i="2"/>
  <c r="AT601" i="2"/>
  <c r="AT192" i="2"/>
  <c r="AT225" i="2"/>
  <c r="AT63" i="2"/>
  <c r="AT159" i="2"/>
  <c r="AT588" i="2"/>
  <c r="AT424" i="2"/>
  <c r="AT10" i="2"/>
  <c r="AT227" i="2"/>
  <c r="AT181" i="2"/>
  <c r="AT565" i="2"/>
  <c r="AT376" i="2"/>
  <c r="AT692" i="2"/>
  <c r="AT105" i="2"/>
  <c r="AT321" i="2"/>
  <c r="AT39" i="2"/>
  <c r="AT8" i="2"/>
  <c r="AT246" i="2"/>
  <c r="AT82" i="2"/>
  <c r="AT498" i="2"/>
  <c r="AT95" i="2"/>
  <c r="AT529" i="2"/>
  <c r="AT608" i="2"/>
  <c r="AT537" i="2"/>
  <c r="AT14" i="2"/>
  <c r="AT247" i="2"/>
  <c r="AT11" i="2"/>
  <c r="AT131" i="2"/>
  <c r="AT331" i="2"/>
  <c r="AT284" i="2"/>
  <c r="AT500" i="2"/>
  <c r="AT80" i="2"/>
  <c r="AT216" i="2"/>
  <c r="AT102" i="2"/>
  <c r="AT76" i="2"/>
  <c r="AT51" i="2"/>
  <c r="AT456" i="2"/>
  <c r="AR595" i="2"/>
  <c r="AR175" i="2"/>
  <c r="AR261" i="2"/>
  <c r="AR294" i="2"/>
  <c r="AR657" i="2"/>
  <c r="AR514" i="2"/>
  <c r="AR593" i="2"/>
  <c r="AR136" i="2"/>
  <c r="AR517" i="2"/>
  <c r="AR428" i="2"/>
  <c r="AR606" i="2"/>
  <c r="AR219" i="2"/>
  <c r="AR527" i="2"/>
  <c r="AR3" i="2"/>
  <c r="AR322" i="2"/>
  <c r="AR295" i="2"/>
  <c r="AR572" i="2"/>
  <c r="AR478" i="2"/>
  <c r="AR48" i="2"/>
  <c r="AR280" i="2"/>
  <c r="AR222" i="2"/>
  <c r="AR550" i="2"/>
  <c r="AR360" i="2"/>
  <c r="AR653" i="2"/>
  <c r="AR685" i="2"/>
  <c r="AR180" i="2"/>
  <c r="AR208" i="2"/>
  <c r="AR179" i="2"/>
  <c r="AR264" i="2"/>
  <c r="AR374" i="2"/>
  <c r="AR530" i="2"/>
  <c r="AR148" i="2"/>
  <c r="AS653" i="2"/>
  <c r="AS685" i="2"/>
  <c r="AS180" i="2"/>
  <c r="AS208" i="2"/>
  <c r="AS9" i="2"/>
  <c r="AS179" i="2"/>
  <c r="AS264" i="2"/>
  <c r="AS472" i="2"/>
  <c r="AS265" i="2"/>
  <c r="AS374" i="2"/>
  <c r="AS530" i="2"/>
  <c r="AS148" i="2"/>
  <c r="AS632" i="2"/>
  <c r="AT683" i="2"/>
  <c r="AT702" i="2"/>
  <c r="AT710" i="2"/>
  <c r="AT627" i="2"/>
  <c r="AT560" i="2"/>
  <c r="AT432" i="2"/>
  <c r="AT419" i="2"/>
  <c r="AT513" i="2"/>
  <c r="AT143" i="2"/>
  <c r="AT427" i="2"/>
  <c r="AT674" i="2"/>
  <c r="AT93" i="2"/>
  <c r="AT182" i="2"/>
  <c r="AT423" i="2"/>
  <c r="AT718" i="2"/>
  <c r="AT618" i="2"/>
  <c r="AT729" i="2"/>
  <c r="AT534" i="2"/>
  <c r="AT53" i="2"/>
  <c r="AT609" i="2"/>
  <c r="AT276" i="2"/>
  <c r="AT158" i="2"/>
  <c r="AT671" i="2"/>
  <c r="AT298" i="2"/>
  <c r="AT292" i="2"/>
  <c r="AT50" i="2"/>
  <c r="AT355" i="2"/>
  <c r="AT98" i="2"/>
  <c r="AT12" i="2"/>
  <c r="AT625" i="2"/>
  <c r="AT19" i="2"/>
  <c r="AT679" i="2"/>
  <c r="AT120" i="2"/>
  <c r="AT282" i="2"/>
  <c r="AT115" i="2"/>
  <c r="AT548" i="2"/>
  <c r="AT110" i="2"/>
  <c r="AT72" i="2"/>
  <c r="AT209" i="2"/>
  <c r="AT388" i="2"/>
  <c r="AT346" i="2"/>
  <c r="AT661" i="2"/>
  <c r="AT545" i="2"/>
  <c r="AT121" i="2"/>
  <c r="AT664" i="2"/>
  <c r="AT162" i="2"/>
  <c r="AT260" i="2"/>
  <c r="AT31" i="2"/>
  <c r="AT228" i="2"/>
  <c r="AT279" i="2"/>
  <c r="AT234" i="2"/>
  <c r="AT414" i="2"/>
  <c r="AT103" i="2"/>
  <c r="AT443" i="2"/>
  <c r="AT233" i="2"/>
  <c r="AT385" i="2"/>
  <c r="AT575" i="2"/>
  <c r="AT197" i="2"/>
  <c r="AT2" i="2"/>
  <c r="AT363" i="2"/>
  <c r="AT390" i="2"/>
  <c r="AR565" i="2"/>
  <c r="AR376" i="2"/>
  <c r="AT547" i="2"/>
  <c r="AT636" i="2"/>
  <c r="AT289" i="2"/>
  <c r="AT451" i="2"/>
  <c r="AT490" i="2"/>
  <c r="AT480" i="2"/>
  <c r="AT707" i="2"/>
  <c r="AT54" i="2"/>
  <c r="AT579" i="2"/>
  <c r="AT395" i="2"/>
  <c r="AT226" i="2"/>
  <c r="AT114" i="2"/>
  <c r="AT677" i="2"/>
  <c r="AT640" i="2"/>
  <c r="AT457" i="2"/>
  <c r="AT455" i="2"/>
  <c r="AT132" i="2"/>
  <c r="AT511" i="2"/>
  <c r="AT714" i="2"/>
  <c r="AT129" i="2"/>
  <c r="AT85" i="2"/>
  <c r="AT554" i="2"/>
  <c r="AT695" i="2"/>
  <c r="AT630" i="2"/>
  <c r="AT426" i="2"/>
  <c r="AT81" i="2"/>
  <c r="AT22" i="2"/>
  <c r="AT296" i="2"/>
  <c r="AT62" i="2"/>
  <c r="AT649" i="2"/>
  <c r="AT475" i="2"/>
  <c r="AT33" i="2"/>
  <c r="AT713" i="2"/>
  <c r="AT241" i="2"/>
  <c r="AT287" i="2"/>
  <c r="AT564" i="2"/>
  <c r="AT274" i="2"/>
  <c r="AT367" i="2"/>
  <c r="AT577" i="2"/>
  <c r="AT411" i="2"/>
  <c r="AT389" i="2"/>
  <c r="AT221" i="2"/>
  <c r="AT61" i="2"/>
  <c r="AT268" i="2"/>
  <c r="AT604" i="2"/>
  <c r="AT483" i="2"/>
  <c r="AT460" i="2"/>
  <c r="AT508" i="2"/>
  <c r="AT716" i="2"/>
  <c r="AT47" i="2"/>
  <c r="AT244" i="2"/>
  <c r="AT431" i="2"/>
  <c r="AT505" i="2"/>
  <c r="AT510" i="2"/>
  <c r="AT438" i="2"/>
  <c r="AT165" i="2"/>
  <c r="AT77" i="2"/>
  <c r="AT553" i="2"/>
  <c r="AT366" i="2"/>
  <c r="AT558" i="2"/>
  <c r="AR419" i="2"/>
  <c r="AR143" i="2"/>
  <c r="AR427" i="2"/>
  <c r="AR93" i="2"/>
  <c r="AR182" i="2"/>
  <c r="AR423" i="2"/>
  <c r="AR276" i="2"/>
  <c r="AR158" i="2"/>
  <c r="AR671" i="2"/>
  <c r="AR298" i="2"/>
  <c r="AR292" i="2"/>
  <c r="AR50" i="2"/>
  <c r="AR355" i="2"/>
  <c r="AR98" i="2"/>
  <c r="AR12" i="2"/>
  <c r="AR19" i="2"/>
  <c r="AR120" i="2"/>
  <c r="AR282" i="2"/>
  <c r="AR548" i="2"/>
  <c r="AR72" i="2"/>
  <c r="AR209" i="2"/>
  <c r="AR388" i="2"/>
  <c r="AR661" i="2"/>
  <c r="AR545" i="2"/>
  <c r="AR31" i="2"/>
  <c r="AR279" i="2"/>
  <c r="AR234" i="2"/>
  <c r="AR414" i="2"/>
  <c r="AR103" i="2"/>
  <c r="AR443" i="2"/>
  <c r="AR385" i="2"/>
  <c r="AR575" i="2"/>
  <c r="AR2" i="2"/>
  <c r="AR363" i="2"/>
  <c r="AR390" i="2"/>
  <c r="AT728" i="2"/>
  <c r="AT570" i="2"/>
  <c r="AT591" i="2"/>
  <c r="AT400" i="2"/>
  <c r="AT584" i="2"/>
  <c r="AT660" i="2"/>
  <c r="AT598" i="2"/>
  <c r="AT42" i="2"/>
  <c r="AT207" i="2"/>
  <c r="AT73" i="2"/>
  <c r="AT199" i="2"/>
  <c r="AT345" i="2"/>
  <c r="AT164" i="2"/>
  <c r="AT250" i="2"/>
  <c r="AT137" i="2"/>
  <c r="AT397" i="2"/>
  <c r="AT407" i="2"/>
  <c r="AT448" i="2"/>
  <c r="AT557" i="2"/>
  <c r="AT338" i="2"/>
  <c r="AT317" i="2"/>
  <c r="AT611" i="2"/>
  <c r="AT437" i="2"/>
  <c r="AT693" i="2"/>
  <c r="AT730" i="2"/>
  <c r="AT563" i="2"/>
  <c r="AT202" i="2"/>
  <c r="AT184" i="2"/>
  <c r="AT217" i="2"/>
  <c r="AT6" i="2"/>
  <c r="AT633" i="2"/>
  <c r="AT30" i="2"/>
  <c r="AT198" i="2"/>
  <c r="AT348" i="2"/>
  <c r="AT147" i="2"/>
  <c r="AT118" i="2"/>
  <c r="AT515" i="2"/>
  <c r="AT56" i="2"/>
  <c r="AT305" i="2"/>
  <c r="AT447" i="2"/>
  <c r="AT393" i="2"/>
  <c r="AT15" i="2"/>
  <c r="AT59" i="2"/>
  <c r="AT441" i="2"/>
  <c r="AT556" i="2"/>
  <c r="AT628" i="2"/>
  <c r="AT645" i="2"/>
  <c r="AT507" i="2"/>
  <c r="AT128" i="2"/>
  <c r="AT262" i="2"/>
  <c r="AT387" i="2"/>
  <c r="AT524" i="2"/>
  <c r="AT381" i="2"/>
  <c r="AT301" i="2"/>
  <c r="AT211" i="2"/>
  <c r="AT370" i="2"/>
  <c r="AT401" i="2"/>
  <c r="AT495" i="2"/>
  <c r="AT71" i="2"/>
  <c r="AT468" i="2"/>
  <c r="AT308" i="2"/>
  <c r="AR274" i="2"/>
  <c r="AU704" i="2"/>
  <c r="AU668" i="2"/>
  <c r="AU249" i="2"/>
  <c r="AU229" i="2"/>
  <c r="AU535" i="2"/>
  <c r="AU258" i="2"/>
  <c r="AU155" i="2"/>
  <c r="AU350" i="2"/>
  <c r="AU399" i="2"/>
  <c r="AU555" i="2"/>
  <c r="AU711" i="2"/>
  <c r="AU204" i="2"/>
  <c r="AU124" i="2"/>
  <c r="AU551" i="2"/>
  <c r="AU306" i="2"/>
  <c r="AU259" i="2"/>
  <c r="AU429" i="2"/>
  <c r="AU543" i="2"/>
  <c r="AU691" i="2"/>
  <c r="AU504" i="2"/>
  <c r="AU55" i="2"/>
  <c r="AU152" i="2"/>
  <c r="AU650" i="2"/>
  <c r="AU601" i="2"/>
  <c r="AU192" i="2"/>
  <c r="AU225" i="2"/>
  <c r="AU63" i="2"/>
  <c r="AU159" i="2"/>
  <c r="AU588" i="2"/>
  <c r="AU424" i="2"/>
  <c r="AU10" i="2"/>
  <c r="AU227" i="2"/>
  <c r="AU181" i="2"/>
  <c r="AU565" i="2"/>
  <c r="AU376" i="2"/>
  <c r="AU692" i="2"/>
  <c r="AU105" i="2"/>
  <c r="AU321" i="2"/>
  <c r="AU39" i="2"/>
  <c r="AU8" i="2"/>
  <c r="AU246" i="2"/>
  <c r="AU683" i="2"/>
  <c r="AU702" i="2"/>
  <c r="AU710" i="2"/>
  <c r="AU627" i="2"/>
  <c r="AU560" i="2"/>
  <c r="AU432" i="2"/>
  <c r="AU419" i="2"/>
  <c r="AU513" i="2"/>
  <c r="AU143" i="2"/>
  <c r="AU427" i="2"/>
  <c r="AU674" i="2"/>
  <c r="AU93" i="2"/>
  <c r="AU182" i="2"/>
  <c r="AU423" i="2"/>
  <c r="AU718" i="2"/>
  <c r="AU618" i="2"/>
  <c r="AU729" i="2"/>
  <c r="AU534" i="2"/>
  <c r="AU53" i="2"/>
  <c r="AU609" i="2"/>
  <c r="AU276" i="2"/>
  <c r="AU158" i="2"/>
  <c r="AU671" i="2"/>
  <c r="AU298" i="2"/>
  <c r="AU292" i="2"/>
  <c r="AU50" i="2"/>
  <c r="AU355" i="2"/>
  <c r="AU98" i="2"/>
  <c r="AU12" i="2"/>
  <c r="AU625" i="2"/>
  <c r="AU19" i="2"/>
  <c r="AU679" i="2"/>
  <c r="AU120" i="2"/>
  <c r="AU282" i="2"/>
  <c r="AU115" i="2"/>
  <c r="AU548" i="2"/>
  <c r="AU110" i="2"/>
  <c r="AU72" i="2"/>
  <c r="AU209" i="2"/>
  <c r="AU388" i="2"/>
  <c r="AU346" i="2"/>
  <c r="AU661" i="2"/>
  <c r="AU545" i="2"/>
  <c r="AU121" i="2"/>
  <c r="AU664" i="2"/>
  <c r="AU162" i="2"/>
  <c r="AR353" i="2"/>
  <c r="AR223" i="2"/>
  <c r="AR318" i="2"/>
  <c r="AR339" i="2"/>
  <c r="AR394" i="2"/>
  <c r="AR133" i="2"/>
  <c r="AR189" i="2"/>
  <c r="AR200" i="2"/>
  <c r="AR449" i="2"/>
  <c r="AR477" i="2"/>
  <c r="AR231" i="2"/>
  <c r="AR658" i="2"/>
  <c r="AR252" i="2"/>
  <c r="AR297" i="2"/>
  <c r="AR481" i="2"/>
  <c r="AR251" i="2"/>
  <c r="AR610" i="2"/>
  <c r="AR326" i="2"/>
  <c r="AR18" i="2"/>
  <c r="AR60" i="2"/>
  <c r="AR285" i="2"/>
  <c r="AR536" i="2"/>
  <c r="AR87" i="2"/>
  <c r="AR439" i="2"/>
  <c r="AR325" i="2"/>
  <c r="AR220" i="2"/>
  <c r="AR461" i="2"/>
  <c r="AR607" i="2"/>
  <c r="AR122" i="2"/>
  <c r="AR629" i="2"/>
  <c r="AU731" i="2"/>
  <c r="AU547" i="2"/>
  <c r="AU636" i="2"/>
  <c r="AU289" i="2"/>
  <c r="AU451" i="2"/>
  <c r="AU490" i="2"/>
  <c r="AU480" i="2"/>
  <c r="AU707" i="2"/>
  <c r="AU54" i="2"/>
  <c r="AU579" i="2"/>
  <c r="AU395" i="2"/>
  <c r="AU226" i="2"/>
  <c r="AU114" i="2"/>
  <c r="AU677" i="2"/>
  <c r="AU640" i="2"/>
  <c r="AU457" i="2"/>
  <c r="AU455" i="2"/>
  <c r="AU132" i="2"/>
  <c r="AU511" i="2"/>
  <c r="AU714" i="2"/>
  <c r="AU129" i="2"/>
  <c r="AU85" i="2"/>
  <c r="AU554" i="2"/>
  <c r="AU695" i="2"/>
  <c r="AU630" i="2"/>
  <c r="AU426" i="2"/>
  <c r="AU81" i="2"/>
  <c r="AU22" i="2"/>
  <c r="AU296" i="2"/>
  <c r="AU62" i="2"/>
  <c r="AU649" i="2"/>
  <c r="AU475" i="2"/>
  <c r="AU33" i="2"/>
  <c r="AU713" i="2"/>
  <c r="AU241" i="2"/>
  <c r="AU287" i="2"/>
  <c r="AU564" i="2"/>
  <c r="AU274" i="2"/>
  <c r="AU367" i="2"/>
  <c r="AU577" i="2"/>
  <c r="AU411" i="2"/>
  <c r="AU389" i="2"/>
  <c r="AU221" i="2"/>
  <c r="AU61" i="2"/>
  <c r="AU728" i="2"/>
  <c r="AU570" i="2"/>
  <c r="AU591" i="2"/>
  <c r="AU400" i="2"/>
  <c r="AU584" i="2"/>
  <c r="AU660" i="2"/>
  <c r="AU598" i="2"/>
  <c r="AU42" i="2"/>
  <c r="AU207" i="2"/>
  <c r="AU73" i="2"/>
  <c r="AU199" i="2"/>
  <c r="AU345" i="2"/>
  <c r="AU164" i="2"/>
  <c r="AU250" i="2"/>
  <c r="AU137" i="2"/>
  <c r="AU397" i="2"/>
  <c r="AU407" i="2"/>
  <c r="AU448" i="2"/>
  <c r="AU557" i="2"/>
  <c r="AU338" i="2"/>
  <c r="AU317" i="2"/>
  <c r="AU611" i="2"/>
  <c r="AU437" i="2"/>
  <c r="AU693" i="2"/>
  <c r="AU730" i="2"/>
  <c r="AU563" i="2"/>
  <c r="AU202" i="2"/>
  <c r="AU184" i="2"/>
  <c r="AU217" i="2"/>
  <c r="AU6" i="2"/>
  <c r="AU633" i="2"/>
  <c r="AU30" i="2"/>
  <c r="AU198" i="2"/>
  <c r="AU348" i="2"/>
  <c r="AU147" i="2"/>
  <c r="AU118" i="2"/>
  <c r="AU515" i="2"/>
  <c r="AU56" i="2"/>
  <c r="AU305" i="2"/>
  <c r="AU447" i="2"/>
  <c r="AU393" i="2"/>
  <c r="AU15" i="2"/>
  <c r="AU59" i="2"/>
  <c r="AU441" i="2"/>
  <c r="AU720" i="2"/>
  <c r="AU680" i="2"/>
  <c r="AU592" i="2"/>
  <c r="AU378" i="2"/>
  <c r="AU516" i="2"/>
  <c r="AU212" i="2"/>
  <c r="AU501" i="2"/>
  <c r="AU365" i="2"/>
  <c r="AU342" i="2"/>
  <c r="AU723" i="2"/>
  <c r="AU154" i="2"/>
  <c r="AU549" i="2"/>
  <c r="AU465" i="2"/>
  <c r="AU496" i="2"/>
  <c r="AU603" i="2"/>
  <c r="AU218" i="2"/>
  <c r="AU533" i="2"/>
  <c r="AU79" i="2"/>
  <c r="AU90" i="2"/>
  <c r="AU101" i="2"/>
  <c r="AU34" i="2"/>
  <c r="AU88" i="2"/>
  <c r="AU149" i="2"/>
  <c r="AU21" i="2"/>
  <c r="AU408" i="2"/>
  <c r="AU20" i="2"/>
  <c r="AU646" i="2"/>
  <c r="AU178" i="2"/>
  <c r="AU647" i="2"/>
  <c r="AU123" i="2"/>
  <c r="AU74" i="2"/>
  <c r="AU637" i="2"/>
  <c r="AU277" i="2"/>
  <c r="AU163" i="2"/>
  <c r="AU403" i="2"/>
  <c r="AU203" i="2"/>
  <c r="AU670" i="2"/>
  <c r="AU396" i="2"/>
  <c r="AU398" i="2"/>
  <c r="AU349" i="2"/>
  <c r="AU266" i="2"/>
  <c r="AU445" i="2"/>
  <c r="AU372" i="2"/>
  <c r="AU466" i="2"/>
  <c r="AU26" i="2"/>
  <c r="AU188" i="2"/>
  <c r="AR155" i="2"/>
  <c r="AR350" i="2"/>
  <c r="AR399" i="2"/>
  <c r="AR124" i="2"/>
  <c r="AR543" i="2"/>
  <c r="AR55" i="2"/>
  <c r="AR152" i="2"/>
  <c r="AR192" i="2"/>
  <c r="AR225" i="2"/>
  <c r="AR63" i="2"/>
  <c r="AR159" i="2"/>
  <c r="AR10" i="2"/>
  <c r="AR227" i="2"/>
  <c r="AR181" i="2"/>
  <c r="AR692" i="2"/>
  <c r="AR39" i="2"/>
  <c r="AR8" i="2"/>
  <c r="AR246" i="2"/>
  <c r="AR82" i="2"/>
  <c r="AR498" i="2"/>
  <c r="AR14" i="2"/>
  <c r="AR11" i="2"/>
  <c r="AR131" i="2"/>
  <c r="AR284" i="2"/>
  <c r="AR500" i="2"/>
  <c r="AR80" i="2"/>
  <c r="AR216" i="2"/>
  <c r="AR102" i="2"/>
  <c r="AR76" i="2"/>
  <c r="AR51" i="2"/>
  <c r="AU715" i="2"/>
  <c r="AU651" i="2"/>
  <c r="AU587" i="2"/>
  <c r="AU681" i="2"/>
  <c r="AU99" i="2"/>
  <c r="AU523" i="2"/>
  <c r="AU402" i="2"/>
  <c r="AU235" i="2"/>
  <c r="AU144" i="2"/>
  <c r="AU725" i="2"/>
  <c r="AU369" i="2"/>
  <c r="AU727" i="2"/>
  <c r="AU612" i="2"/>
  <c r="AU667" i="2"/>
  <c r="AU24" i="2"/>
  <c r="AU719" i="2"/>
  <c r="AU526" i="2"/>
  <c r="AU29" i="2"/>
  <c r="AU444" i="2"/>
  <c r="AU585" i="2"/>
  <c r="AU568" i="2"/>
  <c r="AU7" i="2"/>
  <c r="AU302" i="2"/>
  <c r="AU578" i="2"/>
  <c r="AU546" i="2"/>
  <c r="AU177" i="2"/>
  <c r="AU58" i="2"/>
  <c r="AU253" i="2"/>
  <c r="AU619" i="2"/>
  <c r="AU458" i="2"/>
  <c r="AU146" i="2"/>
  <c r="AU196" i="2"/>
  <c r="AU78" i="2"/>
  <c r="AU153" i="2"/>
  <c r="AU156" i="2"/>
  <c r="AU213" i="2"/>
  <c r="AU420" i="2"/>
  <c r="AU104" i="2"/>
  <c r="AU425" i="2"/>
  <c r="AU705" i="2"/>
  <c r="AU329" i="2"/>
  <c r="AU509" i="2"/>
  <c r="AU65" i="2"/>
  <c r="AU442" i="2"/>
  <c r="AU37" i="2"/>
  <c r="AU542" i="2"/>
  <c r="AU696" i="2"/>
  <c r="AU384" i="2"/>
  <c r="AU701" i="2"/>
  <c r="AU440" i="2"/>
  <c r="AU161" i="2"/>
  <c r="AU194" i="2"/>
  <c r="AU732" i="2"/>
  <c r="AU467" i="2"/>
  <c r="AU678" i="2"/>
  <c r="AU613" i="2"/>
  <c r="AU140" i="2"/>
  <c r="AU615" i="2"/>
  <c r="AU614" i="2"/>
  <c r="AU32" i="2"/>
  <c r="AU236" i="2"/>
  <c r="AU623" i="2"/>
  <c r="AU45" i="2"/>
  <c r="AU145" i="2"/>
  <c r="AU581" i="2"/>
  <c r="AU169" i="2"/>
  <c r="AU373" i="2"/>
  <c r="AU356" i="2"/>
  <c r="AU709" i="2"/>
  <c r="AU130" i="2"/>
  <c r="AU379" i="2"/>
  <c r="AU96" i="2"/>
  <c r="AU160" i="2"/>
  <c r="AU663" i="2"/>
  <c r="AU506" i="2"/>
  <c r="AU240" i="2"/>
  <c r="AU328" i="2"/>
  <c r="AU343" i="2"/>
  <c r="AU242" i="2"/>
  <c r="AU230" i="2"/>
  <c r="AU486" i="2"/>
  <c r="AU364" i="2"/>
  <c r="AU215" i="2"/>
  <c r="AU621" i="2"/>
  <c r="AU97" i="2"/>
  <c r="AU697" i="2"/>
  <c r="AU589" i="2"/>
  <c r="AU463" i="2"/>
  <c r="AU117" i="2"/>
  <c r="AU83" i="2"/>
  <c r="AU270" i="2"/>
  <c r="AU167" i="2"/>
  <c r="AU272" i="2"/>
  <c r="AU170" i="2"/>
  <c r="AU319" i="2"/>
  <c r="AU304" i="2"/>
  <c r="AU269" i="2"/>
  <c r="AU91" i="2"/>
  <c r="AU94" i="2"/>
  <c r="AU686" i="2"/>
  <c r="AU113" i="2"/>
  <c r="AU108" i="2"/>
  <c r="AU106" i="2"/>
  <c r="AU206" i="2"/>
  <c r="AU561" i="2"/>
  <c r="AU482" i="2"/>
  <c r="AU413" i="2"/>
  <c r="AR289" i="2"/>
  <c r="AR451" i="2"/>
  <c r="AR480" i="2"/>
  <c r="AR54" i="2"/>
  <c r="AR395" i="2"/>
  <c r="AR677" i="2"/>
  <c r="AR132" i="2"/>
  <c r="AR129" i="2"/>
  <c r="AR85" i="2"/>
  <c r="AR554" i="2"/>
  <c r="AR630" i="2"/>
  <c r="AR81" i="2"/>
  <c r="AR22" i="2"/>
  <c r="AR296" i="2"/>
  <c r="AR475" i="2"/>
  <c r="AR287" i="2"/>
  <c r="AR367" i="2"/>
  <c r="AR411" i="2"/>
  <c r="AR221" i="2"/>
  <c r="AR268" i="2"/>
  <c r="AR604" i="2"/>
  <c r="AR460" i="2"/>
  <c r="AR508" i="2"/>
  <c r="AR47" i="2"/>
  <c r="AR244" i="2"/>
  <c r="AR431" i="2"/>
  <c r="AR553" i="2"/>
  <c r="AU643" i="2"/>
  <c r="AU502" i="2"/>
  <c r="AU617" i="2"/>
  <c r="AU566" i="2"/>
  <c r="AU573" i="2"/>
  <c r="AU109" i="2"/>
  <c r="AU582" i="2"/>
  <c r="AU717" i="2"/>
  <c r="AU675" i="2"/>
  <c r="AU116" i="2"/>
  <c r="AU434" i="2"/>
  <c r="AU138" i="2"/>
  <c r="AU201" i="2"/>
  <c r="AU307" i="2"/>
  <c r="AU309" i="2"/>
  <c r="AU626" i="2"/>
  <c r="AU459" i="2"/>
  <c r="AU616" i="2"/>
  <c r="AU25" i="2"/>
  <c r="AU687" i="2"/>
  <c r="AU525" i="2"/>
  <c r="AU386" i="2"/>
  <c r="AU405" i="2"/>
  <c r="AU314" i="2"/>
  <c r="AU52" i="2"/>
  <c r="AU257" i="2"/>
  <c r="AU157" i="2"/>
  <c r="AU107" i="2"/>
  <c r="AU278" i="2"/>
  <c r="AU574" i="2"/>
  <c r="AU176" i="2"/>
  <c r="AU111" i="2"/>
  <c r="AU168" i="2"/>
  <c r="AU320" i="2"/>
  <c r="AU239" i="2"/>
  <c r="AU541" i="2"/>
  <c r="AU286" i="2"/>
  <c r="AU469" i="2"/>
  <c r="AU600" i="2"/>
  <c r="AU171" i="2"/>
  <c r="AU375" i="2"/>
  <c r="AU46" i="2"/>
  <c r="AU528" i="2"/>
  <c r="AU232" i="2"/>
  <c r="AU418" i="2"/>
  <c r="AU36" i="2"/>
  <c r="AU552" i="2"/>
  <c r="AU214" i="2"/>
  <c r="AU193" i="2"/>
  <c r="AU416" i="2"/>
  <c r="AU354" i="2"/>
  <c r="AU64" i="2"/>
  <c r="AU68" i="2"/>
  <c r="AU166" i="2"/>
  <c r="AU341" i="2"/>
  <c r="AU336" i="2"/>
  <c r="AU134" i="2"/>
  <c r="AU315" i="2"/>
  <c r="AU330" i="2"/>
  <c r="AU332" i="2"/>
  <c r="AU323" i="2"/>
  <c r="AR584" i="2"/>
  <c r="AR598" i="2"/>
  <c r="AR73" i="2"/>
  <c r="AR199" i="2"/>
  <c r="AR164" i="2"/>
  <c r="AR137" i="2"/>
  <c r="AR397" i="2"/>
  <c r="AR407" i="2"/>
  <c r="AR184" i="2"/>
  <c r="AR217" i="2"/>
  <c r="AR6" i="2"/>
  <c r="AR633" i="2"/>
  <c r="AR30" i="2"/>
  <c r="AR348" i="2"/>
  <c r="AR147" i="2"/>
  <c r="AR118" i="2"/>
  <c r="AR447" i="2"/>
  <c r="AR15" i="2"/>
  <c r="AR59" i="2"/>
  <c r="AR556" i="2"/>
  <c r="AR128" i="2"/>
  <c r="AR262" i="2"/>
  <c r="AR387" i="2"/>
  <c r="AR301" i="2"/>
  <c r="AR211" i="2"/>
  <c r="AR370" i="2"/>
  <c r="AR401" i="2"/>
  <c r="AR495" i="2"/>
  <c r="AR308" i="2"/>
  <c r="AU700" i="2"/>
  <c r="AU415" i="2"/>
  <c r="AU347" i="2"/>
  <c r="AU724" i="2"/>
  <c r="AU334" i="2"/>
  <c r="AU391" i="2"/>
  <c r="AU690" i="2"/>
  <c r="AU624" i="2"/>
  <c r="AU283" i="2"/>
  <c r="AU665" i="2"/>
  <c r="AU40" i="2"/>
  <c r="AU293" i="2"/>
  <c r="AU590" i="2"/>
  <c r="AU479" i="2"/>
  <c r="AU86" i="2"/>
  <c r="AU412" i="2"/>
  <c r="AU699" i="2"/>
  <c r="AU454" i="2"/>
  <c r="AU13" i="2"/>
  <c r="AU721" i="2"/>
  <c r="AU421" i="2"/>
  <c r="AU406" i="2"/>
  <c r="AU174" i="2"/>
  <c r="AU66" i="2"/>
  <c r="AU254" i="2"/>
  <c r="AU139" i="2"/>
  <c r="AU245" i="2"/>
  <c r="AU16" i="2"/>
  <c r="AU473" i="2"/>
  <c r="AU597" i="2"/>
  <c r="AU532" i="2"/>
  <c r="AU333" i="2"/>
  <c r="AU567" i="2"/>
  <c r="AU28" i="2"/>
  <c r="AU300" i="2"/>
  <c r="AU41" i="2"/>
  <c r="AU352" i="2"/>
  <c r="AU470" i="2"/>
  <c r="AU688" i="2"/>
  <c r="AU49" i="2"/>
  <c r="AU185" i="2"/>
  <c r="AU288" i="2"/>
  <c r="AU436" i="2"/>
  <c r="AU35" i="2"/>
  <c r="AU656" i="2"/>
  <c r="AU634" i="2"/>
  <c r="AU635" i="2"/>
  <c r="AU125" i="2"/>
  <c r="AU271" i="2"/>
  <c r="AU682" i="2"/>
  <c r="AR378" i="2"/>
  <c r="AR212" i="2"/>
  <c r="AR501" i="2"/>
  <c r="AR365" i="2"/>
  <c r="AR342" i="2"/>
  <c r="AR154" i="2"/>
  <c r="AR496" i="2"/>
  <c r="AR79" i="2"/>
  <c r="AR90" i="2"/>
  <c r="AR101" i="2"/>
  <c r="AR34" i="2"/>
  <c r="AR149" i="2"/>
  <c r="AR21" i="2"/>
  <c r="AR20" i="2"/>
  <c r="AR646" i="2"/>
  <c r="AR123" i="2"/>
  <c r="AR74" i="2"/>
  <c r="AR277" i="2"/>
  <c r="AR163" i="2"/>
  <c r="AR203" i="2"/>
  <c r="AR670" i="2"/>
  <c r="AR396" i="2"/>
  <c r="AR266" i="2"/>
  <c r="AR445" i="2"/>
  <c r="AR372" i="2"/>
  <c r="AR466" i="2"/>
  <c r="AR538" i="2"/>
  <c r="AR497" i="2"/>
  <c r="AR173" i="2"/>
  <c r="AR357" i="2"/>
  <c r="AR238" i="2"/>
  <c r="AR491" i="2"/>
  <c r="AR383" i="2"/>
  <c r="AR377" i="2"/>
  <c r="AR655" i="2"/>
  <c r="AR503" i="2"/>
  <c r="AU706" i="2"/>
  <c r="AU622" i="2"/>
  <c r="AU353" i="2"/>
  <c r="AU708" i="2"/>
  <c r="AU362" i="2"/>
  <c r="AU223" i="2"/>
  <c r="AU644" i="2"/>
  <c r="AU318" i="2"/>
  <c r="AU722" i="2"/>
  <c r="AU205" i="2"/>
  <c r="AU339" i="2"/>
  <c r="AU394" i="2"/>
  <c r="AU133" i="2"/>
  <c r="AU189" i="2"/>
  <c r="AU648" i="2"/>
  <c r="AU489" i="2"/>
  <c r="AU200" i="2"/>
  <c r="AU127" i="2"/>
  <c r="AU449" i="2"/>
  <c r="AU477" i="2"/>
  <c r="AU703" i="2"/>
  <c r="AU231" i="2"/>
  <c r="AU658" i="2"/>
  <c r="AU252" i="2"/>
  <c r="AU499" i="2"/>
  <c r="AU248" i="2"/>
  <c r="AU340" i="2"/>
  <c r="AU476" i="2"/>
  <c r="AU297" i="2"/>
  <c r="AU67" i="2"/>
  <c r="AU694" i="2"/>
  <c r="AU410" i="2"/>
  <c r="AU481" i="2"/>
  <c r="AU672" i="2"/>
  <c r="AU251" i="2"/>
  <c r="AU610" i="2"/>
  <c r="AU326" i="2"/>
  <c r="AU422" i="2"/>
  <c r="AU18" i="2"/>
  <c r="AU60" i="2"/>
  <c r="AU255" i="2"/>
  <c r="AU361" i="2"/>
  <c r="AU485" i="2"/>
  <c r="AU518" i="2"/>
  <c r="AU126" i="2"/>
  <c r="AU285" i="2"/>
  <c r="AU44" i="2"/>
  <c r="AU191" i="2"/>
  <c r="AU599" i="2"/>
  <c r="AU135" i="2"/>
  <c r="AU433" i="2"/>
  <c r="AU273" i="2"/>
  <c r="AU358" i="2"/>
  <c r="AU89" i="2"/>
  <c r="AU237" i="2"/>
  <c r="AU474" i="2"/>
  <c r="AU69" i="2"/>
  <c r="AU536" i="2"/>
  <c r="AU371" i="2"/>
  <c r="AU324" i="2"/>
  <c r="AU654" i="2"/>
  <c r="AU27" i="2"/>
  <c r="AU256" i="2"/>
  <c r="AU87" i="2"/>
  <c r="AU439" i="2"/>
  <c r="AU325" i="2"/>
  <c r="AU220" i="2"/>
  <c r="AU461" i="2"/>
  <c r="AU190" i="2"/>
  <c r="AU607" i="2"/>
  <c r="AU122" i="2"/>
  <c r="AU629" i="2"/>
  <c r="AU638" i="2"/>
  <c r="AU569" i="2"/>
  <c r="AU275" i="2"/>
  <c r="AU359" i="2"/>
  <c r="AU639" i="2"/>
  <c r="AU662" i="2"/>
  <c r="AU17" i="2"/>
  <c r="AU43" i="2"/>
  <c r="AU112" i="2"/>
  <c r="AU312" i="2"/>
  <c r="AU281" i="2"/>
  <c r="AU544" i="2"/>
  <c r="AU183" i="2"/>
  <c r="AU666" i="2"/>
  <c r="AU580" i="2"/>
  <c r="AU550" i="2"/>
  <c r="AU360" i="2"/>
  <c r="AU653" i="2"/>
  <c r="AU685" i="2"/>
  <c r="AU180" i="2"/>
  <c r="AU208" i="2"/>
  <c r="AU9" i="2"/>
  <c r="AU179" i="2"/>
  <c r="AU264" i="2"/>
  <c r="AU472" i="2"/>
  <c r="AU265" i="2"/>
  <c r="AU374" i="2"/>
  <c r="AU530" i="2"/>
  <c r="AU148" i="2"/>
  <c r="AU632" i="2"/>
  <c r="AU82" i="2"/>
  <c r="AU498" i="2"/>
  <c r="AU95" i="2"/>
  <c r="AU529" i="2"/>
  <c r="AU608" i="2"/>
  <c r="AU537" i="2"/>
  <c r="AU14" i="2"/>
  <c r="AU247" i="2"/>
  <c r="AU11" i="2"/>
  <c r="AU131" i="2"/>
  <c r="AU331" i="2"/>
  <c r="AU284" i="2"/>
  <c r="AU500" i="2"/>
  <c r="AU80" i="2"/>
  <c r="AU216" i="2"/>
  <c r="AU102" i="2"/>
  <c r="AU76" i="2"/>
  <c r="AU51" i="2"/>
  <c r="AU456" i="2"/>
  <c r="AU260" i="2"/>
  <c r="AU31" i="2"/>
  <c r="AU228" i="2"/>
  <c r="AU279" i="2"/>
  <c r="AU234" i="2"/>
  <c r="AU414" i="2"/>
  <c r="AU103" i="2"/>
  <c r="AU443" i="2"/>
  <c r="AU233" i="2"/>
  <c r="AU385" i="2"/>
  <c r="AU575" i="2"/>
  <c r="AU197" i="2"/>
  <c r="AU2" i="2"/>
  <c r="AU363" i="2"/>
  <c r="AU390" i="2"/>
  <c r="AU268" i="2"/>
  <c r="AU604" i="2"/>
  <c r="AU483" i="2"/>
  <c r="AU460" i="2"/>
  <c r="AU508" i="2"/>
  <c r="AU716" i="2"/>
  <c r="AU47" i="2"/>
  <c r="AU244" i="2"/>
  <c r="AU431" i="2"/>
  <c r="AU505" i="2"/>
  <c r="AU510" i="2"/>
  <c r="AU438" i="2"/>
  <c r="AU165" i="2"/>
  <c r="AU77" i="2"/>
  <c r="AU553" i="2"/>
  <c r="AU366" i="2"/>
  <c r="AU558" i="2"/>
  <c r="AU556" i="2"/>
  <c r="AU628" i="2"/>
  <c r="AU645" i="2"/>
  <c r="AU507" i="2"/>
  <c r="AU128" i="2"/>
  <c r="AU262" i="2"/>
  <c r="AU387" i="2"/>
  <c r="AU524" i="2"/>
  <c r="AU381" i="2"/>
  <c r="AU301" i="2"/>
  <c r="AU211" i="2"/>
  <c r="AU370" i="2"/>
  <c r="AU401" i="2"/>
  <c r="AU495" i="2"/>
  <c r="AU71" i="2"/>
  <c r="AU468" i="2"/>
  <c r="AU308" i="2"/>
  <c r="AU538" i="2"/>
  <c r="AU497" i="2"/>
  <c r="AU119" i="2"/>
  <c r="AU290" i="2"/>
  <c r="AU173" i="2"/>
  <c r="AU357" i="2"/>
  <c r="AU316" i="2"/>
  <c r="AU238" i="2"/>
  <c r="AU641" i="2"/>
  <c r="AU446" i="2"/>
  <c r="AU491" i="2"/>
  <c r="AU383" i="2"/>
  <c r="AU377" i="2"/>
  <c r="AU655" i="2"/>
  <c r="AU503" i="2"/>
  <c r="AU652" i="2"/>
  <c r="AU492" i="2"/>
  <c r="AU172" i="2"/>
  <c r="AU521" i="2"/>
  <c r="AU92" i="2"/>
  <c r="AU471" i="2"/>
  <c r="AU75" i="2"/>
  <c r="AU291" i="2"/>
  <c r="AU380" i="2"/>
  <c r="AU151" i="2"/>
  <c r="AU263" i="2"/>
  <c r="AU512" i="2"/>
  <c r="AU642" i="2"/>
  <c r="AU38" i="2"/>
  <c r="AU417" i="2"/>
  <c r="W107" i="3" l="1"/>
  <c r="Y55" i="3"/>
  <c r="Y4" i="3"/>
  <c r="W96" i="3"/>
  <c r="Y79" i="3"/>
  <c r="AV496" i="2"/>
  <c r="Y27" i="3"/>
  <c r="Y106" i="3"/>
  <c r="Y45" i="3"/>
  <c r="W79" i="3"/>
  <c r="W91" i="3"/>
  <c r="Y22" i="3"/>
  <c r="Y115" i="3"/>
  <c r="W100" i="3"/>
  <c r="W9" i="3"/>
  <c r="Y9" i="3"/>
  <c r="Y121" i="3"/>
  <c r="W18" i="3"/>
  <c r="Y60" i="3"/>
  <c r="Y33" i="3"/>
  <c r="W66" i="3"/>
  <c r="W99" i="3"/>
  <c r="Y99" i="3"/>
  <c r="W102" i="3"/>
  <c r="Y17" i="3"/>
  <c r="W52" i="3"/>
  <c r="W104" i="3"/>
  <c r="W44" i="3"/>
  <c r="W17" i="3"/>
  <c r="W21" i="3"/>
  <c r="W80" i="3"/>
  <c r="W78" i="3"/>
  <c r="Y54" i="3"/>
  <c r="W106" i="3"/>
  <c r="W35" i="3"/>
  <c r="Y30" i="3"/>
  <c r="W16" i="3"/>
  <c r="Y102" i="3"/>
  <c r="Y74" i="3"/>
  <c r="W42" i="3"/>
  <c r="W11" i="3"/>
  <c r="Y73" i="3"/>
  <c r="W37" i="3"/>
  <c r="Y66" i="3"/>
  <c r="W29" i="3"/>
  <c r="Y72" i="3"/>
  <c r="Y59" i="3"/>
  <c r="Y12" i="3"/>
  <c r="W30" i="3"/>
  <c r="Y68" i="3"/>
  <c r="Y67" i="3"/>
  <c r="W108" i="3"/>
  <c r="W55" i="3"/>
  <c r="Y119" i="3"/>
  <c r="Y113" i="3"/>
  <c r="Y16" i="3"/>
  <c r="Y13" i="3"/>
  <c r="W39" i="3"/>
  <c r="Y62" i="3"/>
  <c r="W115" i="3"/>
  <c r="Y85" i="3"/>
  <c r="Y42" i="3"/>
  <c r="W110" i="3"/>
  <c r="Y70" i="3"/>
  <c r="W26" i="3"/>
  <c r="Y28" i="3"/>
  <c r="W12" i="3"/>
  <c r="W81" i="3"/>
  <c r="Y69" i="3"/>
  <c r="Y11" i="3"/>
  <c r="W2" i="3"/>
  <c r="W111" i="3"/>
  <c r="Y111" i="3"/>
  <c r="Y77" i="3"/>
  <c r="W93" i="3"/>
  <c r="Y107" i="3"/>
  <c r="W56" i="3"/>
  <c r="W60" i="3"/>
  <c r="Y7" i="3"/>
  <c r="W43" i="3"/>
  <c r="Y57" i="3"/>
  <c r="Y40" i="3"/>
  <c r="W33" i="3"/>
  <c r="Y15" i="3"/>
  <c r="W31" i="3"/>
  <c r="W40" i="3"/>
  <c r="W119" i="3"/>
  <c r="W67" i="3"/>
  <c r="Y98" i="3"/>
  <c r="Y24" i="3"/>
  <c r="Y109" i="3"/>
  <c r="W70" i="3"/>
  <c r="Y10" i="3"/>
  <c r="W19" i="3"/>
  <c r="W116" i="3"/>
  <c r="W64" i="3"/>
  <c r="W86" i="3"/>
  <c r="W121" i="3"/>
  <c r="Y100" i="3"/>
  <c r="W34" i="3"/>
  <c r="Y104" i="3"/>
  <c r="Y3" i="3"/>
  <c r="Y26" i="3"/>
  <c r="W82" i="3"/>
  <c r="Y103" i="3"/>
  <c r="W5" i="3"/>
  <c r="Y101" i="3"/>
  <c r="W87" i="3"/>
  <c r="Y90" i="3"/>
  <c r="W77" i="3"/>
  <c r="Y56" i="3"/>
  <c r="Y63" i="3"/>
  <c r="Y18" i="3"/>
  <c r="W98" i="3"/>
  <c r="Y2" i="3"/>
  <c r="Y75" i="3"/>
  <c r="Y86" i="3"/>
  <c r="Y83" i="3"/>
  <c r="W23" i="3"/>
  <c r="W4" i="3"/>
  <c r="Y93" i="3"/>
  <c r="W38" i="3"/>
  <c r="W10" i="3"/>
  <c r="Y80" i="3"/>
  <c r="Y105" i="3"/>
  <c r="W20" i="3"/>
  <c r="Y34" i="3"/>
  <c r="Y97" i="3"/>
  <c r="Y110" i="3"/>
  <c r="W3" i="3"/>
  <c r="Y87" i="3"/>
  <c r="W27" i="3"/>
  <c r="Y94" i="3"/>
  <c r="W48" i="3"/>
  <c r="W59" i="3"/>
  <c r="Y120" i="3"/>
  <c r="W71" i="3"/>
  <c r="W103" i="3"/>
  <c r="Y52" i="3"/>
  <c r="W112" i="3"/>
  <c r="Y35" i="3"/>
  <c r="W75" i="3"/>
  <c r="W15" i="3"/>
  <c r="W95" i="3"/>
  <c r="Y23" i="3"/>
  <c r="W57" i="3"/>
  <c r="Y39" i="3"/>
  <c r="Y5" i="3"/>
  <c r="W14" i="3"/>
  <c r="Y78" i="3"/>
  <c r="Y6" i="3"/>
  <c r="W32" i="3"/>
  <c r="Y118" i="3"/>
  <c r="W61" i="3"/>
  <c r="W6" i="3"/>
  <c r="W109" i="3"/>
  <c r="Y19" i="3"/>
  <c r="W63" i="3"/>
  <c r="W113" i="3"/>
  <c r="Y31" i="3"/>
  <c r="W45" i="3"/>
  <c r="Y108" i="3"/>
  <c r="W84" i="3"/>
  <c r="W74" i="3"/>
  <c r="Y84" i="3"/>
  <c r="W117" i="3"/>
  <c r="W46" i="3"/>
  <c r="W36" i="3"/>
  <c r="W53" i="3"/>
  <c r="Y53" i="3"/>
  <c r="Y61" i="3"/>
  <c r="W85" i="3"/>
  <c r="Y41" i="3"/>
  <c r="Y51" i="3"/>
  <c r="W13" i="3"/>
  <c r="W92" i="3"/>
  <c r="W58" i="3"/>
  <c r="W94" i="3"/>
  <c r="Y32" i="3"/>
  <c r="W47" i="3"/>
  <c r="Y76" i="3"/>
  <c r="Y81" i="3"/>
  <c r="W49" i="3"/>
  <c r="W120" i="3"/>
  <c r="Y112" i="3"/>
  <c r="Y71" i="3"/>
  <c r="W24" i="3"/>
  <c r="Y65" i="3"/>
  <c r="W101" i="3"/>
  <c r="Y96" i="3"/>
  <c r="Y46" i="3"/>
  <c r="W65" i="3"/>
  <c r="Y114" i="3"/>
  <c r="Y47" i="3"/>
  <c r="W54" i="3"/>
  <c r="Y92" i="3"/>
  <c r="W105" i="3"/>
  <c r="Y8" i="3"/>
  <c r="W41" i="3"/>
  <c r="Y91" i="3"/>
  <c r="Y117" i="3"/>
  <c r="W88" i="3"/>
  <c r="Y50" i="3"/>
  <c r="W8" i="3"/>
  <c r="Y49" i="3"/>
  <c r="W51" i="3"/>
  <c r="W83" i="3"/>
  <c r="Y88" i="3"/>
  <c r="W69" i="3"/>
  <c r="Y44" i="3"/>
  <c r="Y36" i="3"/>
  <c r="Y58" i="3"/>
  <c r="W25" i="3"/>
  <c r="Y25" i="3"/>
  <c r="W114" i="3"/>
  <c r="W28" i="3"/>
  <c r="Y95" i="3"/>
  <c r="Y82" i="3"/>
  <c r="Y43" i="3"/>
  <c r="Y37" i="3"/>
  <c r="W62" i="3"/>
  <c r="W97" i="3"/>
  <c r="Y20" i="3"/>
  <c r="Y116" i="3"/>
  <c r="W22" i="3"/>
  <c r="Y14" i="3"/>
  <c r="W7" i="3"/>
  <c r="W73" i="3"/>
  <c r="W89" i="3"/>
  <c r="W118" i="3"/>
  <c r="W68" i="3"/>
  <c r="Y38" i="3"/>
  <c r="W76" i="3"/>
  <c r="Y64" i="3"/>
  <c r="Y21" i="3"/>
  <c r="Y89" i="3"/>
  <c r="W72" i="3"/>
  <c r="Y29" i="3"/>
  <c r="W90" i="3"/>
  <c r="W50" i="3"/>
  <c r="Y48" i="3"/>
  <c r="AV265" i="2"/>
  <c r="AV44" i="2"/>
  <c r="AV688" i="2"/>
  <c r="AV245" i="2"/>
  <c r="AV86" i="2"/>
  <c r="AV347" i="2"/>
  <c r="AV354" i="2"/>
  <c r="AV600" i="2"/>
  <c r="AV157" i="2"/>
  <c r="AV309" i="2"/>
  <c r="AV617" i="2"/>
  <c r="AV20" i="2"/>
  <c r="AV113" i="2"/>
  <c r="AV117" i="2"/>
  <c r="AV328" i="2"/>
  <c r="AV581" i="2"/>
  <c r="AV732" i="2"/>
  <c r="AV642" i="2"/>
  <c r="AV491" i="2"/>
  <c r="AV26" i="2"/>
  <c r="AV71" i="2"/>
  <c r="AV645" i="2"/>
  <c r="AV147" i="2"/>
  <c r="AV437" i="2"/>
  <c r="AV199" i="2"/>
  <c r="AV553" i="2"/>
  <c r="AV564" i="2"/>
  <c r="AV226" i="2"/>
  <c r="AV244" i="2"/>
  <c r="AV296" i="2"/>
  <c r="AV490" i="2"/>
  <c r="AV103" i="2"/>
  <c r="AV346" i="2"/>
  <c r="AV12" i="2"/>
  <c r="AV729" i="2"/>
  <c r="AV560" i="2"/>
  <c r="AV155" i="2"/>
  <c r="AV670" i="2"/>
  <c r="AV284" i="2"/>
  <c r="AV246" i="2"/>
  <c r="AV588" i="2"/>
  <c r="AV711" i="2"/>
  <c r="AV652" i="2"/>
  <c r="AV698" i="2"/>
  <c r="AV224" i="2"/>
  <c r="AV310" i="2"/>
  <c r="AV583" i="2"/>
  <c r="AV337" i="2"/>
  <c r="AV487" i="2"/>
  <c r="AV146" i="2"/>
  <c r="AV662" i="2"/>
  <c r="AV303" i="2"/>
  <c r="AV722" i="2"/>
  <c r="AV190" i="2"/>
  <c r="AV285" i="2"/>
  <c r="AV672" i="2"/>
  <c r="AV231" i="2"/>
  <c r="AV223" i="2"/>
  <c r="AV465" i="2"/>
  <c r="AV154" i="2"/>
  <c r="AV472" i="2"/>
  <c r="AV682" i="2"/>
  <c r="AV470" i="2"/>
  <c r="AV139" i="2"/>
  <c r="AV479" i="2"/>
  <c r="AV415" i="2"/>
  <c r="AV416" i="2"/>
  <c r="AV469" i="2"/>
  <c r="AV257" i="2"/>
  <c r="AV307" i="2"/>
  <c r="AV502" i="2"/>
  <c r="AV88" i="2"/>
  <c r="AV686" i="2"/>
  <c r="AV463" i="2"/>
  <c r="AV240" i="2"/>
  <c r="AV145" i="2"/>
  <c r="AV194" i="2"/>
  <c r="AV521" i="2"/>
  <c r="AV446" i="2"/>
  <c r="AV466" i="2"/>
  <c r="AV495" i="2"/>
  <c r="AV628" i="2"/>
  <c r="AV348" i="2"/>
  <c r="AV611" i="2"/>
  <c r="AV73" i="2"/>
  <c r="AV165" i="2"/>
  <c r="AV713" i="2"/>
  <c r="AV54" i="2"/>
  <c r="AV716" i="2"/>
  <c r="AV81" i="2"/>
  <c r="AV289" i="2"/>
  <c r="AV414" i="2"/>
  <c r="AV388" i="2"/>
  <c r="AV98" i="2"/>
  <c r="AV618" i="2"/>
  <c r="AV627" i="2"/>
  <c r="AV535" i="2"/>
  <c r="AV331" i="2"/>
  <c r="AV8" i="2"/>
  <c r="AV159" i="2"/>
  <c r="AV399" i="2"/>
  <c r="AV104" i="2"/>
  <c r="AV48" i="2"/>
  <c r="AV3" i="2"/>
  <c r="AV593" i="2"/>
  <c r="AV684" i="2"/>
  <c r="AV351" i="2"/>
  <c r="AV464" i="2"/>
  <c r="AV302" i="2"/>
  <c r="AV359" i="2"/>
  <c r="AV488" i="2"/>
  <c r="AV75" i="2"/>
  <c r="AV461" i="2"/>
  <c r="AV126" i="2"/>
  <c r="AV481" i="2"/>
  <c r="AV703" i="2"/>
  <c r="AV362" i="2"/>
  <c r="AV592" i="2"/>
  <c r="AV647" i="2"/>
  <c r="AV264" i="2"/>
  <c r="AV69" i="2"/>
  <c r="AV271" i="2"/>
  <c r="AV352" i="2"/>
  <c r="AV254" i="2"/>
  <c r="AV590" i="2"/>
  <c r="AV700" i="2"/>
  <c r="AV323" i="2"/>
  <c r="AV193" i="2"/>
  <c r="AV286" i="2"/>
  <c r="AV52" i="2"/>
  <c r="AV201" i="2"/>
  <c r="AV643" i="2"/>
  <c r="AV94" i="2"/>
  <c r="AV589" i="2"/>
  <c r="AV506" i="2"/>
  <c r="AV45" i="2"/>
  <c r="AV161" i="2"/>
  <c r="AV329" i="2"/>
  <c r="AV641" i="2"/>
  <c r="AV372" i="2"/>
  <c r="AV401" i="2"/>
  <c r="AV556" i="2"/>
  <c r="AV198" i="2"/>
  <c r="AV317" i="2"/>
  <c r="AV207" i="2"/>
  <c r="AV475" i="2"/>
  <c r="AV480" i="2"/>
  <c r="AV460" i="2"/>
  <c r="AV630" i="2"/>
  <c r="AV636" i="2"/>
  <c r="AV234" i="2"/>
  <c r="AV209" i="2"/>
  <c r="AV355" i="2"/>
  <c r="AV718" i="2"/>
  <c r="AV710" i="2"/>
  <c r="AV229" i="2"/>
  <c r="AV131" i="2"/>
  <c r="AV39" i="2"/>
  <c r="AV225" i="2"/>
  <c r="AV350" i="2"/>
  <c r="AV619" i="2"/>
  <c r="AV571" i="2"/>
  <c r="AV453" i="2"/>
  <c r="AV514" i="2"/>
  <c r="AV175" i="2"/>
  <c r="AV4" i="2"/>
  <c r="AV562" i="2"/>
  <c r="AV667" i="2"/>
  <c r="AV569" i="2"/>
  <c r="AV494" i="2"/>
  <c r="AV37" i="2"/>
  <c r="AV220" i="2"/>
  <c r="AV518" i="2"/>
  <c r="AV410" i="2"/>
  <c r="AV477" i="2"/>
  <c r="AV622" i="2"/>
  <c r="AV603" i="2"/>
  <c r="AV342" i="2"/>
  <c r="AV179" i="2"/>
  <c r="AV474" i="2"/>
  <c r="AV125" i="2"/>
  <c r="AV41" i="2"/>
  <c r="AV66" i="2"/>
  <c r="AV293" i="2"/>
  <c r="AV696" i="2"/>
  <c r="AV332" i="2"/>
  <c r="AV214" i="2"/>
  <c r="AV541" i="2"/>
  <c r="AV314" i="2"/>
  <c r="AV138" i="2"/>
  <c r="AV701" i="2"/>
  <c r="AV91" i="2"/>
  <c r="AV697" i="2"/>
  <c r="AV663" i="2"/>
  <c r="AV623" i="2"/>
  <c r="AV440" i="2"/>
  <c r="AV78" i="2"/>
  <c r="AV238" i="2"/>
  <c r="AV445" i="2"/>
  <c r="AV370" i="2"/>
  <c r="AV441" i="2"/>
  <c r="AV30" i="2"/>
  <c r="AV338" i="2"/>
  <c r="AV42" i="2"/>
  <c r="AV510" i="2"/>
  <c r="AV62" i="2"/>
  <c r="AV451" i="2"/>
  <c r="AV483" i="2"/>
  <c r="AV554" i="2"/>
  <c r="AV731" i="2"/>
  <c r="AV279" i="2"/>
  <c r="AV72" i="2"/>
  <c r="AV50" i="2"/>
  <c r="AV423" i="2"/>
  <c r="AV702" i="2"/>
  <c r="AV704" i="2"/>
  <c r="AV11" i="2"/>
  <c r="AV321" i="2"/>
  <c r="AV192" i="2"/>
  <c r="AV258" i="2"/>
  <c r="AV568" i="2"/>
  <c r="AV478" i="2"/>
  <c r="AV299" i="2"/>
  <c r="AV100" i="2"/>
  <c r="AV595" i="2"/>
  <c r="AV150" i="2"/>
  <c r="AV594" i="2"/>
  <c r="AV99" i="2"/>
  <c r="AV344" i="2"/>
  <c r="AV586" i="2"/>
  <c r="AV213" i="2"/>
  <c r="AV325" i="2"/>
  <c r="AV485" i="2"/>
  <c r="AV694" i="2"/>
  <c r="AV449" i="2"/>
  <c r="AV417" i="2"/>
  <c r="AV549" i="2"/>
  <c r="AV90" i="2"/>
  <c r="AV9" i="2"/>
  <c r="AV237" i="2"/>
  <c r="AV635" i="2"/>
  <c r="AV300" i="2"/>
  <c r="AV174" i="2"/>
  <c r="AV40" i="2"/>
  <c r="AV291" i="2"/>
  <c r="AV330" i="2"/>
  <c r="AV552" i="2"/>
  <c r="AV239" i="2"/>
  <c r="AV405" i="2"/>
  <c r="AV434" i="2"/>
  <c r="AV263" i="2"/>
  <c r="AV269" i="2"/>
  <c r="AV97" i="2"/>
  <c r="AV160" i="2"/>
  <c r="AV236" i="2"/>
  <c r="AV384" i="2"/>
  <c r="AV578" i="2"/>
  <c r="AV316" i="2"/>
  <c r="AV398" i="2"/>
  <c r="AV211" i="2"/>
  <c r="AV59" i="2"/>
  <c r="AV633" i="2"/>
  <c r="AV557" i="2"/>
  <c r="AV598" i="2"/>
  <c r="AV431" i="2"/>
  <c r="AV22" i="2"/>
  <c r="AV547" i="2"/>
  <c r="AV268" i="2"/>
  <c r="AV129" i="2"/>
  <c r="AV390" i="2"/>
  <c r="AV228" i="2"/>
  <c r="AV110" i="2"/>
  <c r="AV292" i="2"/>
  <c r="AV182" i="2"/>
  <c r="AV683" i="2"/>
  <c r="AV659" i="2"/>
  <c r="AV247" i="2"/>
  <c r="AV105" i="2"/>
  <c r="AV601" i="2"/>
  <c r="AV249" i="2"/>
  <c r="AV727" i="2"/>
  <c r="AV368" i="2"/>
  <c r="AV527" i="2"/>
  <c r="AV382" i="2"/>
  <c r="AV519" i="2"/>
  <c r="AV335" i="2"/>
  <c r="AV620" i="2"/>
  <c r="AV266" i="2"/>
  <c r="AV580" i="2"/>
  <c r="AV5" i="2"/>
  <c r="AV493" i="2"/>
  <c r="AV58" i="2"/>
  <c r="AV439" i="2"/>
  <c r="AV361" i="2"/>
  <c r="AV67" i="2"/>
  <c r="AV127" i="2"/>
  <c r="AV471" i="2"/>
  <c r="AV720" i="2"/>
  <c r="AV212" i="2"/>
  <c r="AV208" i="2"/>
  <c r="AV89" i="2"/>
  <c r="AV634" i="2"/>
  <c r="AV28" i="2"/>
  <c r="AV406" i="2"/>
  <c r="AV665" i="2"/>
  <c r="AV542" i="2"/>
  <c r="AV315" i="2"/>
  <c r="AV36" i="2"/>
  <c r="AV320" i="2"/>
  <c r="AV386" i="2"/>
  <c r="AV116" i="2"/>
  <c r="AV492" i="2"/>
  <c r="AV304" i="2"/>
  <c r="AV621" i="2"/>
  <c r="AV96" i="2"/>
  <c r="AV32" i="2"/>
  <c r="AV38" i="2"/>
  <c r="AV24" i="2"/>
  <c r="AV357" i="2"/>
  <c r="AV396" i="2"/>
  <c r="AV301" i="2"/>
  <c r="AV15" i="2"/>
  <c r="AV6" i="2"/>
  <c r="AV448" i="2"/>
  <c r="AV660" i="2"/>
  <c r="AV47" i="2"/>
  <c r="AV426" i="2"/>
  <c r="AV203" i="2"/>
  <c r="AV221" i="2"/>
  <c r="AV511" i="2"/>
  <c r="AV363" i="2"/>
  <c r="AV31" i="2"/>
  <c r="AV548" i="2"/>
  <c r="AV298" i="2"/>
  <c r="AV93" i="2"/>
  <c r="AV63" i="2"/>
  <c r="AV133" i="2"/>
  <c r="AV456" i="2"/>
  <c r="AV14" i="2"/>
  <c r="AV692" i="2"/>
  <c r="AV650" i="2"/>
  <c r="AV668" i="2"/>
  <c r="AV587" i="2"/>
  <c r="AV450" i="2"/>
  <c r="AV219" i="2"/>
  <c r="AV689" i="2"/>
  <c r="AV669" i="2"/>
  <c r="AV84" i="2"/>
  <c r="AV522" i="2"/>
  <c r="AV408" i="2"/>
  <c r="AV666" i="2"/>
  <c r="AV484" i="2"/>
  <c r="AV243" i="2"/>
  <c r="AV29" i="2"/>
  <c r="AV87" i="2"/>
  <c r="AV255" i="2"/>
  <c r="AV297" i="2"/>
  <c r="AV200" i="2"/>
  <c r="AV65" i="2"/>
  <c r="AV178" i="2"/>
  <c r="AV277" i="2"/>
  <c r="AV180" i="2"/>
  <c r="AV358" i="2"/>
  <c r="AV656" i="2"/>
  <c r="AV567" i="2"/>
  <c r="AV421" i="2"/>
  <c r="AV283" i="2"/>
  <c r="AV420" i="2"/>
  <c r="AV134" i="2"/>
  <c r="AV418" i="2"/>
  <c r="AV168" i="2"/>
  <c r="AV525" i="2"/>
  <c r="AV675" i="2"/>
  <c r="AV425" i="2"/>
  <c r="AV413" i="2"/>
  <c r="AV319" i="2"/>
  <c r="AV215" i="2"/>
  <c r="AV379" i="2"/>
  <c r="AV614" i="2"/>
  <c r="AV92" i="2"/>
  <c r="AV523" i="2"/>
  <c r="AV173" i="2"/>
  <c r="AV74" i="2"/>
  <c r="AV381" i="2"/>
  <c r="AV393" i="2"/>
  <c r="AV217" i="2"/>
  <c r="AV407" i="2"/>
  <c r="AV584" i="2"/>
  <c r="AV508" i="2"/>
  <c r="AV695" i="2"/>
  <c r="AV411" i="2"/>
  <c r="AV455" i="2"/>
  <c r="AV2" i="2"/>
  <c r="AV260" i="2"/>
  <c r="AV115" i="2"/>
  <c r="AV671" i="2"/>
  <c r="AV674" i="2"/>
  <c r="AV152" i="2"/>
  <c r="AV708" i="2"/>
  <c r="AV51" i="2"/>
  <c r="AV537" i="2"/>
  <c r="AV376" i="2"/>
  <c r="AV55" i="2"/>
  <c r="AV673" i="2"/>
  <c r="AV360" i="2"/>
  <c r="AV572" i="2"/>
  <c r="AV606" i="2"/>
  <c r="AV657" i="2"/>
  <c r="AV281" i="2"/>
  <c r="AV576" i="2"/>
  <c r="AV712" i="2"/>
  <c r="AV34" i="2"/>
  <c r="AV183" i="2"/>
  <c r="AV70" i="2"/>
  <c r="AV392" i="2"/>
  <c r="AV725" i="2"/>
  <c r="AV256" i="2"/>
  <c r="AV60" i="2"/>
  <c r="AV476" i="2"/>
  <c r="AV489" i="2"/>
  <c r="AV156" i="2"/>
  <c r="AV680" i="2"/>
  <c r="AV501" i="2"/>
  <c r="AV685" i="2"/>
  <c r="AV273" i="2"/>
  <c r="AV35" i="2"/>
  <c r="AV333" i="2"/>
  <c r="AV721" i="2"/>
  <c r="AV624" i="2"/>
  <c r="AV253" i="2"/>
  <c r="AV336" i="2"/>
  <c r="AV232" i="2"/>
  <c r="AV111" i="2"/>
  <c r="AV687" i="2"/>
  <c r="AV717" i="2"/>
  <c r="AV458" i="2"/>
  <c r="AV482" i="2"/>
  <c r="AV170" i="2"/>
  <c r="AV364" i="2"/>
  <c r="AV130" i="2"/>
  <c r="AV615" i="2"/>
  <c r="AV509" i="2"/>
  <c r="AV290" i="2"/>
  <c r="AV646" i="2"/>
  <c r="AV524" i="2"/>
  <c r="AV447" i="2"/>
  <c r="AV184" i="2"/>
  <c r="AV397" i="2"/>
  <c r="AV400" i="2"/>
  <c r="AV604" i="2"/>
  <c r="AV85" i="2"/>
  <c r="AV367" i="2"/>
  <c r="AV640" i="2"/>
  <c r="AV197" i="2"/>
  <c r="AV162" i="2"/>
  <c r="AV282" i="2"/>
  <c r="AV158" i="2"/>
  <c r="AV427" i="2"/>
  <c r="AV504" i="2"/>
  <c r="AV380" i="2"/>
  <c r="AV76" i="2"/>
  <c r="AV608" i="2"/>
  <c r="AV565" i="2"/>
  <c r="AV691" i="2"/>
  <c r="AV430" i="2"/>
  <c r="AV550" i="2"/>
  <c r="AV295" i="2"/>
  <c r="AV602" i="2"/>
  <c r="AV294" i="2"/>
  <c r="AV639" i="2"/>
  <c r="AV605" i="2"/>
  <c r="AV394" i="2"/>
  <c r="AV544" i="2"/>
  <c r="AV210" i="2"/>
  <c r="AV404" i="2"/>
  <c r="AV715" i="2"/>
  <c r="AV27" i="2"/>
  <c r="AV18" i="2"/>
  <c r="AV340" i="2"/>
  <c r="AV648" i="2"/>
  <c r="AV177" i="2"/>
  <c r="AV637" i="2"/>
  <c r="AV632" i="2"/>
  <c r="AV653" i="2"/>
  <c r="AV433" i="2"/>
  <c r="AV436" i="2"/>
  <c r="AV532" i="2"/>
  <c r="AV13" i="2"/>
  <c r="AV690" i="2"/>
  <c r="AV444" i="2"/>
  <c r="AV341" i="2"/>
  <c r="AV528" i="2"/>
  <c r="AV176" i="2"/>
  <c r="AV25" i="2"/>
  <c r="AV582" i="2"/>
  <c r="AV7" i="2"/>
  <c r="AV561" i="2"/>
  <c r="AV272" i="2"/>
  <c r="AV486" i="2"/>
  <c r="AV709" i="2"/>
  <c r="AV140" i="2"/>
  <c r="AV153" i="2"/>
  <c r="AV503" i="2"/>
  <c r="AV119" i="2"/>
  <c r="AV21" i="2"/>
  <c r="AV387" i="2"/>
  <c r="AV305" i="2"/>
  <c r="AV202" i="2"/>
  <c r="AV137" i="2"/>
  <c r="AV591" i="2"/>
  <c r="AV61" i="2"/>
  <c r="AV714" i="2"/>
  <c r="AV366" i="2"/>
  <c r="AV287" i="2"/>
  <c r="AV114" i="2"/>
  <c r="AV575" i="2"/>
  <c r="AV664" i="2"/>
  <c r="AV120" i="2"/>
  <c r="AV276" i="2"/>
  <c r="AV143" i="2"/>
  <c r="AV543" i="2"/>
  <c r="AV442" i="2"/>
  <c r="AV102" i="2"/>
  <c r="AV529" i="2"/>
  <c r="AV181" i="2"/>
  <c r="AV429" i="2"/>
  <c r="AV726" i="2"/>
  <c r="AV222" i="2"/>
  <c r="AV322" i="2"/>
  <c r="AV428" i="2"/>
  <c r="AV311" i="2"/>
  <c r="AV275" i="2"/>
  <c r="AV23" i="2"/>
  <c r="AV353" i="2"/>
  <c r="AV312" i="2"/>
  <c r="AV531" i="2"/>
  <c r="AV435" i="2"/>
  <c r="AV163" i="2"/>
  <c r="AV654" i="2"/>
  <c r="AV422" i="2"/>
  <c r="AV248" i="2"/>
  <c r="AV189" i="2"/>
  <c r="AV526" i="2"/>
  <c r="AV723" i="2"/>
  <c r="AV533" i="2"/>
  <c r="AV148" i="2"/>
  <c r="AV135" i="2"/>
  <c r="AV288" i="2"/>
  <c r="AV597" i="2"/>
  <c r="AV454" i="2"/>
  <c r="AV391" i="2"/>
  <c r="AV369" i="2"/>
  <c r="AV166" i="2"/>
  <c r="AV46" i="2"/>
  <c r="AV574" i="2"/>
  <c r="AV616" i="2"/>
  <c r="AV109" i="2"/>
  <c r="AV612" i="2"/>
  <c r="AV206" i="2"/>
  <c r="AV167" i="2"/>
  <c r="AV230" i="2"/>
  <c r="AV356" i="2"/>
  <c r="AV613" i="2"/>
  <c r="AV546" i="2"/>
  <c r="AV655" i="2"/>
  <c r="AV497" i="2"/>
  <c r="AV149" i="2"/>
  <c r="AV262" i="2"/>
  <c r="AV56" i="2"/>
  <c r="AV563" i="2"/>
  <c r="AV250" i="2"/>
  <c r="AV570" i="2"/>
  <c r="AV389" i="2"/>
  <c r="AV132" i="2"/>
  <c r="AV77" i="2"/>
  <c r="AV241" i="2"/>
  <c r="AV395" i="2"/>
  <c r="AV385" i="2"/>
  <c r="AV121" i="2"/>
  <c r="AV679" i="2"/>
  <c r="AV609" i="2"/>
  <c r="AV513" i="2"/>
  <c r="AV259" i="2"/>
  <c r="AV196" i="2"/>
  <c r="AV216" i="2"/>
  <c r="AV95" i="2"/>
  <c r="AV227" i="2"/>
  <c r="AV306" i="2"/>
  <c r="AV205" i="2"/>
  <c r="AV280" i="2"/>
  <c r="AV559" i="2"/>
  <c r="AV517" i="2"/>
  <c r="AV452" i="2"/>
  <c r="AV638" i="2"/>
  <c r="AV540" i="2"/>
  <c r="AV512" i="2"/>
  <c r="AV112" i="2"/>
  <c r="AV462" i="2"/>
  <c r="AV141" i="2"/>
  <c r="AV629" i="2"/>
  <c r="AV324" i="2"/>
  <c r="AV326" i="2"/>
  <c r="AV499" i="2"/>
  <c r="AV339" i="2"/>
  <c r="AV144" i="2"/>
  <c r="AV79" i="2"/>
  <c r="AV378" i="2"/>
  <c r="AV530" i="2"/>
  <c r="AV599" i="2"/>
  <c r="AV185" i="2"/>
  <c r="AV473" i="2"/>
  <c r="AV699" i="2"/>
  <c r="AV334" i="2"/>
  <c r="AV651" i="2"/>
  <c r="AV68" i="2"/>
  <c r="AV375" i="2"/>
  <c r="AV278" i="2"/>
  <c r="AV459" i="2"/>
  <c r="AV573" i="2"/>
  <c r="AV681" i="2"/>
  <c r="AV106" i="2"/>
  <c r="AV270" i="2"/>
  <c r="AV242" i="2"/>
  <c r="AV373" i="2"/>
  <c r="AV678" i="2"/>
  <c r="AV719" i="2"/>
  <c r="AV377" i="2"/>
  <c r="AV538" i="2"/>
  <c r="AV308" i="2"/>
  <c r="AV128" i="2"/>
  <c r="AV515" i="2"/>
  <c r="AV730" i="2"/>
  <c r="AV164" i="2"/>
  <c r="AV728" i="2"/>
  <c r="AV577" i="2"/>
  <c r="AV457" i="2"/>
  <c r="AV438" i="2"/>
  <c r="AV33" i="2"/>
  <c r="AV579" i="2"/>
  <c r="AV233" i="2"/>
  <c r="AV545" i="2"/>
  <c r="AV19" i="2"/>
  <c r="AV53" i="2"/>
  <c r="AV419" i="2"/>
  <c r="AV124" i="2"/>
  <c r="AV585" i="2"/>
  <c r="AV80" i="2"/>
  <c r="AV498" i="2"/>
  <c r="AV10" i="2"/>
  <c r="AV551" i="2"/>
  <c r="AV706" i="2"/>
  <c r="AV539" i="2"/>
  <c r="AV142" i="2"/>
  <c r="AV136" i="2"/>
  <c r="AV676" i="2"/>
  <c r="AV520" i="2"/>
  <c r="AV57" i="2"/>
  <c r="AV172" i="2"/>
  <c r="AV43" i="2"/>
  <c r="AV313" i="2"/>
  <c r="AV631" i="2"/>
  <c r="AV122" i="2"/>
  <c r="AV371" i="2"/>
  <c r="AV610" i="2"/>
  <c r="AV252" i="2"/>
  <c r="AV318" i="2"/>
  <c r="AV403" i="2"/>
  <c r="AV365" i="2"/>
  <c r="AV218" i="2"/>
  <c r="AV374" i="2"/>
  <c r="AV191" i="2"/>
  <c r="AV49" i="2"/>
  <c r="AV16" i="2"/>
  <c r="AV412" i="2"/>
  <c r="AV724" i="2"/>
  <c r="AV64" i="2"/>
  <c r="AV171" i="2"/>
  <c r="AV107" i="2"/>
  <c r="AV626" i="2"/>
  <c r="AV566" i="2"/>
  <c r="AV349" i="2"/>
  <c r="AV108" i="2"/>
  <c r="AV83" i="2"/>
  <c r="AV343" i="2"/>
  <c r="AV169" i="2"/>
  <c r="AV467" i="2"/>
  <c r="AV402" i="2"/>
  <c r="AV383" i="2"/>
  <c r="AV188" i="2"/>
  <c r="AV468" i="2"/>
  <c r="AV507" i="2"/>
  <c r="AV118" i="2"/>
  <c r="AV693" i="2"/>
  <c r="AV345" i="2"/>
  <c r="AV558" i="2"/>
  <c r="AV274" i="2"/>
  <c r="AV677" i="2"/>
  <c r="AV505" i="2"/>
  <c r="AV649" i="2"/>
  <c r="AV707" i="2"/>
  <c r="AV443" i="2"/>
  <c r="AV661" i="2"/>
  <c r="AV625" i="2"/>
  <c r="AV534" i="2"/>
  <c r="AV432" i="2"/>
  <c r="AV555" i="2"/>
  <c r="AV235" i="2"/>
  <c r="AV500" i="2"/>
  <c r="AV82" i="2"/>
  <c r="AV424" i="2"/>
  <c r="AV204" i="2"/>
  <c r="AV151" i="2"/>
  <c r="AV409" i="2"/>
  <c r="AV187" i="2"/>
  <c r="AV327" i="2"/>
  <c r="AV261" i="2"/>
  <c r="AV195" i="2"/>
  <c r="AV186" i="2"/>
  <c r="AV705" i="2"/>
  <c r="AV17" i="2"/>
  <c r="AV596" i="2"/>
  <c r="AV267" i="2"/>
  <c r="AV607" i="2"/>
  <c r="AV536" i="2"/>
  <c r="AV251" i="2"/>
  <c r="AV658" i="2"/>
  <c r="AV644" i="2"/>
  <c r="AV123" i="2"/>
  <c r="AV101" i="2"/>
  <c r="AV516" i="2"/>
  <c r="X89" i="3" l="1"/>
  <c r="Z23" i="3"/>
  <c r="X53" i="3"/>
  <c r="Z90" i="3"/>
  <c r="Z77" i="3"/>
  <c r="Z102" i="3"/>
  <c r="X50" i="3"/>
  <c r="X73" i="3"/>
  <c r="X28" i="3"/>
  <c r="X8" i="3"/>
  <c r="X65" i="3"/>
  <c r="X47" i="3"/>
  <c r="X36" i="3"/>
  <c r="X109" i="3"/>
  <c r="X95" i="3"/>
  <c r="X27" i="3"/>
  <c r="X4" i="3"/>
  <c r="X87" i="3"/>
  <c r="X64" i="3"/>
  <c r="Z15" i="3"/>
  <c r="Z111" i="3"/>
  <c r="Z85" i="3"/>
  <c r="X30" i="3"/>
  <c r="X16" i="3"/>
  <c r="Z17" i="3"/>
  <c r="Z115" i="3"/>
  <c r="Z95" i="3"/>
  <c r="X86" i="3"/>
  <c r="Z42" i="3"/>
  <c r="X52" i="3"/>
  <c r="X90" i="3"/>
  <c r="X7" i="3"/>
  <c r="X114" i="3"/>
  <c r="Z50" i="3"/>
  <c r="Z46" i="3"/>
  <c r="Z32" i="3"/>
  <c r="X46" i="3"/>
  <c r="X6" i="3"/>
  <c r="X15" i="3"/>
  <c r="Z87" i="3"/>
  <c r="X23" i="3"/>
  <c r="Z101" i="3"/>
  <c r="X116" i="3"/>
  <c r="X33" i="3"/>
  <c r="X111" i="3"/>
  <c r="X115" i="3"/>
  <c r="Z12" i="3"/>
  <c r="Z30" i="3"/>
  <c r="X102" i="3"/>
  <c r="Z22" i="3"/>
  <c r="Z114" i="3"/>
  <c r="X31" i="3"/>
  <c r="Z68" i="3"/>
  <c r="X100" i="3"/>
  <c r="Z29" i="3"/>
  <c r="Z14" i="3"/>
  <c r="Z25" i="3"/>
  <c r="X88" i="3"/>
  <c r="Z96" i="3"/>
  <c r="X94" i="3"/>
  <c r="X117" i="3"/>
  <c r="X61" i="3"/>
  <c r="X75" i="3"/>
  <c r="X3" i="3"/>
  <c r="Z83" i="3"/>
  <c r="X5" i="3"/>
  <c r="X19" i="3"/>
  <c r="Z40" i="3"/>
  <c r="X2" i="3"/>
  <c r="Z62" i="3"/>
  <c r="Z59" i="3"/>
  <c r="X35" i="3"/>
  <c r="Z99" i="3"/>
  <c r="X91" i="3"/>
  <c r="Z49" i="3"/>
  <c r="X22" i="3"/>
  <c r="Z84" i="3"/>
  <c r="X39" i="3"/>
  <c r="X99" i="3"/>
  <c r="Z89" i="3"/>
  <c r="Z116" i="3"/>
  <c r="Z58" i="3"/>
  <c r="Z91" i="3"/>
  <c r="Z65" i="3"/>
  <c r="X92" i="3"/>
  <c r="X74" i="3"/>
  <c r="X32" i="3"/>
  <c r="X112" i="3"/>
  <c r="Z97" i="3"/>
  <c r="Z75" i="3"/>
  <c r="X82" i="3"/>
  <c r="X70" i="3"/>
  <c r="X43" i="3"/>
  <c r="Z69" i="3"/>
  <c r="Z13" i="3"/>
  <c r="X29" i="3"/>
  <c r="Z54" i="3"/>
  <c r="X66" i="3"/>
  <c r="Z45" i="3"/>
  <c r="Z19" i="3"/>
  <c r="X101" i="3"/>
  <c r="Z110" i="3"/>
  <c r="Z57" i="3"/>
  <c r="X106" i="3"/>
  <c r="Z21" i="3"/>
  <c r="Z20" i="3"/>
  <c r="Z36" i="3"/>
  <c r="X41" i="3"/>
  <c r="X24" i="3"/>
  <c r="X13" i="3"/>
  <c r="X84" i="3"/>
  <c r="Z6" i="3"/>
  <c r="Z52" i="3"/>
  <c r="Z34" i="3"/>
  <c r="Z2" i="3"/>
  <c r="Z26" i="3"/>
  <c r="Z109" i="3"/>
  <c r="Z7" i="3"/>
  <c r="X81" i="3"/>
  <c r="Z16" i="3"/>
  <c r="Z66" i="3"/>
  <c r="X78" i="3"/>
  <c r="Z33" i="3"/>
  <c r="Z106" i="3"/>
  <c r="Z94" i="3"/>
  <c r="X58" i="3"/>
  <c r="Z86" i="3"/>
  <c r="Z11" i="3"/>
  <c r="X79" i="3"/>
  <c r="Z64" i="3"/>
  <c r="X97" i="3"/>
  <c r="Z44" i="3"/>
  <c r="Z8" i="3"/>
  <c r="Z71" i="3"/>
  <c r="Z51" i="3"/>
  <c r="Z108" i="3"/>
  <c r="Z78" i="3"/>
  <c r="X103" i="3"/>
  <c r="X20" i="3"/>
  <c r="X98" i="3"/>
  <c r="Z3" i="3"/>
  <c r="Z24" i="3"/>
  <c r="X60" i="3"/>
  <c r="X12" i="3"/>
  <c r="Z113" i="3"/>
  <c r="X37" i="3"/>
  <c r="X80" i="3"/>
  <c r="Z60" i="3"/>
  <c r="Z27" i="3"/>
  <c r="Z48" i="3"/>
  <c r="Z93" i="3"/>
  <c r="Z35" i="3"/>
  <c r="X62" i="3"/>
  <c r="X69" i="3"/>
  <c r="X105" i="3"/>
  <c r="Z112" i="3"/>
  <c r="Z41" i="3"/>
  <c r="X45" i="3"/>
  <c r="X14" i="3"/>
  <c r="X71" i="3"/>
  <c r="Z105" i="3"/>
  <c r="Z18" i="3"/>
  <c r="Z104" i="3"/>
  <c r="Z98" i="3"/>
  <c r="X56" i="3"/>
  <c r="Z28" i="3"/>
  <c r="Z119" i="3"/>
  <c r="Z73" i="3"/>
  <c r="X21" i="3"/>
  <c r="X18" i="3"/>
  <c r="Z79" i="3"/>
  <c r="Z76" i="3"/>
  <c r="X25" i="3"/>
  <c r="Z118" i="3"/>
  <c r="Z10" i="3"/>
  <c r="Z72" i="3"/>
  <c r="Z38" i="3"/>
  <c r="Z37" i="3"/>
  <c r="Z88" i="3"/>
  <c r="Z92" i="3"/>
  <c r="X120" i="3"/>
  <c r="X85" i="3"/>
  <c r="Z31" i="3"/>
  <c r="Z5" i="3"/>
  <c r="Z120" i="3"/>
  <c r="Z80" i="3"/>
  <c r="Z63" i="3"/>
  <c r="X34" i="3"/>
  <c r="X67" i="3"/>
  <c r="Z107" i="3"/>
  <c r="X26" i="3"/>
  <c r="X55" i="3"/>
  <c r="X11" i="3"/>
  <c r="X17" i="3"/>
  <c r="Z121" i="3"/>
  <c r="X96" i="3"/>
  <c r="X72" i="3"/>
  <c r="Z117" i="3"/>
  <c r="Z103" i="3"/>
  <c r="X76" i="3"/>
  <c r="X68" i="3"/>
  <c r="Z43" i="3"/>
  <c r="X83" i="3"/>
  <c r="X54" i="3"/>
  <c r="X49" i="3"/>
  <c r="Z61" i="3"/>
  <c r="X113" i="3"/>
  <c r="Z39" i="3"/>
  <c r="X59" i="3"/>
  <c r="X10" i="3"/>
  <c r="Z56" i="3"/>
  <c r="Z100" i="3"/>
  <c r="X119" i="3"/>
  <c r="X107" i="3"/>
  <c r="Z70" i="3"/>
  <c r="X108" i="3"/>
  <c r="X42" i="3"/>
  <c r="X44" i="3"/>
  <c r="Z9" i="3"/>
  <c r="Z4" i="3"/>
  <c r="X118" i="3"/>
  <c r="Z82" i="3"/>
  <c r="X51" i="3"/>
  <c r="Z47" i="3"/>
  <c r="Z81" i="3"/>
  <c r="Z53" i="3"/>
  <c r="X63" i="3"/>
  <c r="X57" i="3"/>
  <c r="X48" i="3"/>
  <c r="X38" i="3"/>
  <c r="X77" i="3"/>
  <c r="X121" i="3"/>
  <c r="X40" i="3"/>
  <c r="X93" i="3"/>
  <c r="X110" i="3"/>
  <c r="Z67" i="3"/>
  <c r="Z74" i="3"/>
  <c r="X104" i="3"/>
  <c r="X9" i="3"/>
  <c r="Z55" i="3"/>
</calcChain>
</file>

<file path=xl/sharedStrings.xml><?xml version="1.0" encoding="utf-8"?>
<sst xmlns="http://schemas.openxmlformats.org/spreadsheetml/2006/main" count="10477" uniqueCount="3191">
  <si>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</si>
  <si>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</si>
  <si>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</si>
  <si>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</si>
  <si>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</si>
  <si>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</si>
  <si>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</si>
  <si>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</si>
  <si>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</si>
  <si>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</si>
  <si>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</si>
  <si>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</si>
  <si>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</si>
  <si>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</si>
  <si>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</si>
  <si>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</si>
  <si>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</si>
  <si>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</si>
  <si>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</si>
  <si>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</si>
  <si>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</si>
  <si>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</si>
  <si>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</si>
  <si>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</si>
  <si>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</si>
  <si>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</si>
  <si>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</si>
  <si>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</si>
  <si>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</si>
  <si>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</si>
  <si>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</si>
  <si>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</si>
  <si>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</si>
  <si>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</si>
  <si>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</si>
  <si>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</si>
  <si>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</si>
  <si>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</si>
  <si>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</si>
  <si>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</si>
  <si>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</si>
  <si>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</si>
  <si>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</si>
  <si>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</si>
  <si>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</si>
  <si>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</si>
  <si>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</si>
  <si>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</si>
  <si>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</si>
  <si>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</si>
  <si>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</si>
  <si>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</si>
  <si>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</si>
  <si>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</si>
  <si>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</si>
  <si>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</si>
  <si>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</si>
  <si>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</si>
  <si>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</si>
  <si>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</si>
  <si>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</si>
  <si>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</si>
  <si>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</si>
  <si>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</si>
  <si>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Axis Bank Ltd</t>
  </si>
  <si>
    <t>AXISBANK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</si>
  <si>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</si>
  <si>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</si>
  <si>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</si>
  <si>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</si>
  <si>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</si>
  <si>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</si>
  <si>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</si>
  <si>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</si>
  <si>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</si>
  <si>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</si>
  <si>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</si>
  <si>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</si>
  <si>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</si>
  <si>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</si>
  <si>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</si>
  <si>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</si>
  <si>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</si>
  <si>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</si>
  <si>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</si>
  <si>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</si>
  <si>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</si>
  <si>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</si>
  <si>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</si>
  <si>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</si>
  <si>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</si>
  <si>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</si>
  <si>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</si>
  <si>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</si>
  <si>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</si>
  <si>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</si>
  <si>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</si>
  <si>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</si>
  <si>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</si>
  <si>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</si>
  <si>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</si>
  <si>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</si>
  <si>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</si>
  <si>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</si>
  <si>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</si>
  <si>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</si>
  <si>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</si>
  <si>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</si>
  <si>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</si>
  <si>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</si>
  <si>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</si>
  <si>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</si>
  <si>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</si>
  <si>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</si>
  <si>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</si>
  <si>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JSW Steel Ltd</t>
  </si>
  <si>
    <t>JSWSTEEL</t>
  </si>
  <si>
    <t>Iron &amp; Steel</t>
  </si>
  <si>
    <t>Nestle India Ltd</t>
  </si>
  <si>
    <t>NESTLEIND</t>
  </si>
  <si>
    <t>FMCG - Foods</t>
  </si>
  <si>
    <t>Adani Power Ltd</t>
  </si>
  <si>
    <t>ADANIPOWER</t>
  </si>
  <si>
    <t>Zomato Ltd</t>
  </si>
  <si>
    <t>ZOMATO</t>
  </si>
  <si>
    <t>Online Services</t>
  </si>
  <si>
    <t>Indian Oil Corporation Ltd</t>
  </si>
  <si>
    <t>IOC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</si>
  <si>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</si>
  <si>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</si>
  <si>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</si>
  <si>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</si>
  <si>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</si>
  <si>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</si>
  <si>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</si>
  <si>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</si>
  <si>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</si>
  <si>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</si>
  <si>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</si>
  <si>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</si>
  <si>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</si>
  <si>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</si>
  <si>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</si>
  <si>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</si>
  <si>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</si>
  <si>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</si>
  <si>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</si>
  <si>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</si>
  <si>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</si>
  <si>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</si>
  <si>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Grasim Industries Ltd</t>
  </si>
  <si>
    <t>GRASIM</t>
  </si>
  <si>
    <t>LTIMindtree Ltd</t>
  </si>
  <si>
    <t>LTIM</t>
  </si>
  <si>
    <t>SBI Life Insurance Company Ltd</t>
  </si>
  <si>
    <t>SBILIFE</t>
  </si>
  <si>
    <t>Interglobe Aviation Ltd</t>
  </si>
  <si>
    <t>INDIGO</t>
  </si>
  <si>
    <t>Airlines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</si>
  <si>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</si>
  <si>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</si>
  <si>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</si>
  <si>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</si>
  <si>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</si>
  <si>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</si>
  <si>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</si>
  <si>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</si>
  <si>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</si>
  <si>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Tech Mahindra Ltd</t>
  </si>
  <si>
    <t>TECHM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</si>
  <si>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</si>
  <si>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</si>
  <si>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</si>
  <si>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</si>
  <si>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</si>
  <si>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</si>
  <si>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</si>
  <si>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</si>
  <si>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</si>
  <si>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</si>
  <si>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</si>
  <si>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</si>
  <si>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</si>
  <si>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</si>
  <si>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</si>
  <si>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Divi's Laboratories Ltd</t>
  </si>
  <si>
    <t>DIVISLAB</t>
  </si>
  <si>
    <t>Labs &amp; Life Sciences Services</t>
  </si>
  <si>
    <t>Samvardhana Motherson International Ltd</t>
  </si>
  <si>
    <t>MOTHERSON</t>
  </si>
  <si>
    <t>Auto Parts</t>
  </si>
  <si>
    <t>REC Limited</t>
  </si>
  <si>
    <t>RECLTD</t>
  </si>
  <si>
    <t>Godrej Consumer Products Ltd</t>
  </si>
  <si>
    <t>GODREJCP</t>
  </si>
  <si>
    <t>FMCG - Personal Products</t>
  </si>
  <si>
    <t>Cipla Ltd</t>
  </si>
  <si>
    <t>CIPLA</t>
  </si>
  <si>
    <t>Bank of Baroda Ltd</t>
  </si>
  <si>
    <t>BANKBARODA</t>
  </si>
  <si>
    <t>Eicher Motors Ltd</t>
  </si>
  <si>
    <t>EICHERMOT</t>
  </si>
  <si>
    <t>Trucks &amp; Buses</t>
  </si>
  <si>
    <t>TVS Motor Company Ltd</t>
  </si>
  <si>
    <t>TVSMOTOR</t>
  </si>
  <si>
    <t>Cholamandalam Investment and Finance Company Ltd</t>
  </si>
  <si>
    <t>CHOLAFIN</t>
  </si>
  <si>
    <t>Shriram Finance Ltd</t>
  </si>
  <si>
    <t>SHRIRAMFIN</t>
  </si>
  <si>
    <t>Bajaj Housing Finance Ltd</t>
  </si>
  <si>
    <t>BAJAJHFL</t>
  </si>
  <si>
    <t>JSW Energy Ltd</t>
  </si>
  <si>
    <t>JSWENERGY</t>
  </si>
  <si>
    <t>Punjab National Bank</t>
  </si>
  <si>
    <t>PNB</t>
  </si>
  <si>
    <t>Havells India Ltd</t>
  </si>
  <si>
    <t>HAVELLS</t>
  </si>
  <si>
    <t>Electrical Components &amp; Equipments</t>
  </si>
  <si>
    <t>Torrent Pharmaceuticals Ltd</t>
  </si>
  <si>
    <t>TORNTPHARM</t>
  </si>
  <si>
    <t>Macrotech Developers Ltd</t>
  </si>
  <si>
    <t>LODHA</t>
  </si>
  <si>
    <t>Adani Energy Solutions Ltd</t>
  </si>
  <si>
    <t>ADANIENSOL</t>
  </si>
  <si>
    <t>Power Infrastructure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</si>
  <si>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</si>
  <si>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</si>
  <si>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</si>
  <si>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</si>
  <si>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</si>
  <si>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</si>
  <si>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United Spirits Ltd</t>
  </si>
  <si>
    <t>UNITDSPR</t>
  </si>
  <si>
    <t>Alcoholic Beverages</t>
  </si>
  <si>
    <t>Dr Reddy's Laboratories Ltd</t>
  </si>
  <si>
    <t>DRREDDY</t>
  </si>
  <si>
    <t>Hero MotoCorp Ltd</t>
  </si>
  <si>
    <t>HEROMOTOCO</t>
  </si>
  <si>
    <t>CG Power and Industrial Solutions Ltd</t>
  </si>
  <si>
    <t>CGPOWER</t>
  </si>
  <si>
    <t>ICICI Prudential Life Insurance Company Ltd</t>
  </si>
  <si>
    <t>ICICIPRULI</t>
  </si>
  <si>
    <t>Bosch Ltd</t>
  </si>
  <si>
    <t>BOSCHLTD</t>
  </si>
  <si>
    <t>Polycab India Ltd</t>
  </si>
  <si>
    <t>POLYCAB</t>
  </si>
  <si>
    <t>Indusind Bank Ltd</t>
  </si>
  <si>
    <t>INDUSINDBK</t>
  </si>
  <si>
    <t>Zydus Lifesciences Ltd</t>
  </si>
  <si>
    <t>ZYDUSLIFE</t>
  </si>
  <si>
    <t>Info Edge (India) Ltd</t>
  </si>
  <si>
    <t>NAUKRI</t>
  </si>
  <si>
    <t>ICICI Lombard General Insurance Company Ltd</t>
  </si>
  <si>
    <t>ICICIGI</t>
  </si>
  <si>
    <t>Indian Overseas Bank</t>
  </si>
  <si>
    <t>IOB</t>
  </si>
  <si>
    <t>Mankind Pharma Ltd</t>
  </si>
  <si>
    <t>MANKIND</t>
  </si>
  <si>
    <t>Jindal Steel And Power Ltd</t>
  </si>
  <si>
    <t>JINDALSTEL</t>
  </si>
  <si>
    <t>Rail Vikas Nigam Ltd</t>
  </si>
  <si>
    <t>RVNL</t>
  </si>
  <si>
    <t>Suzlon Energy Ltd</t>
  </si>
  <si>
    <t>SUZLON</t>
  </si>
  <si>
    <t>Renewable Energy Equipment &amp; Services</t>
  </si>
  <si>
    <t>Colgate-Palmolive (India) Ltd</t>
  </si>
  <si>
    <t>COLPAL</t>
  </si>
  <si>
    <t>Dabur India Ltd</t>
  </si>
  <si>
    <t>DABUR</t>
  </si>
  <si>
    <t>Cummins India Ltd</t>
  </si>
  <si>
    <t>CUMMINSIND</t>
  </si>
  <si>
    <t>Industrial Machinery</t>
  </si>
  <si>
    <t>Lupin Ltd</t>
  </si>
  <si>
    <t>LUPIN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</si>
  <si>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</si>
  <si>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</si>
  <si>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</si>
  <si>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</si>
  <si>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</si>
  <si>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</si>
  <si>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Canara Bank Ltd</t>
  </si>
  <si>
    <t>CANBK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</si>
  <si>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</si>
  <si>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</si>
  <si>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</si>
  <si>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</si>
  <si>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</si>
  <si>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</si>
  <si>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GMR Airports Ltd</t>
  </si>
  <si>
    <t>GMRINFRA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</si>
  <si>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</si>
  <si>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</si>
  <si>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</si>
  <si>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</si>
  <si>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</si>
  <si>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</si>
  <si>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</si>
  <si>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Bharat Heavy Electricals Ltd</t>
  </si>
  <si>
    <t>BHEL</t>
  </si>
  <si>
    <t>Oil India Ltd</t>
  </si>
  <si>
    <t>OIL</t>
  </si>
  <si>
    <t>Torrent Power Ltd</t>
  </si>
  <si>
    <t>TORNTPOWER</t>
  </si>
  <si>
    <t>Union Bank of India Ltd</t>
  </si>
  <si>
    <t>UNIONBANK</t>
  </si>
  <si>
    <t>HDFC Asset Management Company Ltd</t>
  </si>
  <si>
    <t>HDFCAMC</t>
  </si>
  <si>
    <t>IDBI Bank Ltd</t>
  </si>
  <si>
    <t>IDBI</t>
  </si>
  <si>
    <t>Private Bank</t>
  </si>
  <si>
    <t>Max Healthcare Institute Ltd</t>
  </si>
  <si>
    <t>MAXHEALTH</t>
  </si>
  <si>
    <t>Marico Ltd</t>
  </si>
  <si>
    <t>MARICO</t>
  </si>
  <si>
    <t>Hindustan Petroleum Corp Ltd</t>
  </si>
  <si>
    <t>HINDPETRO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</si>
  <si>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</si>
  <si>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</si>
  <si>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</si>
  <si>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</si>
  <si>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</si>
  <si>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</si>
  <si>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</si>
  <si>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</si>
  <si>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</si>
  <si>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</si>
  <si>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Godrej Properties Ltd</t>
  </si>
  <si>
    <t>GODREJPROP</t>
  </si>
  <si>
    <t>Tube Investments of India Ltd</t>
  </si>
  <si>
    <t>TIINDIA</t>
  </si>
  <si>
    <t>Cycles</t>
  </si>
  <si>
    <t>Persistent Systems Ltd</t>
  </si>
  <si>
    <t>PERSISTENT</t>
  </si>
  <si>
    <t>PB Fintech Ltd</t>
  </si>
  <si>
    <t>POLICYBZR</t>
  </si>
  <si>
    <t>Muthoot Finance Ltd</t>
  </si>
  <si>
    <t>MUTHOOTFIN</t>
  </si>
  <si>
    <t>Prestige Estates Projects Ltd</t>
  </si>
  <si>
    <t>PRESTIGE</t>
  </si>
  <si>
    <t>Alkem Laboratories Ltd</t>
  </si>
  <si>
    <t>ALKEM</t>
  </si>
  <si>
    <t>Kalyan Jewellers India Ltd</t>
  </si>
  <si>
    <t>KALYANKJIL</t>
  </si>
  <si>
    <t>SBI Cards and Payment Services Ltd</t>
  </si>
  <si>
    <t>SBICARD</t>
  </si>
  <si>
    <t>Payment Infrastructure</t>
  </si>
  <si>
    <t>Indian Bank</t>
  </si>
  <si>
    <t>INDIANB</t>
  </si>
  <si>
    <t>Bharti Hexacom Ltd</t>
  </si>
  <si>
    <t>BHARTIHEXA</t>
  </si>
  <si>
    <t>Indian Railway Catering and Tourism Corporation Ltd</t>
  </si>
  <si>
    <t>IRCTC</t>
  </si>
  <si>
    <t>SRF Ltd</t>
  </si>
  <si>
    <t>SRF</t>
  </si>
  <si>
    <t>PI Industries Ltd</t>
  </si>
  <si>
    <t>PIIND</t>
  </si>
  <si>
    <t>NMDC Ltd</t>
  </si>
  <si>
    <t>NMDC</t>
  </si>
  <si>
    <t>Mining - Iron Ore</t>
  </si>
  <si>
    <t>Yes Bank Ltd</t>
  </si>
  <si>
    <t>YESBANK</t>
  </si>
  <si>
    <t>Bharat Forge Ltd</t>
  </si>
  <si>
    <t>BHARATFORG</t>
  </si>
  <si>
    <t>JSW Infrastructure Ltd</t>
  </si>
  <si>
    <t>JSWINFRA</t>
  </si>
  <si>
    <t>Vodafone Idea Ltd</t>
  </si>
  <si>
    <t>IDEA</t>
  </si>
  <si>
    <t>Linde India Ltd</t>
  </si>
  <si>
    <t>LINDEINDIA</t>
  </si>
  <si>
    <t>General Insurance Corporation of India</t>
  </si>
  <si>
    <t>GICRE</t>
  </si>
  <si>
    <t>Berger Paints India Ltd</t>
  </si>
  <si>
    <t>BERGEPAINT</t>
  </si>
  <si>
    <t>Supreme Industries Ltd</t>
  </si>
  <si>
    <t>SUPREMEIND</t>
  </si>
  <si>
    <t>Plastic Products</t>
  </si>
  <si>
    <t>Ashok Leyland Ltd</t>
  </si>
  <si>
    <t>ASHOKLEY</t>
  </si>
  <si>
    <t>Oberoi Realty Ltd</t>
  </si>
  <si>
    <t>OBEROIRLTY</t>
  </si>
  <si>
    <t>Jindal Stainless Ltd</t>
  </si>
  <si>
    <t>JSL</t>
  </si>
  <si>
    <t>Schaeffler India Ltd</t>
  </si>
  <si>
    <t>SCHAEFFLER</t>
  </si>
  <si>
    <t>Voltas Ltd</t>
  </si>
  <si>
    <t>VOLTAS</t>
  </si>
  <si>
    <t>Phoenix Mills Ltd</t>
  </si>
  <si>
    <t>PHOENIXLTD</t>
  </si>
  <si>
    <t>UNO Minda Ltd</t>
  </si>
  <si>
    <t>UNOMINDA</t>
  </si>
  <si>
    <t>Abbott India Ltd</t>
  </si>
  <si>
    <t>ABBOTINDIA</t>
  </si>
  <si>
    <t>Indian Renewable Energy Development Agency Ltd</t>
  </si>
  <si>
    <t>IREDA</t>
  </si>
  <si>
    <t>Hitachi Energy India Ltd</t>
  </si>
  <si>
    <t>POWERINDIA</t>
  </si>
  <si>
    <t>Aditya Birla Capital Ltd</t>
  </si>
  <si>
    <t>ABCAPITAL</t>
  </si>
  <si>
    <t>Diversified Financials</t>
  </si>
  <si>
    <t>Tata Communications Ltd</t>
  </si>
  <si>
    <t>TATACOMM</t>
  </si>
  <si>
    <t>Patanjali Foods Ltd</t>
  </si>
  <si>
    <t>PATANJALI</t>
  </si>
  <si>
    <t>Packaged Foods &amp; Meats</t>
  </si>
  <si>
    <t>Fertilisers And Chemicals Travancore Ltd</t>
  </si>
  <si>
    <t>FACT</t>
  </si>
  <si>
    <t>Fertilizers &amp; Agro Chemicals</t>
  </si>
  <si>
    <t>Sundaram Finance Ltd</t>
  </si>
  <si>
    <t>SUNDARMFIN</t>
  </si>
  <si>
    <t>Thermax Limited</t>
  </si>
  <si>
    <t>THERMAX</t>
  </si>
  <si>
    <t>Steel Authority of India Ltd</t>
  </si>
  <si>
    <t>SAIL</t>
  </si>
  <si>
    <t>MRF Ltd</t>
  </si>
  <si>
    <t>MRF</t>
  </si>
  <si>
    <t>Tires &amp; Rubber</t>
  </si>
  <si>
    <t>UCO Bank</t>
  </si>
  <si>
    <t>UCOBANK</t>
  </si>
  <si>
    <t>United Breweries Ltd</t>
  </si>
  <si>
    <t>UBL</t>
  </si>
  <si>
    <t>BSE Ltd</t>
  </si>
  <si>
    <t>BSE</t>
  </si>
  <si>
    <t>Stock Exchanges &amp; Ratings</t>
  </si>
  <si>
    <t>Balkrishna Industries Ltd</t>
  </si>
  <si>
    <t>BALKRISIND</t>
  </si>
  <si>
    <t>Fsn E-Commerce Ventures Ltd</t>
  </si>
  <si>
    <t>NYKAA</t>
  </si>
  <si>
    <t>Wellness Services</t>
  </si>
  <si>
    <t>Procter &amp; Gamble Hygiene and Health Care Ltd</t>
  </si>
  <si>
    <t>PGHH</t>
  </si>
  <si>
    <t>Mphasis Ltd</t>
  </si>
  <si>
    <t>MPHASIS</t>
  </si>
  <si>
    <t>IDFC First Bank Ltd</t>
  </si>
  <si>
    <t>IDFCFIRSTB</t>
  </si>
  <si>
    <t>Container Corporation of India Ltd</t>
  </si>
  <si>
    <t>CONCOR</t>
  </si>
  <si>
    <t>Logistics</t>
  </si>
  <si>
    <t>Petronet LNG Ltd</t>
  </si>
  <si>
    <t>PETRONET</t>
  </si>
  <si>
    <t>Oil &amp; Gas - Storage &amp; Transportation</t>
  </si>
  <si>
    <t>L&amp;T Technology Services Ltd</t>
  </si>
  <si>
    <t>LTTS</t>
  </si>
  <si>
    <t>AU Small Finance Bank Ltd</t>
  </si>
  <si>
    <t>AUBANK</t>
  </si>
  <si>
    <t>Astral Ltd</t>
  </si>
  <si>
    <t>ASTRAL</t>
  </si>
  <si>
    <t>Building Products - Pipes</t>
  </si>
  <si>
    <t>Central Bank of India Ltd</t>
  </si>
  <si>
    <t>CENTRALBK</t>
  </si>
  <si>
    <t>SJVN Ltd</t>
  </si>
  <si>
    <t>SJVN</t>
  </si>
  <si>
    <t>Bank of India Ltd</t>
  </si>
  <si>
    <t>BANKINDIA</t>
  </si>
  <si>
    <t>Coromandel International Ltd</t>
  </si>
  <si>
    <t>COROMANDEL</t>
  </si>
  <si>
    <t>Coforge Ltd</t>
  </si>
  <si>
    <t>COFORGE</t>
  </si>
  <si>
    <t>Federal Bank Ltd</t>
  </si>
  <si>
    <t>FEDERALBNK</t>
  </si>
  <si>
    <t>Premier Energies Ltd</t>
  </si>
  <si>
    <t>PREMIERENE</t>
  </si>
  <si>
    <t>Tata Elxsi Ltd</t>
  </si>
  <si>
    <t>TATAELXSI</t>
  </si>
  <si>
    <t>Glenmark Pharmaceuticals Ltd</t>
  </si>
  <si>
    <t>GLENMARK</t>
  </si>
  <si>
    <t>GlaxoSmithKline Pharmaceuticals Ltd</t>
  </si>
  <si>
    <t>GLAXO</t>
  </si>
  <si>
    <t>Page Industries Ltd</t>
  </si>
  <si>
    <t>PAGEIND</t>
  </si>
  <si>
    <t>Apparel &amp; Accessories</t>
  </si>
  <si>
    <t>KPIT Technologies Ltd</t>
  </si>
  <si>
    <t>KPITTECH</t>
  </si>
  <si>
    <t>ACC Ltd</t>
  </si>
  <si>
    <t>ACC</t>
  </si>
  <si>
    <t>UPL Ltd</t>
  </si>
  <si>
    <t>UPL</t>
  </si>
  <si>
    <t>Housing and Urban Development Corporation Ltd</t>
  </si>
  <si>
    <t>HUDCO</t>
  </si>
  <si>
    <t>APL Apollo Tubes Ltd</t>
  </si>
  <si>
    <t>APLAPOLLO</t>
  </si>
  <si>
    <t>Gujarat Fluorochemicals Ltd</t>
  </si>
  <si>
    <t>FLUOROCHEM</t>
  </si>
  <si>
    <t>Specialty Chemicals</t>
  </si>
  <si>
    <t>One 97 Communications Ltd</t>
  </si>
  <si>
    <t>PAYTM</t>
  </si>
  <si>
    <t>Business Support Services</t>
  </si>
  <si>
    <t>Fortis Healthcare Ltd</t>
  </si>
  <si>
    <t>FORTIS</t>
  </si>
  <si>
    <t>Adani Wilmar Ltd</t>
  </si>
  <si>
    <t>AWL</t>
  </si>
  <si>
    <t>Ola Electric Mobility Ltd</t>
  </si>
  <si>
    <t>OLAELEC</t>
  </si>
  <si>
    <t>L&amp;T Finance Ltd</t>
  </si>
  <si>
    <t>LTF</t>
  </si>
  <si>
    <t>Escorts Kubota Ltd</t>
  </si>
  <si>
    <t>ESCORTS</t>
  </si>
  <si>
    <t>Tractors</t>
  </si>
  <si>
    <t>Motilal Oswal Financial Services Ltd</t>
  </si>
  <si>
    <t>MOTILALOFS</t>
  </si>
  <si>
    <t>Cochin Shipyard Ltd</t>
  </si>
  <si>
    <t>COCHINSHIP</t>
  </si>
  <si>
    <t>Sona BLW Precision Forgings Ltd</t>
  </si>
  <si>
    <t>SONACOMS</t>
  </si>
  <si>
    <t>Lloyds Metals And Energy Ltd</t>
  </si>
  <si>
    <t>LLOYDSME</t>
  </si>
  <si>
    <t>Tata Technologies Ltd</t>
  </si>
  <si>
    <t>TATATECH</t>
  </si>
  <si>
    <t>Exide Industries Ltd</t>
  </si>
  <si>
    <t>EXIDEIND</t>
  </si>
  <si>
    <t>Batteries</t>
  </si>
  <si>
    <t>Honeywell Automation India Ltd</t>
  </si>
  <si>
    <t>HONAUT</t>
  </si>
  <si>
    <t>Ge T&amp;D India Ltd</t>
  </si>
  <si>
    <t>GET&amp;D</t>
  </si>
  <si>
    <t>Gujarat Gas Ltd</t>
  </si>
  <si>
    <t>GUJGASLTD</t>
  </si>
  <si>
    <t>Blue Star Ltd</t>
  </si>
  <si>
    <t>BLUESTARCO</t>
  </si>
  <si>
    <t>Nippon Life India Asset Management Ltd</t>
  </si>
  <si>
    <t>NAM-INDIA</t>
  </si>
  <si>
    <t>Ajanta Pharma Ltd</t>
  </si>
  <si>
    <t>AJANTPHARM</t>
  </si>
  <si>
    <t>Biocon Ltd</t>
  </si>
  <si>
    <t>BIOCON</t>
  </si>
  <si>
    <t>Biotechnology</t>
  </si>
  <si>
    <t>Jubilant Foodworks Ltd</t>
  </si>
  <si>
    <t>JUBLFOOD</t>
  </si>
  <si>
    <t>Restaurants &amp; Cafes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</si>
  <si>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</si>
  <si>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</si>
  <si>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</si>
  <si>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</si>
  <si>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</si>
  <si>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</si>
  <si>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</si>
  <si>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</si>
  <si>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AIA Engineering Ltd</t>
  </si>
  <si>
    <t>AIAENG</t>
  </si>
  <si>
    <t>KEI Industries Ltd</t>
  </si>
  <si>
    <t>KEI</t>
  </si>
  <si>
    <t>Cables</t>
  </si>
  <si>
    <t>3M India Ltd</t>
  </si>
  <si>
    <t>3MINDIA</t>
  </si>
  <si>
    <t>Stationery</t>
  </si>
  <si>
    <t>Deepak Nitrite Ltd</t>
  </si>
  <si>
    <t>DEEPAKNTR</t>
  </si>
  <si>
    <t>Indraprastha Gas Ltd</t>
  </si>
  <si>
    <t>IGL</t>
  </si>
  <si>
    <t>NLC India Ltd</t>
  </si>
  <si>
    <t>NLCINDIA</t>
  </si>
  <si>
    <t>Apar Industries Ltd</t>
  </si>
  <si>
    <t>APARINDS</t>
  </si>
  <si>
    <t>IPCA Laboratories Ltd</t>
  </si>
  <si>
    <t>IPCALAB</t>
  </si>
  <si>
    <t>Cholamandalam Financial Holdings Ltd</t>
  </si>
  <si>
    <t>CHOLAHLDNG</t>
  </si>
  <si>
    <t>Godrej Industries Ltd</t>
  </si>
  <si>
    <t>GODREJIND</t>
  </si>
  <si>
    <t>Mahindra and Mahindra Financial Services Ltd</t>
  </si>
  <si>
    <t>M&amp;MFIN</t>
  </si>
  <si>
    <t>360 One Wam Ltd</t>
  </si>
  <si>
    <t>360ONE</t>
  </si>
  <si>
    <t>Investment Banking &amp; Brokerage</t>
  </si>
  <si>
    <t>Dalmia Bharat Ltd</t>
  </si>
  <si>
    <t>DALBHARAT</t>
  </si>
  <si>
    <t>New India Assurance Company Ltd</t>
  </si>
  <si>
    <t>NIACL</t>
  </si>
  <si>
    <t>IRB Infrastructure Developers Ltd</t>
  </si>
  <si>
    <t>IRB</t>
  </si>
  <si>
    <t>Punjab &amp; Sind Bank</t>
  </si>
  <si>
    <t>PSB</t>
  </si>
  <si>
    <t>Aditya Birla Fashion and Retail Ltd</t>
  </si>
  <si>
    <t>ABFRL</t>
  </si>
  <si>
    <t>BASF India Ltd</t>
  </si>
  <si>
    <t>BASF</t>
  </si>
  <si>
    <t>J K Cement Ltd</t>
  </si>
  <si>
    <t>JKCEMENT</t>
  </si>
  <si>
    <t>LIC Housing Finance Ltd</t>
  </si>
  <si>
    <t>LICHSGFIN</t>
  </si>
  <si>
    <t>Home Financing</t>
  </si>
  <si>
    <t>Syngene International Ltd</t>
  </si>
  <si>
    <t>SYNGENE</t>
  </si>
  <si>
    <t>Go Digit General Insurance Ltd</t>
  </si>
  <si>
    <t>GODIGIT</t>
  </si>
  <si>
    <t>Godfrey Phillips India Ltd</t>
  </si>
  <si>
    <t>GODFRYPHLP</t>
  </si>
  <si>
    <t>Metro Brands Ltd</t>
  </si>
  <si>
    <t>METROBRAND</t>
  </si>
  <si>
    <t>Footwear</t>
  </si>
  <si>
    <t>Star Health and Allied Insurance Company Ltd</t>
  </si>
  <si>
    <t>STARHEALTH</t>
  </si>
  <si>
    <t>Brainbees Solutions Ltd</t>
  </si>
  <si>
    <t>FIRSTCRY</t>
  </si>
  <si>
    <t>Tata Investment Corporation Ltd</t>
  </si>
  <si>
    <t>TATAINVEST</t>
  </si>
  <si>
    <t>Brigade Enterprises Ltd</t>
  </si>
  <si>
    <t>BRIGADE</t>
  </si>
  <si>
    <t>Apollo Tyres Ltd</t>
  </si>
  <si>
    <t>APOLLOTYRE</t>
  </si>
  <si>
    <t>Emami Ltd</t>
  </si>
  <si>
    <t>EMAMILTD</t>
  </si>
  <si>
    <t>Kaynes Technology India Ltd</t>
  </si>
  <si>
    <t>KAYNES</t>
  </si>
  <si>
    <t>Embassy Office Parks REIT</t>
  </si>
  <si>
    <t>EMBASSY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</si>
  <si>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</si>
  <si>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</si>
  <si>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</si>
  <si>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</si>
  <si>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</si>
  <si>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</si>
  <si>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</si>
  <si>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</si>
  <si>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Hindustan Copper Ltd</t>
  </si>
  <si>
    <t>HINDCOPPER</t>
  </si>
  <si>
    <t>Mining - Copper</t>
  </si>
  <si>
    <t>Endurance Technologies Ltd</t>
  </si>
  <si>
    <t>ENDURANCE</t>
  </si>
  <si>
    <t>Vedant Fashions Ltd</t>
  </si>
  <si>
    <t>MANYAVAR</t>
  </si>
  <si>
    <t>Mangalore Refinery and Petrochemicals Ltd</t>
  </si>
  <si>
    <t>MRPL</t>
  </si>
  <si>
    <t>Himadri Speciality Chemical Ltd</t>
  </si>
  <si>
    <t>HSCL</t>
  </si>
  <si>
    <t>Poonawalla Fincorp Ltd</t>
  </si>
  <si>
    <t>POONAWALLA</t>
  </si>
  <si>
    <t>Authum Investment &amp; Infrastructure Ltd</t>
  </si>
  <si>
    <t>AIIL</t>
  </si>
  <si>
    <t>Suven Pharmaceuticals Ltd</t>
  </si>
  <si>
    <t>SUVENPHAR</t>
  </si>
  <si>
    <t>NBCC (India) Ltd</t>
  </si>
  <si>
    <t>NBCC</t>
  </si>
  <si>
    <t>Century Textiles and Industries Ltd</t>
  </si>
  <si>
    <t>CENTURYTEX</t>
  </si>
  <si>
    <t>Paper Products</t>
  </si>
  <si>
    <t>Piramal Pharma Ltd</t>
  </si>
  <si>
    <t>PPLPHARMA</t>
  </si>
  <si>
    <t>Delhivery Ltd</t>
  </si>
  <si>
    <t>DELHIVERY</t>
  </si>
  <si>
    <t>Bandhan Bank Ltd</t>
  </si>
  <si>
    <t>BANDHANBNK</t>
  </si>
  <si>
    <t>Whirlpool of India Ltd</t>
  </si>
  <si>
    <t>WHIRLPOOL</t>
  </si>
  <si>
    <t>Bayer Cropscience Ltd</t>
  </si>
  <si>
    <t>BAYERCROP</t>
  </si>
  <si>
    <t>Motherson Sumi Wiring India Ltd</t>
  </si>
  <si>
    <t>MSUMI</t>
  </si>
  <si>
    <t>Sundram Fasteners Ltd</t>
  </si>
  <si>
    <t>SUNDRMFAST</t>
  </si>
  <si>
    <t>Multi Commodity Exchange of India Ltd</t>
  </si>
  <si>
    <t>MCX</t>
  </si>
  <si>
    <t>ZF Commercial Vehicle Control Systems India Ltd</t>
  </si>
  <si>
    <t>ZFCVINDIA</t>
  </si>
  <si>
    <t>Dr. Lal PathLabs Ltd</t>
  </si>
  <si>
    <t>LALPATHLAB</t>
  </si>
  <si>
    <t>Inox Wind Ltd</t>
  </si>
  <si>
    <t>INOXWIND</t>
  </si>
  <si>
    <t>TVS Holdings Ltd</t>
  </si>
  <si>
    <t>TVSHLTD</t>
  </si>
  <si>
    <t>Gland Pharma Ltd</t>
  </si>
  <si>
    <t>GLAND</t>
  </si>
  <si>
    <t>Tata Chemicals Ltd</t>
  </si>
  <si>
    <t>TATACHEM</t>
  </si>
  <si>
    <t>Central Depository Services (India) Ltd</t>
  </si>
  <si>
    <t>CDSL</t>
  </si>
  <si>
    <t>ICICI Securities Ltd</t>
  </si>
  <si>
    <t>ISEC</t>
  </si>
  <si>
    <t>Carborundum Universal Ltd</t>
  </si>
  <si>
    <t>CARBORUNIV</t>
  </si>
  <si>
    <t>Gillette India Ltd</t>
  </si>
  <si>
    <t>GILLETTE</t>
  </si>
  <si>
    <t>Sumitomo Chemical India Ltd</t>
  </si>
  <si>
    <t>SUMICHEM</t>
  </si>
  <si>
    <t>KEC International Ltd</t>
  </si>
  <si>
    <t>KEC</t>
  </si>
  <si>
    <t>Timken India Ltd</t>
  </si>
  <si>
    <t>TIMKEN</t>
  </si>
  <si>
    <t>Crompton Greaves Consumer Electricals Ltd</t>
  </si>
  <si>
    <t>CROMPTON</t>
  </si>
  <si>
    <t>Radico Khaitan Ltd</t>
  </si>
  <si>
    <t>RADICO</t>
  </si>
  <si>
    <t>Grindwell Norton Ltd</t>
  </si>
  <si>
    <t>GRINDWELL</t>
  </si>
  <si>
    <t>Emcure Pharmaceuticals Ltd</t>
  </si>
  <si>
    <t>EMCURE</t>
  </si>
  <si>
    <t>J B Chemicals and Pharmaceuticals Ltd</t>
  </si>
  <si>
    <t>JBCHEPHARM</t>
  </si>
  <si>
    <t>SKF India Ltd</t>
  </si>
  <si>
    <t>SKFINDIA</t>
  </si>
  <si>
    <t>Global Health Ltd</t>
  </si>
  <si>
    <t>MEDANTA</t>
  </si>
  <si>
    <t>Jyoti CNC Automation Ltd</t>
  </si>
  <si>
    <t>JYOTICNC</t>
  </si>
  <si>
    <t>Computer Hardware</t>
  </si>
  <si>
    <t>CESC Ltd</t>
  </si>
  <si>
    <t>CESC</t>
  </si>
  <si>
    <t>Pfizer Ltd</t>
  </si>
  <si>
    <t>PFIZER</t>
  </si>
  <si>
    <t>Aegis Logistics Ltd</t>
  </si>
  <si>
    <t>AEGISLOG</t>
  </si>
  <si>
    <t>Ratnamani Metals and Tubes Ltd</t>
  </si>
  <si>
    <t>RATNAMANI</t>
  </si>
  <si>
    <t>Hatsun Agro Product Ltd</t>
  </si>
  <si>
    <t>HATSUN</t>
  </si>
  <si>
    <t>Shyam Metalics and Energy Ltd</t>
  </si>
  <si>
    <t>SHYAMMETL</t>
  </si>
  <si>
    <t>Amara Raja Energy &amp; Mobility Ltd</t>
  </si>
  <si>
    <t>ARE&amp;M</t>
  </si>
  <si>
    <t>Narayana Hrudayalaya Ltd</t>
  </si>
  <si>
    <t>NH</t>
  </si>
  <si>
    <t>Anant Raj Ltd</t>
  </si>
  <si>
    <t>ANANTRAJ</t>
  </si>
  <si>
    <t>PNB Housing Finance Ltd</t>
  </si>
  <si>
    <t>PNBHOUSING</t>
  </si>
  <si>
    <t>EIH Ltd</t>
  </si>
  <si>
    <t>EIHOTEL</t>
  </si>
  <si>
    <t>Alembic Pharmaceuticals Ltd</t>
  </si>
  <si>
    <t>APLLTD</t>
  </si>
  <si>
    <t>Natco Pharma Ltd</t>
  </si>
  <si>
    <t>NATCOPHARM</t>
  </si>
  <si>
    <t>Gujarat State Petronet Ltd</t>
  </si>
  <si>
    <t>GSPL</t>
  </si>
  <si>
    <t>Laurus Labs Ltd</t>
  </si>
  <si>
    <t>LAURUSLABS</t>
  </si>
  <si>
    <t>Angel One Ltd</t>
  </si>
  <si>
    <t>ANGELONE</t>
  </si>
  <si>
    <t>ITI Ltd</t>
  </si>
  <si>
    <t>ITI</t>
  </si>
  <si>
    <t>Telecom Equipments</t>
  </si>
  <si>
    <t>Poly Medicure Ltd</t>
  </si>
  <si>
    <t>POLYMED</t>
  </si>
  <si>
    <t>Health Care Equipment &amp; Supplies</t>
  </si>
  <si>
    <t>Kansai Nerolac Paints Ltd</t>
  </si>
  <si>
    <t>KANSAINER</t>
  </si>
  <si>
    <t>Five-Star Business Finance Ltd</t>
  </si>
  <si>
    <t>FIVESTAR</t>
  </si>
  <si>
    <t>Kajaria Ceramics Ltd</t>
  </si>
  <si>
    <t>KAJARIACER</t>
  </si>
  <si>
    <t>Building Products - Ceramics</t>
  </si>
  <si>
    <t>Piramal Enterprises Ltd</t>
  </si>
  <si>
    <t>PEL</t>
  </si>
  <si>
    <t>Jindal SAW Ltd</t>
  </si>
  <si>
    <t>JINDALSAW</t>
  </si>
  <si>
    <t>CPSE ETF</t>
  </si>
  <si>
    <t>CPSEETF</t>
  </si>
  <si>
    <t>Equity</t>
  </si>
  <si>
    <t>Atul Ltd</t>
  </si>
  <si>
    <t>ATUL</t>
  </si>
  <si>
    <t>KIOCL Ltd</t>
  </si>
  <si>
    <t>KIOCL</t>
  </si>
  <si>
    <t>Castrol India Ltd</t>
  </si>
  <si>
    <t>CASTROLIND</t>
  </si>
  <si>
    <t>Bikaji Foods International Ltd</t>
  </si>
  <si>
    <t>BIKAJI</t>
  </si>
  <si>
    <t>Krishna Institute of Medical Sciences Ltd</t>
  </si>
  <si>
    <t>KIMS</t>
  </si>
  <si>
    <t>Kalpataru Projects International Ltd</t>
  </si>
  <si>
    <t>KPIL</t>
  </si>
  <si>
    <t>Signatureglobal (India) Ltd</t>
  </si>
  <si>
    <t>SIGNATURE</t>
  </si>
  <si>
    <t>Devyani International Ltd</t>
  </si>
  <si>
    <t>DEVYANI</t>
  </si>
  <si>
    <t>Elgi Equipments Ltd</t>
  </si>
  <si>
    <t>ELGIEQUIP</t>
  </si>
  <si>
    <t>Affle (India) Ltd</t>
  </si>
  <si>
    <t>AFFLE</t>
  </si>
  <si>
    <t>Advertising</t>
  </si>
  <si>
    <t>Triveni Turbine Ltd</t>
  </si>
  <si>
    <t>TRITURBINE</t>
  </si>
  <si>
    <t>Nuvama Wealth Management Ltd</t>
  </si>
  <si>
    <t>NUVAMA</t>
  </si>
  <si>
    <t>JBM Auto Ltd</t>
  </si>
  <si>
    <t>JBMA</t>
  </si>
  <si>
    <t>Computer Age Management Services Ltd</t>
  </si>
  <si>
    <t>CAMS</t>
  </si>
  <si>
    <t>Vinati Organics Ltd</t>
  </si>
  <si>
    <t>VINATIORGA</t>
  </si>
  <si>
    <t>Firstsource Solutions Ltd</t>
  </si>
  <si>
    <t>FSL</t>
  </si>
  <si>
    <t>Outsourced services</t>
  </si>
  <si>
    <t>CIE Automotive India Ltd</t>
  </si>
  <si>
    <t>CIEINDIA</t>
  </si>
  <si>
    <t>PTC Industries Ltd</t>
  </si>
  <si>
    <t>PTCIL</t>
  </si>
  <si>
    <t>Finolex Cables Ltd</t>
  </si>
  <si>
    <t>FINCABLES</t>
  </si>
  <si>
    <t>Jupiter Wagons Ltd</t>
  </si>
  <si>
    <t>JWL</t>
  </si>
  <si>
    <t>Rail</t>
  </si>
  <si>
    <t>Cyient Ltd</t>
  </si>
  <si>
    <t>CYIENT</t>
  </si>
  <si>
    <t>Aditya Birla Sun Life Amc Ltd</t>
  </si>
  <si>
    <t>ABSLAMC</t>
  </si>
  <si>
    <t>Aster DM Healthcare Ltd</t>
  </si>
  <si>
    <t>ASTERDM</t>
  </si>
  <si>
    <t>Ramco Cements Limited</t>
  </si>
  <si>
    <t>RAMCOCEM</t>
  </si>
  <si>
    <t>Reliance Power Ltd</t>
  </si>
  <si>
    <t>RPOWER</t>
  </si>
  <si>
    <t>PCBL Ltd</t>
  </si>
  <si>
    <t>PCBL</t>
  </si>
  <si>
    <t>Ircon International Ltd</t>
  </si>
  <si>
    <t>IRCON</t>
  </si>
  <si>
    <t>Tejas Networks Ltd</t>
  </si>
  <si>
    <t>TEJASNET</t>
  </si>
  <si>
    <t>Sobha Ltd</t>
  </si>
  <si>
    <t>SOBHA</t>
  </si>
  <si>
    <t>Nexus Select Trust</t>
  </si>
  <si>
    <t>NXST</t>
  </si>
  <si>
    <t>HFCL Ltd</t>
  </si>
  <si>
    <t>HFCL</t>
  </si>
  <si>
    <t>Mindspace Business Parks REIT</t>
  </si>
  <si>
    <t>MINDSPACE</t>
  </si>
  <si>
    <t>Concord Biotech Ltd</t>
  </si>
  <si>
    <t>CONCORDBIO</t>
  </si>
  <si>
    <t>Aarti Industries Ltd</t>
  </si>
  <si>
    <t>AARTIIND</t>
  </si>
  <si>
    <t>Chambal Fertilisers and Chemicals Ltd</t>
  </si>
  <si>
    <t>CHAMBLFERT</t>
  </si>
  <si>
    <t>Relaxo Footwears Ltd</t>
  </si>
  <si>
    <t>RELAXO</t>
  </si>
  <si>
    <t>Jyothy Labs Ltd</t>
  </si>
  <si>
    <t>JYOTHYLAB</t>
  </si>
  <si>
    <t>Cello World Ltd</t>
  </si>
  <si>
    <t>CELLO</t>
  </si>
  <si>
    <t>Blue Dart Express Ltd</t>
  </si>
  <si>
    <t>BLUEDART</t>
  </si>
  <si>
    <t>R R Kabel Ltd</t>
  </si>
  <si>
    <t>RRKABEL</t>
  </si>
  <si>
    <t>IIFL Finance Ltd</t>
  </si>
  <si>
    <t>IIFL</t>
  </si>
  <si>
    <t>Jai Balaji Industries Ltd</t>
  </si>
  <si>
    <t>JAIBALAJI</t>
  </si>
  <si>
    <t>V Guard Industries Ltd</t>
  </si>
  <si>
    <t>VGUARD</t>
  </si>
  <si>
    <t>Bombay Burmah Trading Corporation Ltd</t>
  </si>
  <si>
    <t>BBTC</t>
  </si>
  <si>
    <t>Century Plyboards (India) Ltd</t>
  </si>
  <si>
    <t>CENTURYPLY</t>
  </si>
  <si>
    <t>Wood Products</t>
  </si>
  <si>
    <t>Schneider Electric Infrastructure Ltd</t>
  </si>
  <si>
    <t>SCHNEIDER</t>
  </si>
  <si>
    <t>Garden Reach Shipbuilders &amp; Engineers Ltd</t>
  </si>
  <si>
    <t>GRSE</t>
  </si>
  <si>
    <t>Tbo Tek Ltd</t>
  </si>
  <si>
    <t>TBOTEK</t>
  </si>
  <si>
    <t>Tour &amp; Travel Services</t>
  </si>
  <si>
    <t>Welspun Corp Ltd</t>
  </si>
  <si>
    <t>WELCORP</t>
  </si>
  <si>
    <t>Mahanagar Gas Ltd</t>
  </si>
  <si>
    <t>MGL</t>
  </si>
  <si>
    <t>NCC Ltd</t>
  </si>
  <si>
    <t>NCC</t>
  </si>
  <si>
    <t>Chalet Hotels Ltd</t>
  </si>
  <si>
    <t>CHALET</t>
  </si>
  <si>
    <t>LMW Ltd</t>
  </si>
  <si>
    <t>LAXMIMACH</t>
  </si>
  <si>
    <t>Aadhar Housing Finance Ltd</t>
  </si>
  <si>
    <t>AADHARHFC</t>
  </si>
  <si>
    <t>Asahi India Glass Ltd</t>
  </si>
  <si>
    <t>ASAHIINDIA</t>
  </si>
  <si>
    <t>Astrazeneca Pharma India Ltd</t>
  </si>
  <si>
    <t>ASTRAZEN</t>
  </si>
  <si>
    <t>Indian Energy Exchange Ltd</t>
  </si>
  <si>
    <t>IEX</t>
  </si>
  <si>
    <t>Power Trading &amp; Consultancy</t>
  </si>
  <si>
    <t>Waaree Renewable Technologies Ltd</t>
  </si>
  <si>
    <t>WAAREERTL</t>
  </si>
  <si>
    <t>Eris Lifesciences Ltd</t>
  </si>
  <si>
    <t>ERIS</t>
  </si>
  <si>
    <t>CreditAccess Grameen Ltd</t>
  </si>
  <si>
    <t>CREDITACC</t>
  </si>
  <si>
    <t>Newgen Software Technologies Ltd</t>
  </si>
  <si>
    <t>NEWGEN</t>
  </si>
  <si>
    <t>Aptus Value Housing Finance India Ltd</t>
  </si>
  <si>
    <t>APTUS</t>
  </si>
  <si>
    <t>Trident Ltd</t>
  </si>
  <si>
    <t>TRIDENT</t>
  </si>
  <si>
    <t>Techno Electric &amp; Engineering Company Ltd</t>
  </si>
  <si>
    <t>TECHNOE</t>
  </si>
  <si>
    <t>Great Eastern Shipping Company Ltd</t>
  </si>
  <si>
    <t>GESHIP</t>
  </si>
  <si>
    <t>Jubilant Pharmova Ltd</t>
  </si>
  <si>
    <t>JUBLPHARMA</t>
  </si>
  <si>
    <t>Bata India Ltd</t>
  </si>
  <si>
    <t>BATAINDIA</t>
  </si>
  <si>
    <t>IDFC Ltd</t>
  </si>
  <si>
    <t>IDFC</t>
  </si>
  <si>
    <t>Kfin Technologies Ltd</t>
  </si>
  <si>
    <t>KFINTECH</t>
  </si>
  <si>
    <t>Akzo Nobel India Ltd</t>
  </si>
  <si>
    <t>AKZOINDIA</t>
  </si>
  <si>
    <t>Swan Energy Ltd</t>
  </si>
  <si>
    <t>SWANENERGY</t>
  </si>
  <si>
    <t>Ramkrishna Forgings Ltd</t>
  </si>
  <si>
    <t>RKFORGE</t>
  </si>
  <si>
    <t>HBL Power Systems Ltd</t>
  </si>
  <si>
    <t>HBLPOWER</t>
  </si>
  <si>
    <t>Indiamart Intermesh Ltd</t>
  </si>
  <si>
    <t>INDIAMART</t>
  </si>
  <si>
    <t>Navin Fluorine International Ltd</t>
  </si>
  <si>
    <t>NAVINFLUOR</t>
  </si>
  <si>
    <t>Sarda Energy &amp; Minerals Ltd</t>
  </si>
  <si>
    <t>SARDAEN</t>
  </si>
  <si>
    <t>Finolex Industries Ltd</t>
  </si>
  <si>
    <t>FINPIPE</t>
  </si>
  <si>
    <t>Karur Vysya Bank Ltd</t>
  </si>
  <si>
    <t>KARURVYSYA</t>
  </si>
  <si>
    <t>Clean Science and Technology Ltd</t>
  </si>
  <si>
    <t>CLEAN</t>
  </si>
  <si>
    <t>Kirloskar Oil Engines Ltd</t>
  </si>
  <si>
    <t>KIRLOSENG</t>
  </si>
  <si>
    <t>Capri Global Capital Ltd</t>
  </si>
  <si>
    <t>CGCL</t>
  </si>
  <si>
    <t>LS Industries Ltd</t>
  </si>
  <si>
    <t>LSIND</t>
  </si>
  <si>
    <t>Sonata Software Ltd</t>
  </si>
  <si>
    <t>SONATSOFTW</t>
  </si>
  <si>
    <t>Amber Enterprises India Ltd</t>
  </si>
  <si>
    <t>AMBER</t>
  </si>
  <si>
    <t>Indegene Ltd</t>
  </si>
  <si>
    <t>INDGN</t>
  </si>
  <si>
    <t>G R Infraprojects Ltd</t>
  </si>
  <si>
    <t>GRINFRA</t>
  </si>
  <si>
    <t>Anand Rathi Wealth Ltd</t>
  </si>
  <si>
    <t>ANANDRATHI</t>
  </si>
  <si>
    <t>Gravita India Ltd</t>
  </si>
  <si>
    <t>GRAVITA</t>
  </si>
  <si>
    <t>Metals - Lead</t>
  </si>
  <si>
    <t>IFCI Ltd</t>
  </si>
  <si>
    <t>IFCI</t>
  </si>
  <si>
    <t>Birlasoft Ltd</t>
  </si>
  <si>
    <t>BSOFT</t>
  </si>
  <si>
    <t>Manappuram Finance Ltd</t>
  </si>
  <si>
    <t>MANAPPURAM</t>
  </si>
  <si>
    <t>PG Electroplast Ltd</t>
  </si>
  <si>
    <t>PGEL</t>
  </si>
  <si>
    <t>Tata Teleservices (Maharashtra) Ltd</t>
  </si>
  <si>
    <t>TTML</t>
  </si>
  <si>
    <t>Sanofi India Ltd</t>
  </si>
  <si>
    <t>SANOFI</t>
  </si>
  <si>
    <t>Fine Organic Industries Ltd</t>
  </si>
  <si>
    <t>FINEORG</t>
  </si>
  <si>
    <t>Action Construction Equipment Ltd</t>
  </si>
  <si>
    <t>ACE</t>
  </si>
  <si>
    <t>Heavy Machinery</t>
  </si>
  <si>
    <t>Welspun Living Ltd</t>
  </si>
  <si>
    <t>WELSPUNLIV</t>
  </si>
  <si>
    <t>PVR INOX Ltd</t>
  </si>
  <si>
    <t>PVRINOX</t>
  </si>
  <si>
    <t>Theatres</t>
  </si>
  <si>
    <t>DCM Shriram Ltd</t>
  </si>
  <si>
    <t>DCMSHRIRAM</t>
  </si>
  <si>
    <t>Supreme Petrochem Ltd</t>
  </si>
  <si>
    <t>SPLPETRO</t>
  </si>
  <si>
    <t>Doms Industries Ltd</t>
  </si>
  <si>
    <t>DOMS</t>
  </si>
  <si>
    <t>Office Supplies</t>
  </si>
  <si>
    <t>UTI Asset Management Company Ltd</t>
  </si>
  <si>
    <t>UTIAMC</t>
  </si>
  <si>
    <t>UTI S&amp;P BSE Sensex ETF</t>
  </si>
  <si>
    <t>UTISENSETF</t>
  </si>
  <si>
    <t>Neuland Laboratories Ltd</t>
  </si>
  <si>
    <t>NEULANDLAB</t>
  </si>
  <si>
    <t>Craftsman Automation Ltd</t>
  </si>
  <si>
    <t>CRAFTSMAN</t>
  </si>
  <si>
    <t>Zensar Technologies Ltd</t>
  </si>
  <si>
    <t>ZENSARTECH</t>
  </si>
  <si>
    <t>BEML Ltd</t>
  </si>
  <si>
    <t>BEML</t>
  </si>
  <si>
    <t>RITES Ltd</t>
  </si>
  <si>
    <t>RITES</t>
  </si>
  <si>
    <t>Nava Limited</t>
  </si>
  <si>
    <t>NAVA</t>
  </si>
  <si>
    <t>Elecon Engineering Company Ltd</t>
  </si>
  <si>
    <t>ELECON</t>
  </si>
  <si>
    <t>NMDC Steel Ltd</t>
  </si>
  <si>
    <t>NSLNISP</t>
  </si>
  <si>
    <t>KSB Ltd</t>
  </si>
  <si>
    <t>KSB</t>
  </si>
  <si>
    <t>Titagarh Rail Systems Ltd</t>
  </si>
  <si>
    <t>TITAGARH</t>
  </si>
  <si>
    <t>E I D-Parry (India) Ltd</t>
  </si>
  <si>
    <t>EIDPARRY</t>
  </si>
  <si>
    <t>Sugar</t>
  </si>
  <si>
    <t>Zen Technologies Ltd</t>
  </si>
  <si>
    <t>ZENTEC</t>
  </si>
  <si>
    <t>Caplin Point Laboratories Ltd</t>
  </si>
  <si>
    <t>CAPLIPOINT</t>
  </si>
  <si>
    <t>Wockhardt Ltd</t>
  </si>
  <si>
    <t>WOCKPHARMA</t>
  </si>
  <si>
    <t>Bls International Services Ltd</t>
  </si>
  <si>
    <t>BLS</t>
  </si>
  <si>
    <t>Redington Ltd</t>
  </si>
  <si>
    <t>REDINGTON</t>
  </si>
  <si>
    <t>Technology Hardware</t>
  </si>
  <si>
    <t>Inox Wind Energy Ltd</t>
  </si>
  <si>
    <t>IWEL</t>
  </si>
  <si>
    <t>Godrej Agrovet Ltd</t>
  </si>
  <si>
    <t>GODREJAGRO</t>
  </si>
  <si>
    <t>Agro Products</t>
  </si>
  <si>
    <t>eClerx Services Limited</t>
  </si>
  <si>
    <t>ECLERX</t>
  </si>
  <si>
    <t>Netweb Technologies India Ltd</t>
  </si>
  <si>
    <t>NETWEB</t>
  </si>
  <si>
    <t>Glenmark Life Sciences Ltd</t>
  </si>
  <si>
    <t>GLS</t>
  </si>
  <si>
    <t>Kirloskar Brothers Ltd</t>
  </si>
  <si>
    <t>KIRLOSBROS</t>
  </si>
  <si>
    <t>Aavas Financiers Ltd</t>
  </si>
  <si>
    <t>AAVAS</t>
  </si>
  <si>
    <t>Chennai Petroleum Corporation Ltd</t>
  </si>
  <si>
    <t>CHENNPETRO</t>
  </si>
  <si>
    <t>Minda Corporation Ltd</t>
  </si>
  <si>
    <t>MINDACORP</t>
  </si>
  <si>
    <t>Rainbow Children's Medicare Ltd</t>
  </si>
  <si>
    <t>RAINBOW</t>
  </si>
  <si>
    <t>Praj Industries Ltd</t>
  </si>
  <si>
    <t>PRAJIND</t>
  </si>
  <si>
    <t>Westlife Foodworld Ltd</t>
  </si>
  <si>
    <t>WESTLIFE</t>
  </si>
  <si>
    <t>Honasa Consumer Ltd</t>
  </si>
  <si>
    <t>HONASA</t>
  </si>
  <si>
    <t>Railtel Corporation of India Ltd</t>
  </si>
  <si>
    <t>RAILTEL</t>
  </si>
  <si>
    <t>Communication &amp; Networking</t>
  </si>
  <si>
    <t>Raymond Lifestyle Ltd</t>
  </si>
  <si>
    <t>RAYMONDLSL</t>
  </si>
  <si>
    <t>Godawari Power and Ispat Ltd</t>
  </si>
  <si>
    <t>GPIL</t>
  </si>
  <si>
    <t>Granules India Ltd</t>
  </si>
  <si>
    <t>GRANULES</t>
  </si>
  <si>
    <t>Deepak Fertilisers and Petrochemicals Corp Ltd</t>
  </si>
  <si>
    <t>DEEPAKFERT</t>
  </si>
  <si>
    <t>JM Financial Ltd</t>
  </si>
  <si>
    <t>JMFINANCIL</t>
  </si>
  <si>
    <t>LT Foods Ltd</t>
  </si>
  <si>
    <t>LTFOODS</t>
  </si>
  <si>
    <t>Vardhman Textiles Ltd</t>
  </si>
  <si>
    <t>VTL</t>
  </si>
  <si>
    <t>Olectra Greentech Ltd</t>
  </si>
  <si>
    <t>OLECTRA</t>
  </si>
  <si>
    <t>Strides Pharma Science Ltd</t>
  </si>
  <si>
    <t>STAR</t>
  </si>
  <si>
    <t>Balrampur Chini Mills Ltd</t>
  </si>
  <si>
    <t>BALRAMCHIN</t>
  </si>
  <si>
    <t>Jaiprakash Power Ventures Ltd</t>
  </si>
  <si>
    <t>JPPOWER</t>
  </si>
  <si>
    <t>Akums Drugs and Pharmaceuticals Ltd</t>
  </si>
  <si>
    <t>AKUMS</t>
  </si>
  <si>
    <t>Marksans Pharma Ltd</t>
  </si>
  <si>
    <t>MARKSANS</t>
  </si>
  <si>
    <t>Data Patterns (India) Ltd</t>
  </si>
  <si>
    <t>DATAPATTNS</t>
  </si>
  <si>
    <t>Ingersoll-Rand (India) Ltd</t>
  </si>
  <si>
    <t>INGERRAND</t>
  </si>
  <si>
    <t>Maharashtra Scooters Ltd</t>
  </si>
  <si>
    <t>MAHSCOOTER</t>
  </si>
  <si>
    <t>Cube Highways Trust</t>
  </si>
  <si>
    <t>CUBEINVIT</t>
  </si>
  <si>
    <t>Roads</t>
  </si>
  <si>
    <t>Tega Industries Ltd</t>
  </si>
  <si>
    <t>TEGA</t>
  </si>
  <si>
    <t>MMTC Ltd</t>
  </si>
  <si>
    <t>MMTC</t>
  </si>
  <si>
    <t>Alok Industries Ltd</t>
  </si>
  <si>
    <t>ALOKINDS</t>
  </si>
  <si>
    <t>Sterling and Wilson Renewable Energy Ltd</t>
  </si>
  <si>
    <t>SWSOLAR</t>
  </si>
  <si>
    <t>Zee Entertainment Enterprises Ltd</t>
  </si>
  <si>
    <t>ZEEL</t>
  </si>
  <si>
    <t>Nuvoco Vistas Corporation Ltd</t>
  </si>
  <si>
    <t>NUVOCO</t>
  </si>
  <si>
    <t>Jubilant Ingrevia Ltd</t>
  </si>
  <si>
    <t>JUBLINGREA</t>
  </si>
  <si>
    <t>RHI Magnesita India Ltd</t>
  </si>
  <si>
    <t>RHIM</t>
  </si>
  <si>
    <t>Aether Industries Ltd</t>
  </si>
  <si>
    <t>AETHER</t>
  </si>
  <si>
    <t>Zydus Wellness Ltd</t>
  </si>
  <si>
    <t>ZYDUSWELL</t>
  </si>
  <si>
    <t>Safari Industries (India) Ltd</t>
  </si>
  <si>
    <t>SAFARI</t>
  </si>
  <si>
    <t>Voltamp Transformers Ltd</t>
  </si>
  <si>
    <t>VOLTAMP</t>
  </si>
  <si>
    <t>TTK Prestige Ltd</t>
  </si>
  <si>
    <t>TTKPRESTIG</t>
  </si>
  <si>
    <t>CEAT Ltd</t>
  </si>
  <si>
    <t>CEATLTD</t>
  </si>
  <si>
    <t>Electrosteel Castings Ltd</t>
  </si>
  <si>
    <t>ELECTCAST</t>
  </si>
  <si>
    <t>Intellect Design Arena Ltd</t>
  </si>
  <si>
    <t>INTELLECT</t>
  </si>
  <si>
    <t>IIFL Securities Ltd</t>
  </si>
  <si>
    <t>IIFLSEC</t>
  </si>
  <si>
    <t>RBL Bank Ltd</t>
  </si>
  <si>
    <t>RBLBANK</t>
  </si>
  <si>
    <t>Happiest Minds Technologies Ltd</t>
  </si>
  <si>
    <t>HAPPSTMNDS</t>
  </si>
  <si>
    <t>Reliance Infrastructure Ltd</t>
  </si>
  <si>
    <t>RELINFRA</t>
  </si>
  <si>
    <t>Tanla Platforms Ltd</t>
  </si>
  <si>
    <t>TANLA</t>
  </si>
  <si>
    <t>City Union Bank Ltd</t>
  </si>
  <si>
    <t>CUB</t>
  </si>
  <si>
    <t>CE Info Systems Ltd</t>
  </si>
  <si>
    <t>MAPMYINDIA</t>
  </si>
  <si>
    <t>Alkyl Amines Chemicals Ltd</t>
  </si>
  <si>
    <t>ALKYLAMINE</t>
  </si>
  <si>
    <t>Saregama India Ltd</t>
  </si>
  <si>
    <t>SAREGAMA</t>
  </si>
  <si>
    <t>Movies &amp; TV Serials</t>
  </si>
  <si>
    <t>Genus Power Infrastructures Ltd</t>
  </si>
  <si>
    <t>GENUSPOWER</t>
  </si>
  <si>
    <t>Powergrid Infrastructure Investment Trust</t>
  </si>
  <si>
    <t>PGINVIT</t>
  </si>
  <si>
    <t>Sanofi Consumer Healthcare India Ltd</t>
  </si>
  <si>
    <t>SANOFICONR</t>
  </si>
  <si>
    <t>Metropolis Healthcare Ltd</t>
  </si>
  <si>
    <t>METROPOLIS</t>
  </si>
  <si>
    <t>Sammaan Capital Ltd</t>
  </si>
  <si>
    <t>SAMMAANCAP</t>
  </si>
  <si>
    <t>Kirloskar Ferrous Industries Ltd</t>
  </si>
  <si>
    <t>KIRLFER</t>
  </si>
  <si>
    <t>shipping corporation of India Ltd</t>
  </si>
  <si>
    <t>SCI</t>
  </si>
  <si>
    <t>Symphony Ltd</t>
  </si>
  <si>
    <t>SYMPHONY</t>
  </si>
  <si>
    <t>Engineers India Ltd</t>
  </si>
  <si>
    <t>ENGINERSIN</t>
  </si>
  <si>
    <t>Can Fin Homes Ltd</t>
  </si>
  <si>
    <t>CANFINHOME</t>
  </si>
  <si>
    <t>Graphite India Ltd</t>
  </si>
  <si>
    <t>GRAPHITE</t>
  </si>
  <si>
    <t>India Cements Ltd</t>
  </si>
  <si>
    <t>INDIACEM</t>
  </si>
  <si>
    <t>Sapphire Foods India Ltd</t>
  </si>
  <si>
    <t>SAPPHIRE</t>
  </si>
  <si>
    <t>Jammu and Kashmir Bank Ltd</t>
  </si>
  <si>
    <t>J&amp;KBANK</t>
  </si>
  <si>
    <t>Home First Finance Company India Ltd</t>
  </si>
  <si>
    <t>HOMEFIRST</t>
  </si>
  <si>
    <t>RedTape</t>
  </si>
  <si>
    <t>REDTAPE</t>
  </si>
  <si>
    <t>JK Tyre &amp; Industries Ltd</t>
  </si>
  <si>
    <t>JKTYRE</t>
  </si>
  <si>
    <t>Happy Forgings Ltd</t>
  </si>
  <si>
    <t>HAPPYFORGE</t>
  </si>
  <si>
    <t>Auto, Truck &amp; Motorcycle Parts</t>
  </si>
  <si>
    <t>Quess Corp Ltd</t>
  </si>
  <si>
    <t>QUESS</t>
  </si>
  <si>
    <t>Employment Services</t>
  </si>
  <si>
    <t>ITD Cementation India Ltd</t>
  </si>
  <si>
    <t>ITDCEM</t>
  </si>
  <si>
    <t>Raymond Ltd</t>
  </si>
  <si>
    <t>RAYMOND</t>
  </si>
  <si>
    <t>PNC Infratech Ltd</t>
  </si>
  <si>
    <t>PNCINFRA</t>
  </si>
  <si>
    <t>Edelweiss Financial Services Ltd</t>
  </si>
  <si>
    <t>EDELWEISS</t>
  </si>
  <si>
    <t>Senco Gold Ltd</t>
  </si>
  <si>
    <t>SENCO</t>
  </si>
  <si>
    <t>ELANTAS Beck India Ltd</t>
  </si>
  <si>
    <t>ELANTAS</t>
  </si>
  <si>
    <t>Mrs. Bectors Food Specialities Ltd</t>
  </si>
  <si>
    <t>BECTORFOOD</t>
  </si>
  <si>
    <t>Shree Renuka Sugars Ltd</t>
  </si>
  <si>
    <t>RENUKA</t>
  </si>
  <si>
    <t>Vesuvius India Ltd</t>
  </si>
  <si>
    <t>VESUVIUS</t>
  </si>
  <si>
    <t>Bharat 22 ETF</t>
  </si>
  <si>
    <t>ICICIB22</t>
  </si>
  <si>
    <t>Bajaj Electricals Ltd</t>
  </si>
  <si>
    <t>BAJAJELEC</t>
  </si>
  <si>
    <t>Usha Martin Ltd</t>
  </si>
  <si>
    <t>USHAMART</t>
  </si>
  <si>
    <t>Nippon India ETF Nifty Bank BeES</t>
  </si>
  <si>
    <t>BANKBEES</t>
  </si>
  <si>
    <t>Gujarat Mineral Development Corporation Ltd</t>
  </si>
  <si>
    <t>GMDCLTD</t>
  </si>
  <si>
    <t>KPI Green Energy Ltd</t>
  </si>
  <si>
    <t>KPIGREEN</t>
  </si>
  <si>
    <t>GMR Power and Urban Infra Ltd</t>
  </si>
  <si>
    <t>GMRP&amp;UI</t>
  </si>
  <si>
    <t>INOX India Ltd</t>
  </si>
  <si>
    <t>INOXINDIA</t>
  </si>
  <si>
    <t>Sea-Borne Tankers</t>
  </si>
  <si>
    <t>Gujarat Pipavav Port Ltd</t>
  </si>
  <si>
    <t>GPPL</t>
  </si>
  <si>
    <t>Galaxy Surfactants Ltd</t>
  </si>
  <si>
    <t>GALAXYSURF</t>
  </si>
  <si>
    <t>Cera Sanitaryware Ltd</t>
  </si>
  <si>
    <t>CERA</t>
  </si>
  <si>
    <t>P N Gadgil Jewellers Ltd</t>
  </si>
  <si>
    <t>PNGJL</t>
  </si>
  <si>
    <t>Prudent Corporate Advisory Services Ltd</t>
  </si>
  <si>
    <t>PRUDENT</t>
  </si>
  <si>
    <t>Prism Johnson Ltd</t>
  </si>
  <si>
    <t>PRSMJOHNSN</t>
  </si>
  <si>
    <t>Just Dial Ltd</t>
  </si>
  <si>
    <t>JUSTDIAL</t>
  </si>
  <si>
    <t>Vijaya Diagnostic Centre Ltd</t>
  </si>
  <si>
    <t>VIJAYA</t>
  </si>
  <si>
    <t>Transformers and Rectifiers (India) Ltd</t>
  </si>
  <si>
    <t>TARIL</t>
  </si>
  <si>
    <t>Bengal &amp; Assam Company Ltd</t>
  </si>
  <si>
    <t>BENGALASM</t>
  </si>
  <si>
    <t>Triveni Engineering and Industries Ltd</t>
  </si>
  <si>
    <t>TRIVENI</t>
  </si>
  <si>
    <t>Rattanindia Enterprises Ltd</t>
  </si>
  <si>
    <t>RTNINDIA</t>
  </si>
  <si>
    <t>Power Mech Projects Ltd</t>
  </si>
  <si>
    <t>POWERMECH</t>
  </si>
  <si>
    <t>Valor Estate Ltd</t>
  </si>
  <si>
    <t>DBREALTY</t>
  </si>
  <si>
    <t>Campus Activewear Ltd</t>
  </si>
  <si>
    <t>CAMPUS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</si>
  <si>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</si>
  <si>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</si>
  <si>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</si>
  <si>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</si>
  <si>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</si>
  <si>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</si>
  <si>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</si>
  <si>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Max Estates Ltd</t>
  </si>
  <si>
    <t>MAXESTATES</t>
  </si>
  <si>
    <t>HG Infra Engineering Ltd</t>
  </si>
  <si>
    <t>HGINFRA</t>
  </si>
  <si>
    <t>SBFC Finance Ltd</t>
  </si>
  <si>
    <t>SBFC</t>
  </si>
  <si>
    <t>Brookfield India Real Estate Trust</t>
  </si>
  <si>
    <t>BIRET</t>
  </si>
  <si>
    <t>CMS Info Systems Ltd</t>
  </si>
  <si>
    <t>CMSINFO</t>
  </si>
  <si>
    <t>Rashtriya Chemicals and Fertilizers Ltd</t>
  </si>
  <si>
    <t>RCF</t>
  </si>
  <si>
    <t>India Grid Trust</t>
  </si>
  <si>
    <t>INDIGRID</t>
  </si>
  <si>
    <t>Birla Corporation Ltd</t>
  </si>
  <si>
    <t>BIRLACORPN</t>
  </si>
  <si>
    <t>JSW Holdings Ltd</t>
  </si>
  <si>
    <t>JSWHL</t>
  </si>
  <si>
    <t>Gujarat Narmada Valley Fertilizers &amp; Chemicals Ltd</t>
  </si>
  <si>
    <t>GNFC</t>
  </si>
  <si>
    <t>Latent View Analytics Ltd</t>
  </si>
  <si>
    <t>LATENTVIEW</t>
  </si>
  <si>
    <t>Force Motors Ltd</t>
  </si>
  <si>
    <t>FORCEMOT</t>
  </si>
  <si>
    <t>Isgec Heavy Engineering Ltd</t>
  </si>
  <si>
    <t>ISGEC</t>
  </si>
  <si>
    <t>Eureka Forbes Ltd</t>
  </si>
  <si>
    <t>EUREKAFORB</t>
  </si>
  <si>
    <t>Household Appliances</t>
  </si>
  <si>
    <t>Jupiter Life Line Hospitals Ltd</t>
  </si>
  <si>
    <t>JLHL</t>
  </si>
  <si>
    <t>Va Tech Wabag Ltd</t>
  </si>
  <si>
    <t>WABAG</t>
  </si>
  <si>
    <t>Water Management</t>
  </si>
  <si>
    <t>Choice International Ltd</t>
  </si>
  <si>
    <t>CHOICEIN</t>
  </si>
  <si>
    <t>Lemon Tree Hotels Ltd</t>
  </si>
  <si>
    <t>LEMONTREE</t>
  </si>
  <si>
    <t>ESAB India Ltd</t>
  </si>
  <si>
    <t>ESABINDIA</t>
  </si>
  <si>
    <t>Religare Enterprises Ltd</t>
  </si>
  <si>
    <t>RELIGARE</t>
  </si>
  <si>
    <t>Tips Music Ltd</t>
  </si>
  <si>
    <t>TIPSMUSIC</t>
  </si>
  <si>
    <t>Epigral Ltd</t>
  </si>
  <si>
    <t>EPIGRAL</t>
  </si>
  <si>
    <t>JK Lakshmi Cement Ltd</t>
  </si>
  <si>
    <t>JKLAKSHMI</t>
  </si>
  <si>
    <t>KNR Constructions Ltd</t>
  </si>
  <si>
    <t>KNRCON</t>
  </si>
  <si>
    <t>Shakti Pumps (India) Ltd</t>
  </si>
  <si>
    <t>SHAKTIPUMP</t>
  </si>
  <si>
    <t>Puravankara Ltd</t>
  </si>
  <si>
    <t>PURVA</t>
  </si>
  <si>
    <t>HEG Ltd</t>
  </si>
  <si>
    <t>HEG</t>
  </si>
  <si>
    <t>Thomas Cook (India) Ltd</t>
  </si>
  <si>
    <t>THOMASCOOK</t>
  </si>
  <si>
    <t>Shriram Pistons &amp; Rings Ltd</t>
  </si>
  <si>
    <t>SHRIPISTON</t>
  </si>
  <si>
    <t>Allied Blenders and Distillers Ltd</t>
  </si>
  <si>
    <t>ABDL</t>
  </si>
  <si>
    <t>Arvind Ltd</t>
  </si>
  <si>
    <t>ARVIND</t>
  </si>
  <si>
    <t>National Standard (India) Ltd</t>
  </si>
  <si>
    <t>NATIONSTD</t>
  </si>
  <si>
    <t>CCL Products (India) Ltd</t>
  </si>
  <si>
    <t>CCL</t>
  </si>
  <si>
    <t>Procter &amp; Gamble Health Ltd</t>
  </si>
  <si>
    <t>PGHL</t>
  </si>
  <si>
    <t>V-mart Retail Ltd</t>
  </si>
  <si>
    <t>VMART</t>
  </si>
  <si>
    <t>Garware Hi-Tech Films Ltd</t>
  </si>
  <si>
    <t>GRWRHITECH</t>
  </si>
  <si>
    <t>Keystone Realtors Ltd</t>
  </si>
  <si>
    <t>RUSTOMJEE</t>
  </si>
  <si>
    <t>Lloyds Engineering Works Ltd</t>
  </si>
  <si>
    <t>LLOYDSENGG</t>
  </si>
  <si>
    <t>Varroc Engineering Ltd</t>
  </si>
  <si>
    <t>VARROC</t>
  </si>
  <si>
    <t>Sansera Engineering Ltd</t>
  </si>
  <si>
    <t>SANSERA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</si>
  <si>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</si>
  <si>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</si>
  <si>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</si>
  <si>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</si>
  <si>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</si>
  <si>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</si>
  <si>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Rategain Travel Technologies Ltd</t>
  </si>
  <si>
    <t>RATEGAIN</t>
  </si>
  <si>
    <t>TVS Supply Chain Solutions Ltd</t>
  </si>
  <si>
    <t>TVSSCS</t>
  </si>
  <si>
    <t>Karnataka Bank Ltd</t>
  </si>
  <si>
    <t>KTKBANK</t>
  </si>
  <si>
    <t>Shoppers Stop Ltd</t>
  </si>
  <si>
    <t>SHOPERSTOP</t>
  </si>
  <si>
    <t>Kotak Nifty Bank ETF</t>
  </si>
  <si>
    <t>BANKNIFTY1</t>
  </si>
  <si>
    <t>Kirloskar Pneumatic Company Ltd</t>
  </si>
  <si>
    <t>KIRLPNU</t>
  </si>
  <si>
    <t>Equitas Small Finance Bank Ltd</t>
  </si>
  <si>
    <t>EQUITASBNK</t>
  </si>
  <si>
    <t>Blue Jet Healthcare Ltd</t>
  </si>
  <si>
    <t>BLUEJET</t>
  </si>
  <si>
    <t>Time Technoplast Ltd</t>
  </si>
  <si>
    <t>TIMETECHNO</t>
  </si>
  <si>
    <t>Gallantt Ispat Ltd</t>
  </si>
  <si>
    <t>GALLANTT</t>
  </si>
  <si>
    <t>KKRRAFTON Developers Limited</t>
  </si>
  <si>
    <t>KDL</t>
  </si>
  <si>
    <t>Gujarat State Fertilizers &amp; Chemicals Ltd</t>
  </si>
  <si>
    <t>GSFC</t>
  </si>
  <si>
    <t>Maharashtra Seamless Ltd</t>
  </si>
  <si>
    <t>MAHSEAMLES</t>
  </si>
  <si>
    <t>F D C Ltd</t>
  </si>
  <si>
    <t>FDC</t>
  </si>
  <si>
    <t>Star Cement Ltd</t>
  </si>
  <si>
    <t>STARCEMENT</t>
  </si>
  <si>
    <t>Balu Forge Industries Ltd</t>
  </si>
  <si>
    <t>BALUFORGE</t>
  </si>
  <si>
    <t>Kama Holdings Ltd</t>
  </si>
  <si>
    <t>KAMAHOLD</t>
  </si>
  <si>
    <t>SBI Nifty 50 ETF</t>
  </si>
  <si>
    <t>SETFNIF50</t>
  </si>
  <si>
    <t>BHARAT Bond ETF-April 2023-Growth</t>
  </si>
  <si>
    <t>EBBETF0423</t>
  </si>
  <si>
    <t>Debt</t>
  </si>
  <si>
    <t>Transport Corporation of India Ltd</t>
  </si>
  <si>
    <t>TCI</t>
  </si>
  <si>
    <t>Rajesh Exports Ltd</t>
  </si>
  <si>
    <t>RAJESHEXPO</t>
  </si>
  <si>
    <t>JK Paper Ltd</t>
  </si>
  <si>
    <t>JKPAPER</t>
  </si>
  <si>
    <t>Infibeam Avenues Ltd</t>
  </si>
  <si>
    <t>INFIBEAM</t>
  </si>
  <si>
    <t>EPL Ltd</t>
  </si>
  <si>
    <t>EPL</t>
  </si>
  <si>
    <t>Packaging</t>
  </si>
  <si>
    <t>Avanti Feeds Ltd</t>
  </si>
  <si>
    <t>AVANTIFEED</t>
  </si>
  <si>
    <t>Azad Engineering Ltd</t>
  </si>
  <si>
    <t>AZAD</t>
  </si>
  <si>
    <t>Black Box Ltd</t>
  </si>
  <si>
    <t>BBOX</t>
  </si>
  <si>
    <t>Sunteck Realty Ltd</t>
  </si>
  <si>
    <t>SUNTECK</t>
  </si>
  <si>
    <t>Mastek Ltd</t>
  </si>
  <si>
    <t>MASTEK</t>
  </si>
  <si>
    <t>Network18 Media &amp; Investments Ltd</t>
  </si>
  <si>
    <t>NETWORK18</t>
  </si>
  <si>
    <t>Anupam Rasayan India Ltd</t>
  </si>
  <si>
    <t>ANURAS</t>
  </si>
  <si>
    <t>Texmaco Rail &amp; Engineering Ltd</t>
  </si>
  <si>
    <t>TEXRAIL</t>
  </si>
  <si>
    <t>ASK Automotive Ltd</t>
  </si>
  <si>
    <t>ASKAUTOLTD</t>
  </si>
  <si>
    <t>Electronics Mart India Ltd</t>
  </si>
  <si>
    <t>EMIL</t>
  </si>
  <si>
    <t>Mahindra Lifespace Developers Ltd</t>
  </si>
  <si>
    <t>MAHLIFE</t>
  </si>
  <si>
    <t>Ion Exchange (India) Ltd</t>
  </si>
  <si>
    <t>IONEXCHANG</t>
  </si>
  <si>
    <t>Environmental Services</t>
  </si>
  <si>
    <t>Spicejet Ltd</t>
  </si>
  <si>
    <t>SPICEJET</t>
  </si>
  <si>
    <t>Juniper Hotels Ltd</t>
  </si>
  <si>
    <t>JUNIPER</t>
  </si>
  <si>
    <t>Astra Microwave Products Ltd</t>
  </si>
  <si>
    <t>ASTRAMICRO</t>
  </si>
  <si>
    <t>V I P Industries Ltd</t>
  </si>
  <si>
    <t>VIPIND</t>
  </si>
  <si>
    <t>Chemplast Sanmar Ltd</t>
  </si>
  <si>
    <t>CHEMPLASTS</t>
  </si>
  <si>
    <t>India Shelter Finance Corporation Ltd</t>
  </si>
  <si>
    <t>INDIASHLTR</t>
  </si>
  <si>
    <t>Ethos Ltd</t>
  </si>
  <si>
    <t>ETHOSLTD</t>
  </si>
  <si>
    <t>Surya Roshni Ltd</t>
  </si>
  <si>
    <t>SURYAROSNI</t>
  </si>
  <si>
    <t>Moil Ltd</t>
  </si>
  <si>
    <t>MOIL</t>
  </si>
  <si>
    <t>Mining - Manganese</t>
  </si>
  <si>
    <t>Tarc Ltd</t>
  </si>
  <si>
    <t>TARC</t>
  </si>
  <si>
    <t>Mahindra Holidays and Resorts India Ltd</t>
  </si>
  <si>
    <t>MHRIL</t>
  </si>
  <si>
    <t>Shilpa Medicare Ltd</t>
  </si>
  <si>
    <t>SHILPAMED</t>
  </si>
  <si>
    <t>Garware Technical Fibres Ltd</t>
  </si>
  <si>
    <t>GARFIBRES</t>
  </si>
  <si>
    <t>Ujjivan Small Finance Bank Ltd</t>
  </si>
  <si>
    <t>UJJIVANSFB</t>
  </si>
  <si>
    <t>MedPlus Health Services Ltd</t>
  </si>
  <si>
    <t>MEDPLUS</t>
  </si>
  <si>
    <t>Equinox India Developments Ltd</t>
  </si>
  <si>
    <t>EMBDL</t>
  </si>
  <si>
    <t>Sandur Manganese and Iron Ores Ltd</t>
  </si>
  <si>
    <t>SANDUMA</t>
  </si>
  <si>
    <t>Laxmi Organic Industries Ltd</t>
  </si>
  <si>
    <t>LXCHEM</t>
  </si>
  <si>
    <t>Arvind Fashions Ltd</t>
  </si>
  <si>
    <t>ARVINDFASN</t>
  </si>
  <si>
    <t>Protean eGov Technologies Ltd</t>
  </si>
  <si>
    <t>PROTEAN</t>
  </si>
  <si>
    <t>IT Consulting &amp; Other Services</t>
  </si>
  <si>
    <t>Dilip Buildcon Ltd</t>
  </si>
  <si>
    <t>DBL</t>
  </si>
  <si>
    <t>Ahluwalia Contracts (India) Ltd</t>
  </si>
  <si>
    <t>AHLUCONT</t>
  </si>
  <si>
    <t>Sundaram Finance Holdings Ltd</t>
  </si>
  <si>
    <t>SUNDARMHLD</t>
  </si>
  <si>
    <t>Welspun Enterprises Ltd</t>
  </si>
  <si>
    <t>WELENT</t>
  </si>
  <si>
    <t>Syrma SGS Technology Ltd</t>
  </si>
  <si>
    <t>SYRMA</t>
  </si>
  <si>
    <t>PC Jeweller Ltd</t>
  </si>
  <si>
    <t>PCJEWELLER</t>
  </si>
  <si>
    <t>Nazara Technologies Ltd</t>
  </si>
  <si>
    <t>NAZARA</t>
  </si>
  <si>
    <t>Theme Parks &amp; Gaming</t>
  </si>
  <si>
    <t>Diamond Power Infrastructure Ltd</t>
  </si>
  <si>
    <t>DIACABS</t>
  </si>
  <si>
    <t>IFB Industries Ltd</t>
  </si>
  <si>
    <t>IFBIND</t>
  </si>
  <si>
    <t>Balaji Amines Ltd</t>
  </si>
  <si>
    <t>BALAMINES</t>
  </si>
  <si>
    <t>Hindustan Foods Ltd</t>
  </si>
  <si>
    <t>HNDFDS</t>
  </si>
  <si>
    <t>eMudhra Ltd</t>
  </si>
  <si>
    <t>EMUDHRA</t>
  </si>
  <si>
    <t>TV18 Broadcast Ltd</t>
  </si>
  <si>
    <t>TV18BRDCST</t>
  </si>
  <si>
    <t>Indo Count Industries Ltd</t>
  </si>
  <si>
    <t>ICIL</t>
  </si>
  <si>
    <t>Tamilnad Mercantile Bank Ltd</t>
  </si>
  <si>
    <t>TMB</t>
  </si>
  <si>
    <t>Sudarshan Chemical Industries Ltd</t>
  </si>
  <si>
    <t>SUDARSCHEM</t>
  </si>
  <si>
    <t>Mishra Dhatu Nigam Ltd</t>
  </si>
  <si>
    <t>MIDHANI</t>
  </si>
  <si>
    <t>PDS Limited</t>
  </si>
  <si>
    <t>PDSL</t>
  </si>
  <si>
    <t>Insolation Energy Ltd</t>
  </si>
  <si>
    <t>INA</t>
  </si>
  <si>
    <t>Semiconductors</t>
  </si>
  <si>
    <t>Inox Green Energy Services Ltd</t>
  </si>
  <si>
    <t>INOXGREEN</t>
  </si>
  <si>
    <t>Responsive Industries Ltd</t>
  </si>
  <si>
    <t>RESPONIND</t>
  </si>
  <si>
    <t>Building Products - Granite</t>
  </si>
  <si>
    <t>Go Fashion (India) Ltd</t>
  </si>
  <si>
    <t>GOCOLORS</t>
  </si>
  <si>
    <t>Man Infraconstruction Ltd</t>
  </si>
  <si>
    <t>MANINFRA</t>
  </si>
  <si>
    <t>Dodla Dairy Ltd</t>
  </si>
  <si>
    <t>DODLA</t>
  </si>
  <si>
    <t>Technocraft Industries (India) Ltd</t>
  </si>
  <si>
    <t>TIIL</t>
  </si>
  <si>
    <t>Gabriel India Ltd</t>
  </si>
  <si>
    <t>GABRIEL</t>
  </si>
  <si>
    <t>Dhanuka Agritech Ltd</t>
  </si>
  <si>
    <t>DHANUKA</t>
  </si>
  <si>
    <t>Indigo Paints Ltd</t>
  </si>
  <si>
    <t>INDIGOPNTS</t>
  </si>
  <si>
    <t>ICRA Ltd</t>
  </si>
  <si>
    <t>ICRA</t>
  </si>
  <si>
    <t>Suprajit Engineering Ltd</t>
  </si>
  <si>
    <t>SUPRAJIT</t>
  </si>
  <si>
    <t>Paradeep Phosphates Ltd</t>
  </si>
  <si>
    <t>PARADEEP</t>
  </si>
  <si>
    <t>Ami Organics Ltd</t>
  </si>
  <si>
    <t>AMIORG</t>
  </si>
  <si>
    <t>Ashoka Buildcon Ltd</t>
  </si>
  <si>
    <t>ASHOKA</t>
  </si>
  <si>
    <t>Niit Learning Systems Ltd</t>
  </si>
  <si>
    <t>NIITMTS</t>
  </si>
  <si>
    <t>Education Services</t>
  </si>
  <si>
    <t>Sun Pharma Advanced Research Co Ltd</t>
  </si>
  <si>
    <t>SPARC</t>
  </si>
  <si>
    <t>Share India Securities Ltd</t>
  </si>
  <si>
    <t>SHAREINDIA</t>
  </si>
  <si>
    <t>Piccadily Agro Industries Ltd</t>
  </si>
  <si>
    <t>PICCADIL</t>
  </si>
  <si>
    <t>Hindustan Construction Company Ltd</t>
  </si>
  <si>
    <t>HCC</t>
  </si>
  <si>
    <t>Ganesh Housing Corp Ltd</t>
  </si>
  <si>
    <t>GANESHHOUC</t>
  </si>
  <si>
    <t>Ceigall India Ltd</t>
  </si>
  <si>
    <t>CEIGALL</t>
  </si>
  <si>
    <t>National Highways Infra Trust</t>
  </si>
  <si>
    <t>NHIT</t>
  </si>
  <si>
    <t>Kesoram Industries Ltd</t>
  </si>
  <si>
    <t>KESORAMIND</t>
  </si>
  <si>
    <t>KRBL Ltd</t>
  </si>
  <si>
    <t>KRBL</t>
  </si>
  <si>
    <t>Bansal Wire Industries Ltd</t>
  </si>
  <si>
    <t>BANSALWIRE</t>
  </si>
  <si>
    <t>Gokaldas Exports Ltd</t>
  </si>
  <si>
    <t>GOKEX</t>
  </si>
  <si>
    <t>Jindal Worldwide Ltd</t>
  </si>
  <si>
    <t>JINDWORLD</t>
  </si>
  <si>
    <t>BHARAT Bond ETF-April 2030-Growth</t>
  </si>
  <si>
    <t>EBBETF0430</t>
  </si>
  <si>
    <t>Lux Industries Ltd</t>
  </si>
  <si>
    <t>LUXIND</t>
  </si>
  <si>
    <t>Refex Industries Ltd</t>
  </si>
  <si>
    <t>REFEX</t>
  </si>
  <si>
    <t>Greenlam Industries Ltd</t>
  </si>
  <si>
    <t>GREENLAM</t>
  </si>
  <si>
    <t>Building Products - Laminates</t>
  </si>
  <si>
    <t>Sharda Motor Industries Ltd</t>
  </si>
  <si>
    <t>SHARDAMOTR</t>
  </si>
  <si>
    <t>Nesco Ltd</t>
  </si>
  <si>
    <t>NESCO</t>
  </si>
  <si>
    <t>Gulf Oil Lubricants India Ltd</t>
  </si>
  <si>
    <t>GULFOILLUB</t>
  </si>
  <si>
    <t>Rolex Rings Ltd</t>
  </si>
  <si>
    <t>ROLEXRINGS</t>
  </si>
  <si>
    <t>Thangamayil Jewellery Ltd</t>
  </si>
  <si>
    <t>THANGAMAYL</t>
  </si>
  <si>
    <t>Orchid Pharma Ltd</t>
  </si>
  <si>
    <t>ORCHPHARMA</t>
  </si>
  <si>
    <t>BHARAT Bond ETF-April 2032</t>
  </si>
  <si>
    <t>BBETF0432</t>
  </si>
  <si>
    <t>Kennametal India Ltd</t>
  </si>
  <si>
    <t>KENNAMET</t>
  </si>
  <si>
    <t>Johnson Controls-Hitachi Air Conditioning India Ltd</t>
  </si>
  <si>
    <t>JCHAC</t>
  </si>
  <si>
    <t>GHCL Ltd</t>
  </si>
  <si>
    <t>GHCL</t>
  </si>
  <si>
    <t>India Infrastructure Trust</t>
  </si>
  <si>
    <t>INFRATRUST</t>
  </si>
  <si>
    <t>GMM Pfaudler Ltd</t>
  </si>
  <si>
    <t>GMMPFAUDLR</t>
  </si>
  <si>
    <t>South Indian Bank Ltd</t>
  </si>
  <si>
    <t>SOUTHBANK</t>
  </si>
  <si>
    <t>Lloyds Enterprises Ltd</t>
  </si>
  <si>
    <t>LLOYDSENT</t>
  </si>
  <si>
    <t>Trading Companies &amp; Distributors</t>
  </si>
  <si>
    <t>Jai Corp Ltd</t>
  </si>
  <si>
    <t>JAICORPLTD</t>
  </si>
  <si>
    <t>Indinfravit Trust</t>
  </si>
  <si>
    <t>INDINFR</t>
  </si>
  <si>
    <t>Rallis India Ltd</t>
  </si>
  <si>
    <t>RALLIS</t>
  </si>
  <si>
    <t>Ujaas Energy Ltd</t>
  </si>
  <si>
    <t>UEL</t>
  </si>
  <si>
    <t>Aditya Vision Ltd</t>
  </si>
  <si>
    <t>AVL</t>
  </si>
  <si>
    <t>Retail - Speciality</t>
  </si>
  <si>
    <t>Orient Cement Ltd</t>
  </si>
  <si>
    <t>ORIENTCEM</t>
  </si>
  <si>
    <t>Allcargo Logistics Ltd</t>
  </si>
  <si>
    <t>ALLCARGO</t>
  </si>
  <si>
    <t>TD Power Systems Ltd</t>
  </si>
  <si>
    <t>TDPOWERSYS</t>
  </si>
  <si>
    <t>Borosil Renewables Ltd</t>
  </si>
  <si>
    <t>BORORENEW</t>
  </si>
  <si>
    <t>Housewares</t>
  </si>
  <si>
    <t>Prince Pipes and Fittings Ltd</t>
  </si>
  <si>
    <t>PRINCEPIPE</t>
  </si>
  <si>
    <t>Sterlite Technologies Ltd</t>
  </si>
  <si>
    <t>STLTECH</t>
  </si>
  <si>
    <t>Optiemus Infracom Ltd</t>
  </si>
  <si>
    <t>OPTIEMUS</t>
  </si>
  <si>
    <t>Magellanic Cloud Ltd</t>
  </si>
  <si>
    <t>MCLOUD</t>
  </si>
  <si>
    <t>VST Industries Ltd</t>
  </si>
  <si>
    <t>VSTIND</t>
  </si>
  <si>
    <t>AGI Greenpac Ltd</t>
  </si>
  <si>
    <t>AGI</t>
  </si>
  <si>
    <t>Healthcare Global Enterprises Ltd</t>
  </si>
  <si>
    <t>HCG</t>
  </si>
  <si>
    <t>PTC India Ltd</t>
  </si>
  <si>
    <t>PTC</t>
  </si>
  <si>
    <t>Gujarat Alkalies And Chemicals Ltd</t>
  </si>
  <si>
    <t>GUJALKALI</t>
  </si>
  <si>
    <t>R Systems International Ltd</t>
  </si>
  <si>
    <t>RSYSTEMS</t>
  </si>
  <si>
    <t>Bondada Engineering Ltd</t>
  </si>
  <si>
    <t>BONDADA</t>
  </si>
  <si>
    <t>Easy Trip Planners Ltd</t>
  </si>
  <si>
    <t>EASEMYTRIP</t>
  </si>
  <si>
    <t>Privi Speciality Chemicals Ltd</t>
  </si>
  <si>
    <t>PRIVISCL</t>
  </si>
  <si>
    <t>National Fertilizers Ltd</t>
  </si>
  <si>
    <t>NFL</t>
  </si>
  <si>
    <t>Marsons Ltd</t>
  </si>
  <si>
    <t>MARSONS</t>
  </si>
  <si>
    <t>Pilani Investment And Industries Corporation Ltd</t>
  </si>
  <si>
    <t>PILANIINVS</t>
  </si>
  <si>
    <t>Kovai Medical Center and Hospital Ltd</t>
  </si>
  <si>
    <t>KOVAI</t>
  </si>
  <si>
    <t>Gujarat Ambuja Exports Ltd</t>
  </si>
  <si>
    <t>GAEL</t>
  </si>
  <si>
    <t>Entero Healthcare Solutions Ltd</t>
  </si>
  <si>
    <t>ENTERO</t>
  </si>
  <si>
    <t>SIS Ltd</t>
  </si>
  <si>
    <t>SIS</t>
  </si>
  <si>
    <t>Jana Small Finance Bank Ltd</t>
  </si>
  <si>
    <t>JSFB</t>
  </si>
  <si>
    <t>India Tourism Development Corp Ltd</t>
  </si>
  <si>
    <t>ITDC</t>
  </si>
  <si>
    <t>DB Corp Ltd</t>
  </si>
  <si>
    <t>DBCORP</t>
  </si>
  <si>
    <t>Publishing</t>
  </si>
  <si>
    <t>Rain Industries Ltd</t>
  </si>
  <si>
    <t>RAIN</t>
  </si>
  <si>
    <t>Le Travenues Technology Ltd</t>
  </si>
  <si>
    <t>IXIGO</t>
  </si>
  <si>
    <t>J Kumar Infraprojects Ltd</t>
  </si>
  <si>
    <t>JKIL</t>
  </si>
  <si>
    <t>Zaggle Prepaid Ocean Services Ltd</t>
  </si>
  <si>
    <t>ZAGGLE</t>
  </si>
  <si>
    <t>Aarti Pharmalabs Ltd</t>
  </si>
  <si>
    <t>AARTIPHARM</t>
  </si>
  <si>
    <t>Pricol Ltd</t>
  </si>
  <si>
    <t>PRICOLLTD</t>
  </si>
  <si>
    <t>Heritage Foods Ltd</t>
  </si>
  <si>
    <t>HERITGFOOD</t>
  </si>
  <si>
    <t>Eraaya Lifespaces Ltd</t>
  </si>
  <si>
    <t>ERAAYA</t>
  </si>
  <si>
    <t>Kirloskar Industries Ltd</t>
  </si>
  <si>
    <t>KIRLOSIND</t>
  </si>
  <si>
    <t>Tilaknagar Industries Ltd</t>
  </si>
  <si>
    <t>TI</t>
  </si>
  <si>
    <t>Advanced Enzyme Technologies Ltd</t>
  </si>
  <si>
    <t>ADVENZYMES</t>
  </si>
  <si>
    <t>Restaurant Brands Asia Ltd</t>
  </si>
  <si>
    <t>RBA</t>
  </si>
  <si>
    <t>Orissa Minerals Development Company Ltd</t>
  </si>
  <si>
    <t>ORISSAMINE</t>
  </si>
  <si>
    <t>Neogen Chemicals Ltd</t>
  </si>
  <si>
    <t>NEOGEN</t>
  </si>
  <si>
    <t>Cyient DLM Ltd</t>
  </si>
  <si>
    <t>CYIENTDLM</t>
  </si>
  <si>
    <t>CSB Bank Ltd</t>
  </si>
  <si>
    <t>CSBBANK</t>
  </si>
  <si>
    <t>Hemisphere Properties India Ltd</t>
  </si>
  <si>
    <t>HEMIPROP</t>
  </si>
  <si>
    <t>Banco Products (India) Ltd</t>
  </si>
  <si>
    <t>BANCOINDIA</t>
  </si>
  <si>
    <t>Anup Engineering Ltd</t>
  </si>
  <si>
    <t>ANUP</t>
  </si>
  <si>
    <t>Dynamatic Technologies Ltd</t>
  </si>
  <si>
    <t>DYNAMATECH</t>
  </si>
  <si>
    <t>Skipper Ltd</t>
  </si>
  <si>
    <t>SKIPPER</t>
  </si>
  <si>
    <t>Bharat Bijlee Ltd</t>
  </si>
  <si>
    <t>BBL</t>
  </si>
  <si>
    <t>MTAR Technologies Ltd</t>
  </si>
  <si>
    <t>MTARTECH</t>
  </si>
  <si>
    <t>Rajoo Engineers Ltd</t>
  </si>
  <si>
    <t>RAJOOENG</t>
  </si>
  <si>
    <t>E2E Networks Ltd</t>
  </si>
  <si>
    <t>E2E</t>
  </si>
  <si>
    <t>Paisalo Digital Ltd</t>
  </si>
  <si>
    <t>PAISALO</t>
  </si>
  <si>
    <t>Nippon India ETF Gold BeES</t>
  </si>
  <si>
    <t>GOLDBEES</t>
  </si>
  <si>
    <t>Gold</t>
  </si>
  <si>
    <t>SeQuent Scientific Ltd</t>
  </si>
  <si>
    <t>SEQUENT</t>
  </si>
  <si>
    <t>Bajaj Hindusthan Sugar Ltd</t>
  </si>
  <si>
    <t>BAJAJHIND</t>
  </si>
  <si>
    <t>Sharda Cropchem Ltd</t>
  </si>
  <si>
    <t>SHARDACROP</t>
  </si>
  <si>
    <t>Orient Electric Ltd</t>
  </si>
  <si>
    <t>ORIENTELEC</t>
  </si>
  <si>
    <t>TeamLease Services Ltd</t>
  </si>
  <si>
    <t>TEAMLEASE</t>
  </si>
  <si>
    <t>MAS Financial Services Ltd</t>
  </si>
  <si>
    <t>MASFIN</t>
  </si>
  <si>
    <t>Utkarsh Small Finance Bank Ltd</t>
  </si>
  <si>
    <t>UTKARSHBNK</t>
  </si>
  <si>
    <t>Network People Services Technologies Ltd</t>
  </si>
  <si>
    <t>NPST</t>
  </si>
  <si>
    <t>Gopal Snacks Ltd</t>
  </si>
  <si>
    <t>GOPAL</t>
  </si>
  <si>
    <t>Heidelbergcement India Ltd</t>
  </si>
  <si>
    <t>HEIDELBERG</t>
  </si>
  <si>
    <t>Vaibhav Global Ltd</t>
  </si>
  <si>
    <t>VAIBHAVGBL</t>
  </si>
  <si>
    <t>Uflex Ltd</t>
  </si>
  <si>
    <t>UFLEX</t>
  </si>
  <si>
    <t>Grauer And Weil (India) Ltd</t>
  </si>
  <si>
    <t>GRAUWEIL</t>
  </si>
  <si>
    <t>Manorama Industries Ltd</t>
  </si>
  <si>
    <t>MANORAMA</t>
  </si>
  <si>
    <t>Borosil Ltd</t>
  </si>
  <si>
    <t>BOROLTD</t>
  </si>
  <si>
    <t>Ganesha Ecosphere Ltd</t>
  </si>
  <si>
    <t>GANECOS</t>
  </si>
  <si>
    <t>Wonderla Holidays Ltd</t>
  </si>
  <si>
    <t>WONDERLA</t>
  </si>
  <si>
    <t>Rossari Biotech Ltd</t>
  </si>
  <si>
    <t>ROSSARI</t>
  </si>
  <si>
    <t>SG Mart Ltd</t>
  </si>
  <si>
    <t>SGMART</t>
  </si>
  <si>
    <t>Renewable Electricity</t>
  </si>
  <si>
    <t>Bharat Rasayan Ltd</t>
  </si>
  <si>
    <t>BHARATRAS</t>
  </si>
  <si>
    <t>VRL Logistics Ltd</t>
  </si>
  <si>
    <t>VRLLOG</t>
  </si>
  <si>
    <t>Greenpanel Industries Ltd</t>
  </si>
  <si>
    <t>GREENPANEL</t>
  </si>
  <si>
    <t>Sundaram Clayton Ltd</t>
  </si>
  <si>
    <t>SUNCLAY</t>
  </si>
  <si>
    <t>Yatharth Hospital &amp; Trauma Care Services Ltd</t>
  </si>
  <si>
    <t>YATHARTH</t>
  </si>
  <si>
    <t>V2 Retail Ltd</t>
  </si>
  <si>
    <t>V2RETAIL</t>
  </si>
  <si>
    <t>Kaveri Seed Company Ltd</t>
  </si>
  <si>
    <t>KSCL</t>
  </si>
  <si>
    <t>Seeds</t>
  </si>
  <si>
    <t>Nocil Ltd</t>
  </si>
  <si>
    <t>NOCIL</t>
  </si>
  <si>
    <t>Awfis Space Solutions Ltd</t>
  </si>
  <si>
    <t>AWFIS</t>
  </si>
  <si>
    <t>Northern ARC Capital Ltd</t>
  </si>
  <si>
    <t>NORTHARC</t>
  </si>
  <si>
    <t>Aarti Drugs Ltd</t>
  </si>
  <si>
    <t>AARTIDRUGS</t>
  </si>
  <si>
    <t>Pitti Engineering Ltd</t>
  </si>
  <si>
    <t>PITTIENG</t>
  </si>
  <si>
    <t>Bannari Amman Sugars Ltd</t>
  </si>
  <si>
    <t>BANARISUG</t>
  </si>
  <si>
    <t>Jayaswal Neco Industries Ltd</t>
  </si>
  <si>
    <t>JAYNECOIND</t>
  </si>
  <si>
    <t>Bombay Dyeing and Mfg Co Ltd</t>
  </si>
  <si>
    <t>BOMDYEING</t>
  </si>
  <si>
    <t>Fineotex Chemical Ltd</t>
  </si>
  <si>
    <t>FCL</t>
  </si>
  <si>
    <t>Morepen Laboratories Ltd</t>
  </si>
  <si>
    <t>MOREPENLAB</t>
  </si>
  <si>
    <t>Shanthi Gears Ltd</t>
  </si>
  <si>
    <t>SHANTIGEAR</t>
  </si>
  <si>
    <t>Greenply Industries Ltd</t>
  </si>
  <si>
    <t>GREENPLY</t>
  </si>
  <si>
    <t>Supriya Lifescience Ltd</t>
  </si>
  <si>
    <t>SUPRIYA</t>
  </si>
  <si>
    <t>Harsha Engineers International Ltd</t>
  </si>
  <si>
    <t>HARSHA</t>
  </si>
  <si>
    <t>Dalmia Bharat Sugar and Industries Ltd</t>
  </si>
  <si>
    <t>DALMIASUG</t>
  </si>
  <si>
    <t>Hawkins Cookers Ltd</t>
  </si>
  <si>
    <t>HAWKINCOOK</t>
  </si>
  <si>
    <t>Subros Ltd</t>
  </si>
  <si>
    <t>SUBROS</t>
  </si>
  <si>
    <t>Jamna Auto Industries Ltd</t>
  </si>
  <si>
    <t>JAMNAAUTO</t>
  </si>
  <si>
    <t>MSTC Ltd</t>
  </si>
  <si>
    <t>MSTCLTD</t>
  </si>
  <si>
    <t>Shaily Engineering Plastics Ltd</t>
  </si>
  <si>
    <t>SHAILY</t>
  </si>
  <si>
    <t>Ramky Infrastructure Ltd</t>
  </si>
  <si>
    <t>RAMKY</t>
  </si>
  <si>
    <t>Tinplate Company of India Ltd</t>
  </si>
  <si>
    <t>TINPLATE</t>
  </si>
  <si>
    <t>Patel Engineering Ltd</t>
  </si>
  <si>
    <t>PATELENG</t>
  </si>
  <si>
    <t>Medi Assist Healthcare Services Ltd</t>
  </si>
  <si>
    <t>MEDIASSIST</t>
  </si>
  <si>
    <t>Unichem Laboratories Ltd</t>
  </si>
  <si>
    <t>UNICHEMLAB</t>
  </si>
  <si>
    <t>Moschip Technologies Ltd</t>
  </si>
  <si>
    <t>MOSCHIP</t>
  </si>
  <si>
    <t>Nippon India ETF Nifty 50 BeES</t>
  </si>
  <si>
    <t>NIFTYBEES</t>
  </si>
  <si>
    <t>Gateway Distriparks Ltd</t>
  </si>
  <si>
    <t>GATEWAY</t>
  </si>
  <si>
    <t>Hikal Ltd</t>
  </si>
  <si>
    <t>HIKAL</t>
  </si>
  <si>
    <t>Bhagiradha Chemicals and Industries Ltd</t>
  </si>
  <si>
    <t>BHAGCHEM</t>
  </si>
  <si>
    <t>Balmer Lawrie and Company Ltd</t>
  </si>
  <si>
    <t>BALMLAWRIE</t>
  </si>
  <si>
    <t>Shilchar Technologies Ltd</t>
  </si>
  <si>
    <t>SHILCTECH</t>
  </si>
  <si>
    <t>Imagicaaworld Entertainment Ltd</t>
  </si>
  <si>
    <t>IMAGICAA</t>
  </si>
  <si>
    <t>JTL Industries Ltd</t>
  </si>
  <si>
    <t>JTLIND</t>
  </si>
  <si>
    <t>LG Balakrishnan &amp; Bros Ltd</t>
  </si>
  <si>
    <t>LGBBROSLTD</t>
  </si>
  <si>
    <t>Venus Pipes and Tubes Ltd</t>
  </si>
  <si>
    <t>VENUSPIPES</t>
  </si>
  <si>
    <t>EMS Ltd</t>
  </si>
  <si>
    <t>EMSLIMITED</t>
  </si>
  <si>
    <t>Fiem Industries Ltd</t>
  </si>
  <si>
    <t>FIEMIND</t>
  </si>
  <si>
    <t>Styrenix Performance Materials Ltd</t>
  </si>
  <si>
    <t>STYRENIX</t>
  </si>
  <si>
    <t>SEPC Ltd</t>
  </si>
  <si>
    <t>SEPC</t>
  </si>
  <si>
    <t>RPG Life Sciences Limited</t>
  </si>
  <si>
    <t>RPGLIFE</t>
  </si>
  <si>
    <t>JTEKT India Ltd</t>
  </si>
  <si>
    <t>JTEKTINDIA</t>
  </si>
  <si>
    <t>Samhi Hotels Ltd</t>
  </si>
  <si>
    <t>SAMHI</t>
  </si>
  <si>
    <t>Cartrade Tech Ltd</t>
  </si>
  <si>
    <t>CARTRADE</t>
  </si>
  <si>
    <t>Jain Irrigation Systems Ltd</t>
  </si>
  <si>
    <t>JISLJALEQS</t>
  </si>
  <si>
    <t>Agricultural &amp; Farm Machinery</t>
  </si>
  <si>
    <t>Websol Energy System Ltd</t>
  </si>
  <si>
    <t>WEBELSOLAR</t>
  </si>
  <si>
    <t>Fedbank Financial Services Ltd</t>
  </si>
  <si>
    <t>FEDFINA</t>
  </si>
  <si>
    <t>Thyrocare Technologies Ltd</t>
  </si>
  <si>
    <t>THYROCARE</t>
  </si>
  <si>
    <t>Pearl Global Industries Ltd</t>
  </si>
  <si>
    <t>PGIL</t>
  </si>
  <si>
    <t>Prime Focus Ltd</t>
  </si>
  <si>
    <t>PFOCUS</t>
  </si>
  <si>
    <t>Animation</t>
  </si>
  <si>
    <t>Innova Captab Ltd</t>
  </si>
  <si>
    <t>INNOVACAP</t>
  </si>
  <si>
    <t>Avantel Ltd</t>
  </si>
  <si>
    <t>AVANTEL</t>
  </si>
  <si>
    <t>Paras Defence and Space Technologies Ltd</t>
  </si>
  <si>
    <t>PARAS</t>
  </si>
  <si>
    <t>S H Kelkar and Company Ltd</t>
  </si>
  <si>
    <t>SHK</t>
  </si>
  <si>
    <t>WPIL Ltd</t>
  </si>
  <si>
    <t>WPIL</t>
  </si>
  <si>
    <t>India Glycols Ltd</t>
  </si>
  <si>
    <t>INDIAGLYCO</t>
  </si>
  <si>
    <t>Sunflag Iron and Steel Co Ltd</t>
  </si>
  <si>
    <t>SUNFLAG</t>
  </si>
  <si>
    <t>IndoStar Capital Finance Ltd</t>
  </si>
  <si>
    <t>INDOSTAR</t>
  </si>
  <si>
    <t>Honda India Power Products Ltd</t>
  </si>
  <si>
    <t>HONDAPOWER</t>
  </si>
  <si>
    <t>TCI Express Ltd</t>
  </si>
  <si>
    <t>TCIEXP</t>
  </si>
  <si>
    <t>Spandana Sphoorty Financial Ltd</t>
  </si>
  <si>
    <t>SPANDANA</t>
  </si>
  <si>
    <t>Shrem InvIT</t>
  </si>
  <si>
    <t>SHREMINVIT</t>
  </si>
  <si>
    <t>Kewal Kiran Clothing Ltd</t>
  </si>
  <si>
    <t>KKCL</t>
  </si>
  <si>
    <t>West Coast Paper Mills Ltd</t>
  </si>
  <si>
    <t>WSTCSTPAPR</t>
  </si>
  <si>
    <t>Oriana Power Ltd</t>
  </si>
  <si>
    <t>ORIANA</t>
  </si>
  <si>
    <t>Servotech Power Systems Ltd</t>
  </si>
  <si>
    <t>SERVOTECH</t>
  </si>
  <si>
    <t>Gokul Agro Resources Ltd</t>
  </si>
  <si>
    <t>GOKULAGRO</t>
  </si>
  <si>
    <t>Greaves Cotton Ltd</t>
  </si>
  <si>
    <t>GREAVESCOT</t>
  </si>
  <si>
    <t>Geojit Financial Services Ltd</t>
  </si>
  <si>
    <t>GEOJITFSL</t>
  </si>
  <si>
    <t>Kingfa Science and Technology (India) Ltd</t>
  </si>
  <si>
    <t>KINGFA</t>
  </si>
  <si>
    <t>Jeena Sikho Lifecare Ltd</t>
  </si>
  <si>
    <t>JSLL</t>
  </si>
  <si>
    <t>BF Utilities Ltd</t>
  </si>
  <si>
    <t>BFUTILITIE</t>
  </si>
  <si>
    <t>Indraprastha Medical Corporation Ltd</t>
  </si>
  <si>
    <t>INDRAMEDCO</t>
  </si>
  <si>
    <t>Sula Vineyards Ltd</t>
  </si>
  <si>
    <t>SULA</t>
  </si>
  <si>
    <t>La Opala R G Ltd</t>
  </si>
  <si>
    <t>LAOPALA</t>
  </si>
  <si>
    <t>VST Tillers Tractors Ltd</t>
  </si>
  <si>
    <t>VSTTILLERS</t>
  </si>
  <si>
    <t>Gufic Biosciences Ltd</t>
  </si>
  <si>
    <t>GUFICBIO</t>
  </si>
  <si>
    <t>Kalyani Steels Ltd</t>
  </si>
  <si>
    <t>KSL</t>
  </si>
  <si>
    <t>Indian Metals and Ferro Alloys Ltd</t>
  </si>
  <si>
    <t>IMFA</t>
  </si>
  <si>
    <t>Lumax AutoTechnologies Ltd</t>
  </si>
  <si>
    <t>LUMAXTECH</t>
  </si>
  <si>
    <t>Savita Oil Technologies Ltd</t>
  </si>
  <si>
    <t>SOTL</t>
  </si>
  <si>
    <t>Cigniti Technologies Ltd</t>
  </si>
  <si>
    <t>CIGNITITEC</t>
  </si>
  <si>
    <t>Swaraj Engines Ltd</t>
  </si>
  <si>
    <t>SWARAJENG</t>
  </si>
  <si>
    <t>Gujarat Themis Biosyn Ltd</t>
  </si>
  <si>
    <t>GUJTHEM</t>
  </si>
  <si>
    <t>Nirlon Ltd</t>
  </si>
  <si>
    <t>NIRLON</t>
  </si>
  <si>
    <t>Muthoot Microfin Ltd</t>
  </si>
  <si>
    <t>MUTHOOTMF</t>
  </si>
  <si>
    <t>Microfinancing</t>
  </si>
  <si>
    <t>Hubtown Ltd</t>
  </si>
  <si>
    <t>HUBTOWN</t>
  </si>
  <si>
    <t>Epack Durable Ltd</t>
  </si>
  <si>
    <t>EPACK</t>
  </si>
  <si>
    <t>Quick Heal Technologies Ltd</t>
  </si>
  <si>
    <t>QUICKHEAL</t>
  </si>
  <si>
    <t>IRB InvIT Fund</t>
  </si>
  <si>
    <t>IRBINVIT</t>
  </si>
  <si>
    <t>Exicom Tele-Systems Ltd</t>
  </si>
  <si>
    <t>EXICOM</t>
  </si>
  <si>
    <t>DCB Bank Ltd</t>
  </si>
  <si>
    <t>DCBBANK</t>
  </si>
  <si>
    <t>Motilal Oswal NASDAQ 100 ETF</t>
  </si>
  <si>
    <t>MON100</t>
  </si>
  <si>
    <t>Veedol Corporation Ltd</t>
  </si>
  <si>
    <t>TIDEWATER</t>
  </si>
  <si>
    <t>Avalon Technologies Ltd</t>
  </si>
  <si>
    <t>AVALON</t>
  </si>
  <si>
    <t>TCNS Clothing Co Ltd</t>
  </si>
  <si>
    <t>TCNSBRANDS</t>
  </si>
  <si>
    <t>Hinduja Global Solutions Ltd</t>
  </si>
  <si>
    <t>HGS</t>
  </si>
  <si>
    <t>Artemis Medicare Services Ltd</t>
  </si>
  <si>
    <t>ARTEMISMED</t>
  </si>
  <si>
    <t>Sky Gold Ltd</t>
  </si>
  <si>
    <t>SKYGOLD</t>
  </si>
  <si>
    <t>D P Abhushan Ltd</t>
  </si>
  <si>
    <t>DPABHUSHAN</t>
  </si>
  <si>
    <t>Goodluck India Ltd</t>
  </si>
  <si>
    <t>GOODLUCK</t>
  </si>
  <si>
    <t>KDDL Ltd</t>
  </si>
  <si>
    <t>KDDL</t>
  </si>
  <si>
    <t>Bhansali Engg Polymers Ltd</t>
  </si>
  <si>
    <t>BEPL</t>
  </si>
  <si>
    <t>Stylam Industries Ltd</t>
  </si>
  <si>
    <t>STYLAMIND</t>
  </si>
  <si>
    <t>Goldiam International Ltd</t>
  </si>
  <si>
    <t>GOLDIAM</t>
  </si>
  <si>
    <t>Alembic Ltd</t>
  </si>
  <si>
    <t>ALEMBICLTD</t>
  </si>
  <si>
    <t>Fischer Medical Ventures Ltd</t>
  </si>
  <si>
    <t>FISCHER</t>
  </si>
  <si>
    <t>Shivalik Bimetal Controls Ltd</t>
  </si>
  <si>
    <t>SBCL</t>
  </si>
  <si>
    <t>DCX Systems Ltd</t>
  </si>
  <si>
    <t>DCXINDIA</t>
  </si>
  <si>
    <t>Arvind Smartspaces Ltd</t>
  </si>
  <si>
    <t>ARVSMART</t>
  </si>
  <si>
    <t>Seamec Ltd</t>
  </si>
  <si>
    <t>SEAMECLTD</t>
  </si>
  <si>
    <t>Oil &amp; Gas - Equipment &amp; Services</t>
  </si>
  <si>
    <t>HPL Electric &amp; Power Ltd</t>
  </si>
  <si>
    <t>HPL</t>
  </si>
  <si>
    <t>Blue Cloud Softech Solutions Ltd</t>
  </si>
  <si>
    <t>BLUECLOUDS</t>
  </si>
  <si>
    <t>Hathway Cable and Datacom Ltd</t>
  </si>
  <si>
    <t>HATHWAY</t>
  </si>
  <si>
    <t>Cable &amp; D2H</t>
  </si>
  <si>
    <t>RPSG Ventures Ltd</t>
  </si>
  <si>
    <t>RPSGVENT</t>
  </si>
  <si>
    <t>Polyplex Corp Ltd</t>
  </si>
  <si>
    <t>POLYPLEX</t>
  </si>
  <si>
    <t>Mahindra Logistics Ltd</t>
  </si>
  <si>
    <t>MAHLOG</t>
  </si>
  <si>
    <t>Gujarat Industries Power Company Ltd</t>
  </si>
  <si>
    <t>GIPCL</t>
  </si>
  <si>
    <t>Kitex Garments Ltd</t>
  </si>
  <si>
    <t>KITEX</t>
  </si>
  <si>
    <t>JNK India Ltd</t>
  </si>
  <si>
    <t>JNKINDIA</t>
  </si>
  <si>
    <t>Gensol Engineering Ltd</t>
  </si>
  <si>
    <t>GENSOL</t>
  </si>
  <si>
    <t>Sandhar Technologies Ltd</t>
  </si>
  <si>
    <t>SANDHAR</t>
  </si>
  <si>
    <t>Datamatics Global Services Ltd</t>
  </si>
  <si>
    <t>DATAMATICS</t>
  </si>
  <si>
    <t>Apeejay Surrendra Park Hotels Ltd</t>
  </si>
  <si>
    <t>PARKHOTELS</t>
  </si>
  <si>
    <t>Mahanagar Telephone Nigam Ltd</t>
  </si>
  <si>
    <t>MTNL</t>
  </si>
  <si>
    <t>Precision Wires India Ltd</t>
  </si>
  <si>
    <t>PRECWIRE</t>
  </si>
  <si>
    <t>Bajaj Consumer Care Ltd</t>
  </si>
  <si>
    <t>BAJAJCON</t>
  </si>
  <si>
    <t>MPS Ltd</t>
  </si>
  <si>
    <t>MPSLTD</t>
  </si>
  <si>
    <t>Globus Spirits Ltd</t>
  </si>
  <si>
    <t>GLOBUSSPR</t>
  </si>
  <si>
    <t>Marathon Nextgen Realty Ltd</t>
  </si>
  <si>
    <t>MARATHON</t>
  </si>
  <si>
    <t>Fino Payments Bank Ltd</t>
  </si>
  <si>
    <t>FINOPB</t>
  </si>
  <si>
    <t>Delta Corp Ltd</t>
  </si>
  <si>
    <t>DELTACORP</t>
  </si>
  <si>
    <t>Hi-Tech Pipes Ltd</t>
  </si>
  <si>
    <t>HITECH</t>
  </si>
  <si>
    <t>Steel Strips Wheels Ltd</t>
  </si>
  <si>
    <t>SSWL</t>
  </si>
  <si>
    <t>Suraj Estate Developers Ltd</t>
  </si>
  <si>
    <t>SURAJEST</t>
  </si>
  <si>
    <t>Real Estate Rental, Development &amp; Operations</t>
  </si>
  <si>
    <t>Vakrangee Limited</t>
  </si>
  <si>
    <t>VAKRANGEE</t>
  </si>
  <si>
    <t>Salasar Techno Engineering Ltd</t>
  </si>
  <si>
    <t>SALASAR</t>
  </si>
  <si>
    <t>CARE Ratings Ltd</t>
  </si>
  <si>
    <t>CARERATING</t>
  </si>
  <si>
    <t>Sanghvi Movers Ltd</t>
  </si>
  <si>
    <t>SANGHVIMOV</t>
  </si>
  <si>
    <t>Vishnu Prakash R Punglia Ltd</t>
  </si>
  <si>
    <t>VPRPL</t>
  </si>
  <si>
    <t>Sindhu Trade Links Ltd</t>
  </si>
  <si>
    <t>SINDHUTRAD</t>
  </si>
  <si>
    <t>Maithan Alloys Ltd</t>
  </si>
  <si>
    <t>MAITHANALL</t>
  </si>
  <si>
    <t>Thirumalai Chemicals Ltd</t>
  </si>
  <si>
    <t>TIRUMALCHM</t>
  </si>
  <si>
    <t>Eveready Industries India Ltd</t>
  </si>
  <si>
    <t>EVEREADY</t>
  </si>
  <si>
    <t>Jindal Poly Films Ltd</t>
  </si>
  <si>
    <t>JINDALPOLY</t>
  </si>
  <si>
    <t>Navneet Education Ltd</t>
  </si>
  <si>
    <t>NAVNETEDUL</t>
  </si>
  <si>
    <t>Solara Active Pharma Sciences Ltd</t>
  </si>
  <si>
    <t>SOLARA</t>
  </si>
  <si>
    <t>Nucleus Software Exports Ltd</t>
  </si>
  <si>
    <t>NUCLEUS</t>
  </si>
  <si>
    <t>Bajel Projects Ltd</t>
  </si>
  <si>
    <t>BAJEL</t>
  </si>
  <si>
    <t>Electric Utilities</t>
  </si>
  <si>
    <t>Marine Electricals (India) Ltd</t>
  </si>
  <si>
    <t>MARINE</t>
  </si>
  <si>
    <t>Ddev Plastiks Industries Ltd</t>
  </si>
  <si>
    <t>DDEVPLASTIK</t>
  </si>
  <si>
    <t>Repco Home Finance Ltd</t>
  </si>
  <si>
    <t>REPCOHOME</t>
  </si>
  <si>
    <t>Capacite Infraprojects Ltd</t>
  </si>
  <si>
    <t>CAPACITE</t>
  </si>
  <si>
    <t>Tasty Bite Eatables Ltd</t>
  </si>
  <si>
    <t>TASTYBITE</t>
  </si>
  <si>
    <t>Saksoft Ltd</t>
  </si>
  <si>
    <t>SAKSOFT</t>
  </si>
  <si>
    <t>KCP Ltd</t>
  </si>
  <si>
    <t>KCP</t>
  </si>
  <si>
    <t>Max Ventures and Industries Ltd</t>
  </si>
  <si>
    <t>MAXVIL</t>
  </si>
  <si>
    <t>Ashiana Housing Ltd</t>
  </si>
  <si>
    <t>ASHIANA</t>
  </si>
  <si>
    <t>Shipping Corporation of India Land and Assets Ltd</t>
  </si>
  <si>
    <t>SCILAL</t>
  </si>
  <si>
    <t>K.P. Energy Ltd</t>
  </si>
  <si>
    <t>KPEL</t>
  </si>
  <si>
    <t>TVS Srichakra Ltd</t>
  </si>
  <si>
    <t>TVSSRICHAK</t>
  </si>
  <si>
    <t>Prakash Industries Ltd</t>
  </si>
  <si>
    <t>PRAKASH</t>
  </si>
  <si>
    <t>Hindustan Oil Exploration Company Ltd</t>
  </si>
  <si>
    <t>HINDOILEXP</t>
  </si>
  <si>
    <t>ADF Foods Ltd</t>
  </si>
  <si>
    <t>ADFFOODS</t>
  </si>
  <si>
    <t>Veritas (India) Ltd</t>
  </si>
  <si>
    <t>VERITAS</t>
  </si>
  <si>
    <t>Oriental Hotels Ltd</t>
  </si>
  <si>
    <t>ORIENTHOT</t>
  </si>
  <si>
    <t>Pokarna Ltd</t>
  </si>
  <si>
    <t>POKARNA</t>
  </si>
  <si>
    <t>Flair Writing Industries Ltd</t>
  </si>
  <si>
    <t>FLAIR</t>
  </si>
  <si>
    <t>Apollo Micro Systems Ltd</t>
  </si>
  <si>
    <t>APOLLO</t>
  </si>
  <si>
    <t>Suven Life Sciences Ltd</t>
  </si>
  <si>
    <t>SUVEN</t>
  </si>
  <si>
    <t>Indoco Remedies Ltd</t>
  </si>
  <si>
    <t>INDOCO</t>
  </si>
  <si>
    <t>SMS Pharmaceuticals Ltd</t>
  </si>
  <si>
    <t>SMSPHARMA</t>
  </si>
  <si>
    <t>Shanti Educational Initiatives Ltd</t>
  </si>
  <si>
    <t>SEIL</t>
  </si>
  <si>
    <t>PTC India Financial Services Ltd</t>
  </si>
  <si>
    <t>PFS</t>
  </si>
  <si>
    <t>Unitech Ltd</t>
  </si>
  <si>
    <t>UNITECH</t>
  </si>
  <si>
    <t>Genesys International Corporation Ltd</t>
  </si>
  <si>
    <t>GENESYS</t>
  </si>
  <si>
    <t>Sagar Cements Ltd</t>
  </si>
  <si>
    <t>SAGCEM</t>
  </si>
  <si>
    <t>DCW Ltd</t>
  </si>
  <si>
    <t>DCW</t>
  </si>
  <si>
    <t>Ram Ratna Wires Ltd</t>
  </si>
  <si>
    <t>RAMRAT</t>
  </si>
  <si>
    <t>Dollar Industries Ltd</t>
  </si>
  <si>
    <t>DOLLAR</t>
  </si>
  <si>
    <t>Somany Ceramics Ltd</t>
  </si>
  <si>
    <t>SOMANYCERA</t>
  </si>
  <si>
    <t>TCPL Packaging Ltd</t>
  </si>
  <si>
    <t>TCPLPACK</t>
  </si>
  <si>
    <t>Monarch Networth Capital Ltd</t>
  </si>
  <si>
    <t>MONARCH</t>
  </si>
  <si>
    <t>GTL Infrastructure Ltd</t>
  </si>
  <si>
    <t>GTLINFRA</t>
  </si>
  <si>
    <t>Motisons Jewellers Ltd</t>
  </si>
  <si>
    <t>MOTISONS</t>
  </si>
  <si>
    <t>Apparel &amp; Accessories Retailers</t>
  </si>
  <si>
    <t>ideaForge Technology Ltd</t>
  </si>
  <si>
    <t>IDEAFORGE</t>
  </si>
  <si>
    <t>RIR Power Electronics Ltd</t>
  </si>
  <si>
    <t>RIR</t>
  </si>
  <si>
    <t>Kolte-Patil Developers Ltd</t>
  </si>
  <si>
    <t>KOLTEPATIL</t>
  </si>
  <si>
    <t>Foseco India Ltd</t>
  </si>
  <si>
    <t>FOSECOIND</t>
  </si>
  <si>
    <t>Dhani Services Ltd</t>
  </si>
  <si>
    <t>DHANI</t>
  </si>
  <si>
    <t>SJS Enterprises Ltd</t>
  </si>
  <si>
    <t>SJS</t>
  </si>
  <si>
    <t>Ashapura Minechem Ltd</t>
  </si>
  <si>
    <t>ASHAPURMIN</t>
  </si>
  <si>
    <t>Shalby Ltd</t>
  </si>
  <si>
    <t>SHALBY</t>
  </si>
  <si>
    <t>Stove Kraft Ltd</t>
  </si>
  <si>
    <t>STOVEKRAFT</t>
  </si>
  <si>
    <t>Summit Securities Ltd</t>
  </si>
  <si>
    <t>SUMMITSEC</t>
  </si>
  <si>
    <t>Automotive Axles Ltd</t>
  </si>
  <si>
    <t>AUTOAXLES</t>
  </si>
  <si>
    <t>Dredging Corporation of India Ltd</t>
  </si>
  <si>
    <t>DREDGECORP</t>
  </si>
  <si>
    <t>Dredging</t>
  </si>
  <si>
    <t>Wendt (India) Limited</t>
  </si>
  <si>
    <t>WENDT</t>
  </si>
  <si>
    <t>Baazar Style Retail Ltd</t>
  </si>
  <si>
    <t>STYLEBAAZA</t>
  </si>
  <si>
    <t>ECOS (India) Mobility &amp; Hospitality Ltd</t>
  </si>
  <si>
    <t>ECOSMOBLTY</t>
  </si>
  <si>
    <t>John Cockerill India Ltd</t>
  </si>
  <si>
    <t>COCKERILL</t>
  </si>
  <si>
    <t>Industrial Machinery &amp; Supplies &amp; Components</t>
  </si>
  <si>
    <t>Huhtamaki India Ltd</t>
  </si>
  <si>
    <t>HUHTAMAKI</t>
  </si>
  <si>
    <t>NRB Bearings Ltd</t>
  </si>
  <si>
    <t>NRBBEARING</t>
  </si>
  <si>
    <t>KRN Heat Exchanger and Refrigeration Ltd</t>
  </si>
  <si>
    <t>KRN</t>
  </si>
  <si>
    <t>MM Forgings Ltd</t>
  </si>
  <si>
    <t>MMFL</t>
  </si>
  <si>
    <t>Vadilal Industries Ltd</t>
  </si>
  <si>
    <t>VADILALIND</t>
  </si>
  <si>
    <t>Thejo Engineering Ltd</t>
  </si>
  <si>
    <t>THEJO</t>
  </si>
  <si>
    <t>Rajratan Global Wire Ltd</t>
  </si>
  <si>
    <t>RAJRATAN</t>
  </si>
  <si>
    <t>Nilkamal Ltd</t>
  </si>
  <si>
    <t>NILKAMAL</t>
  </si>
  <si>
    <t>Arkade Developers Ltd</t>
  </si>
  <si>
    <t>ARKADE</t>
  </si>
  <si>
    <t>Rane Holdings Ltd</t>
  </si>
  <si>
    <t>RANEHOLDIN</t>
  </si>
  <si>
    <t>Confidence Petroleum India Ltd</t>
  </si>
  <si>
    <t>CONFIPET</t>
  </si>
  <si>
    <t>KP Green Engineering Ltd</t>
  </si>
  <si>
    <t>KPGEL</t>
  </si>
  <si>
    <t>Heavy Electrical Equipment</t>
  </si>
  <si>
    <t>Krsnaa Diagnostics Ltd</t>
  </si>
  <si>
    <t>KRSNAA</t>
  </si>
  <si>
    <t>SML Isuzu Ltd</t>
  </si>
  <si>
    <t>SMLISUZU</t>
  </si>
  <si>
    <t>Deep Industries Ltd</t>
  </si>
  <si>
    <t>DEEPINDS</t>
  </si>
  <si>
    <t>Dishman Carbogen Amcis Ltd</t>
  </si>
  <si>
    <t>DCAL</t>
  </si>
  <si>
    <t>Vishnu Chemicals Ltd</t>
  </si>
  <si>
    <t>VISHNU</t>
  </si>
  <si>
    <t>HLE Glascoat Ltd</t>
  </si>
  <si>
    <t>HLEGLAS</t>
  </si>
  <si>
    <t>Premier Explosives Ltd</t>
  </si>
  <si>
    <t>PREMEXPLN</t>
  </si>
  <si>
    <t>Jash Engineering Ltd</t>
  </si>
  <si>
    <t>JASH</t>
  </si>
  <si>
    <t>Venky's (India) Ltd</t>
  </si>
  <si>
    <t>VENKEYS</t>
  </si>
  <si>
    <t>Welspun Specialty Solutions Ltd</t>
  </si>
  <si>
    <t>WELSPLSOL</t>
  </si>
  <si>
    <t>Vindhya Telelinks Ltd</t>
  </si>
  <si>
    <t>VINDHYATEL</t>
  </si>
  <si>
    <t>Stanley Lifestyles Ltd</t>
  </si>
  <si>
    <t>STANLEY</t>
  </si>
  <si>
    <t>NIBE Ltd</t>
  </si>
  <si>
    <t>NIBE</t>
  </si>
  <si>
    <t>SG Finserve Ltd</t>
  </si>
  <si>
    <t>SGFIN</t>
  </si>
  <si>
    <t>Accelya Solutions India Ltd</t>
  </si>
  <si>
    <t>ACCELYA</t>
  </si>
  <si>
    <t>Kalyani Investment Company Ltd</t>
  </si>
  <si>
    <t>KICL</t>
  </si>
  <si>
    <t>IOL Chemicals and Pharmaceuticals Ltd</t>
  </si>
  <si>
    <t>IOLCP</t>
  </si>
  <si>
    <t>Dish TV India Ltd</t>
  </si>
  <si>
    <t>DISHTV</t>
  </si>
  <si>
    <t>SBI Gold ETF</t>
  </si>
  <si>
    <t>SETFGOLD</t>
  </si>
  <si>
    <t>Landmark Cars Ltd</t>
  </si>
  <si>
    <t>LANDMARK</t>
  </si>
  <si>
    <t>Goodyear India Ltd</t>
  </si>
  <si>
    <t>GOODYEAR</t>
  </si>
  <si>
    <t>Novartis India Ltd</t>
  </si>
  <si>
    <t>NOVARTIND</t>
  </si>
  <si>
    <t>DISA India Ltd</t>
  </si>
  <si>
    <t>DISAQ</t>
  </si>
  <si>
    <t>Nippon India ETF Nifty 1D Rate Liquid BeES</t>
  </si>
  <si>
    <t>LIQUIDBEES</t>
  </si>
  <si>
    <t>Spectrum Electrical Industries Ltd</t>
  </si>
  <si>
    <t>SPECTRUM</t>
  </si>
  <si>
    <t>Ge Power India Ltd</t>
  </si>
  <si>
    <t>GEPIL</t>
  </si>
  <si>
    <t>PSP Projects Ltd</t>
  </si>
  <si>
    <t>PSPPROJECT</t>
  </si>
  <si>
    <t>Mayur Uniquoters Ltd</t>
  </si>
  <si>
    <t>MAYURUNIQ</t>
  </si>
  <si>
    <t>63 Moons Technologies Ltd</t>
  </si>
  <si>
    <t>63MOONS</t>
  </si>
  <si>
    <t>Prataap Snacks Ltd</t>
  </si>
  <si>
    <t>DIAMONDYD</t>
  </si>
  <si>
    <t>Indian Hume Pipe Company Ltd</t>
  </si>
  <si>
    <t>INDIANHUME</t>
  </si>
  <si>
    <t>Pondy Oxides and Chemicals Ltd</t>
  </si>
  <si>
    <t>POCL</t>
  </si>
  <si>
    <t>Raghav Productivity Enhancers Ltd</t>
  </si>
  <si>
    <t>RPEL</t>
  </si>
  <si>
    <t>Meghmani Organics Ltd</t>
  </si>
  <si>
    <t>MOL</t>
  </si>
  <si>
    <t>Barbeque-Nation Hospitality Ltd</t>
  </si>
  <si>
    <t>BARBEQUE</t>
  </si>
  <si>
    <t>Jubilant Industries Ltd</t>
  </si>
  <si>
    <t>JUBLINDS</t>
  </si>
  <si>
    <t>Sai Silks (Kalamandir) Ltd</t>
  </si>
  <si>
    <t>KALAMANDIR</t>
  </si>
  <si>
    <t>Themis Medicare Ltd</t>
  </si>
  <si>
    <t>THEMISMED</t>
  </si>
  <si>
    <t>Insecticides (India) Ltd</t>
  </si>
  <si>
    <t>INSECTICID</t>
  </si>
  <si>
    <t>Nalwa Sons Investments Ltd</t>
  </si>
  <si>
    <t>NSIL</t>
  </si>
  <si>
    <t>Tinna Rubber and Infrastructure Ltd</t>
  </si>
  <si>
    <t>TINNARUBR</t>
  </si>
  <si>
    <t>Mold-Tek Packaging Ltd</t>
  </si>
  <si>
    <t>MOLDTKPAC</t>
  </si>
  <si>
    <t>Updater Services Ltd</t>
  </si>
  <si>
    <t>UDS</t>
  </si>
  <si>
    <t>DEN Networks Ltd</t>
  </si>
  <si>
    <t>DEN</t>
  </si>
  <si>
    <t>TechNVision Ventures Ltd</t>
  </si>
  <si>
    <t>TECHNVISN</t>
  </si>
  <si>
    <t>EIH Associated Hotels Ltd</t>
  </si>
  <si>
    <t>EIHAHOTELS</t>
  </si>
  <si>
    <t>Pennar Industries Ltd</t>
  </si>
  <si>
    <t>PENIND</t>
  </si>
  <si>
    <t>Dolat Algotech Ltd</t>
  </si>
  <si>
    <t>DOLATALGO</t>
  </si>
  <si>
    <t>Dreamfolks Services Ltd</t>
  </si>
  <si>
    <t>DREAMFOLKS</t>
  </si>
  <si>
    <t>Parag Milk Foods Ltd</t>
  </si>
  <si>
    <t>PARAGMILK</t>
  </si>
  <si>
    <t>Media Matrix Worldwide Ltd</t>
  </si>
  <si>
    <t>MMWL</t>
  </si>
  <si>
    <t>Rashi Peripherals Ltd</t>
  </si>
  <si>
    <t>RPTECH</t>
  </si>
  <si>
    <t>Paramount Communications Ltd</t>
  </si>
  <si>
    <t>PARACABLES</t>
  </si>
  <si>
    <t>Vidhi Specialty Food Ingredients Ltd</t>
  </si>
  <si>
    <t>VIDHIING</t>
  </si>
  <si>
    <t>Aeroflex Industries Ltd</t>
  </si>
  <si>
    <t>AEROFLEX</t>
  </si>
  <si>
    <t>Mangalam Cement Ltd</t>
  </si>
  <si>
    <t>MANGLMCEM</t>
  </si>
  <si>
    <t>ESAF Small Finance Bank Limited</t>
  </si>
  <si>
    <t>ESAFSFB</t>
  </si>
  <si>
    <t>Xpro India Ltd</t>
  </si>
  <si>
    <t>XPROINDIA</t>
  </si>
  <si>
    <t>Centum Electronics Ltd</t>
  </si>
  <si>
    <t>CENTUM</t>
  </si>
  <si>
    <t>Owais Metal and Mineral Processing Ltd</t>
  </si>
  <si>
    <t>OWAIS</t>
  </si>
  <si>
    <t>Kesar India Ltd</t>
  </si>
  <si>
    <t>KESAR</t>
  </si>
  <si>
    <t>Real Estate Development</t>
  </si>
  <si>
    <t>HMA Agro Industries Ltd</t>
  </si>
  <si>
    <t>HMAAGRO</t>
  </si>
  <si>
    <t>BF Investment Ltd</t>
  </si>
  <si>
    <t>BFINVEST</t>
  </si>
  <si>
    <t>Fusion Finance Ltd</t>
  </si>
  <si>
    <t>FUSION</t>
  </si>
  <si>
    <t>Vardhman Special Steels Ltd</t>
  </si>
  <si>
    <t>VSSL</t>
  </si>
  <si>
    <t>Apollo Pipes Ltd</t>
  </si>
  <si>
    <t>APOLLOPIPE</t>
  </si>
  <si>
    <t>Orient Green Power Company Ltd</t>
  </si>
  <si>
    <t>GREENPOWER</t>
  </si>
  <si>
    <t>Panama Petrochem Ltd</t>
  </si>
  <si>
    <t>PANAMAPET</t>
  </si>
  <si>
    <t>Tatva Chintan Pharma Chem Ltd</t>
  </si>
  <si>
    <t>TATVA</t>
  </si>
  <si>
    <t>EFC (I) Ltd</t>
  </si>
  <si>
    <t>EFCIL</t>
  </si>
  <si>
    <t>Distributors</t>
  </si>
  <si>
    <t>Sanstar Ltd</t>
  </si>
  <si>
    <t>SANSTAR</t>
  </si>
  <si>
    <t>Axiscades Technologies Ltd</t>
  </si>
  <si>
    <t>AXISCADES</t>
  </si>
  <si>
    <t>Vertoz Ltd</t>
  </si>
  <si>
    <t>VERTOZ</t>
  </si>
  <si>
    <t>India Pesticides Ltd</t>
  </si>
  <si>
    <t>IPL</t>
  </si>
  <si>
    <t>Tarsons Products Ltd</t>
  </si>
  <si>
    <t>TARSONS</t>
  </si>
  <si>
    <t>Mukand Ltd</t>
  </si>
  <si>
    <t>MUKANDLTD</t>
  </si>
  <si>
    <t>Lumax Industries Ltd</t>
  </si>
  <si>
    <t>LUMAXIND</t>
  </si>
  <si>
    <t>Sri Adhikari Brothers Television Network Ltd</t>
  </si>
  <si>
    <t>SABTNL</t>
  </si>
  <si>
    <t>S.P.Apparels Ltd</t>
  </si>
  <si>
    <t>SPAL</t>
  </si>
  <si>
    <t>Saraswati Commercial (India) Ltd</t>
  </si>
  <si>
    <t>ZSARACOM</t>
  </si>
  <si>
    <t>Ajmera Realty &amp; Infra India Ltd</t>
  </si>
  <si>
    <t>AJMERA</t>
  </si>
  <si>
    <t>TTK Healthcare Ltd</t>
  </si>
  <si>
    <t>TTKHLTCARE</t>
  </si>
  <si>
    <t>Rupa &amp; Company Ltd</t>
  </si>
  <si>
    <t>RUPA</t>
  </si>
  <si>
    <t>Federal-Mogul Goetze (India) Ltd</t>
  </si>
  <si>
    <t>FMGOETZE</t>
  </si>
  <si>
    <t>Ugro Capital Ltd</t>
  </si>
  <si>
    <t>UGROCAP</t>
  </si>
  <si>
    <t>JITF Infralogistics Ltd</t>
  </si>
  <si>
    <t>JITFINFRA</t>
  </si>
  <si>
    <t>Yasho Industries Ltd</t>
  </si>
  <si>
    <t>YASHO</t>
  </si>
  <si>
    <t>Ravindra Energy Ltd</t>
  </si>
  <si>
    <t>RELTD</t>
  </si>
  <si>
    <t>Jyoti Structures Ltd</t>
  </si>
  <si>
    <t>JYOTISTRUC</t>
  </si>
  <si>
    <t>Interarch Building Products Ltd</t>
  </si>
  <si>
    <t>INTERARCH</t>
  </si>
  <si>
    <t>Building Products - Prefab Structures</t>
  </si>
  <si>
    <t>Astec Lifesciences Ltd</t>
  </si>
  <si>
    <t>ASTEC</t>
  </si>
  <si>
    <t>Sasken Technologies Ltd</t>
  </si>
  <si>
    <t>SASKEN</t>
  </si>
  <si>
    <t>Universal Cables Ltd</t>
  </si>
  <si>
    <t>UNIVCABLES</t>
  </si>
  <si>
    <t>HIL Ltd</t>
  </si>
  <si>
    <t>HIL</t>
  </si>
  <si>
    <t>Dolphin Offshore Enterprises (India) Ltd</t>
  </si>
  <si>
    <t>DOLPHIN</t>
  </si>
  <si>
    <t>Nelco Ltd</t>
  </si>
  <si>
    <t>NELCO</t>
  </si>
  <si>
    <t>Amrutanjan Health Care Ltd</t>
  </si>
  <si>
    <t>AMRUTANJAN</t>
  </si>
  <si>
    <t>Rama Steel Tubes Ltd</t>
  </si>
  <si>
    <t>RAMASTEEL</t>
  </si>
  <si>
    <t>Dr Agarwal's Eye Hospital Ltd</t>
  </si>
  <si>
    <t>DRAGARWQ</t>
  </si>
  <si>
    <t>Elpro International Ltd</t>
  </si>
  <si>
    <t>ELPROINTL</t>
  </si>
  <si>
    <t>NIIT Ltd</t>
  </si>
  <si>
    <t>NIITLTD</t>
  </si>
  <si>
    <t>Lotus Chocolate Company Ltd</t>
  </si>
  <si>
    <t>LOTUSCHO</t>
  </si>
  <si>
    <t>Hariom Pipe Industries Ltd</t>
  </si>
  <si>
    <t>HARIOMPIPE</t>
  </si>
  <si>
    <t>IKIO Lighting Ltd</t>
  </si>
  <si>
    <t>IKIO</t>
  </si>
  <si>
    <t>Systematix Corporate Services Ltd</t>
  </si>
  <si>
    <t>SYSTMTXC</t>
  </si>
  <si>
    <t>Sangam (India) Ltd</t>
  </si>
  <si>
    <t>SANGAMIND</t>
  </si>
  <si>
    <t>Precision Camshafts Ltd</t>
  </si>
  <si>
    <t>PRECAM</t>
  </si>
  <si>
    <t>TIL Ltd</t>
  </si>
  <si>
    <t>TIL</t>
  </si>
  <si>
    <t>Siyaram Silk Mills Ltd</t>
  </si>
  <si>
    <t>SIYSIL</t>
  </si>
  <si>
    <t>Hindware Home Innovation Ltd</t>
  </si>
  <si>
    <t>HINDWAREAP</t>
  </si>
  <si>
    <t>ICICI Prudential Nifty 50 ETF</t>
  </si>
  <si>
    <t>NIFTYIETF</t>
  </si>
  <si>
    <t>Som Distilleries and Breweries Ltd</t>
  </si>
  <si>
    <t>SDBL</t>
  </si>
  <si>
    <t>Man Industries (India) Ltd</t>
  </si>
  <si>
    <t>MANINDS</t>
  </si>
  <si>
    <t>Carysil Ltd</t>
  </si>
  <si>
    <t>CARYSIL</t>
  </si>
  <si>
    <t>Mercury Ev-Tech Ltd</t>
  </si>
  <si>
    <t>MERCURYEV</t>
  </si>
  <si>
    <t>Kody Technolab Ltd</t>
  </si>
  <si>
    <t>KODYTECH</t>
  </si>
  <si>
    <t>Apcotex Industries Ltd</t>
  </si>
  <si>
    <t>APCOTEXIND</t>
  </si>
  <si>
    <t>Sanghi Industries Ltd</t>
  </si>
  <si>
    <t>SANGHIIND</t>
  </si>
  <si>
    <t>MIC Electronics Ltd</t>
  </si>
  <si>
    <t>MICEL</t>
  </si>
  <si>
    <t>Pnb Gilts Ltd</t>
  </si>
  <si>
    <t>PNBGILTS</t>
  </si>
  <si>
    <t>IFGL Refractories Ltd</t>
  </si>
  <si>
    <t>IFGLEXPOR</t>
  </si>
  <si>
    <t>Cupid Ltd</t>
  </si>
  <si>
    <t>CUPID</t>
  </si>
  <si>
    <t>Alicon Castalloy Ltd</t>
  </si>
  <si>
    <t>ALICON</t>
  </si>
  <si>
    <t>Veranda Learning Solutions Ltd</t>
  </si>
  <si>
    <t>VERANDA</t>
  </si>
  <si>
    <t>PIX Transmissions Ltd</t>
  </si>
  <si>
    <t>PIXTRANS</t>
  </si>
  <si>
    <t>Andrew Yule &amp; Co Ltd</t>
  </si>
  <si>
    <t>ANDREWYU</t>
  </si>
  <si>
    <t>MSP Steel &amp; Power Ltd</t>
  </si>
  <si>
    <t>MSPL</t>
  </si>
  <si>
    <t>Everest Kanto Cylinder Ltd</t>
  </si>
  <si>
    <t>EKC</t>
  </si>
  <si>
    <t>Alpex Solar Ltd</t>
  </si>
  <si>
    <t>ALPEXSOLAR</t>
  </si>
  <si>
    <t>Seshasayee Paper and Boards Ltd</t>
  </si>
  <si>
    <t>SESHAPAPER</t>
  </si>
  <si>
    <t>Syncom Formulations (India) Ltd</t>
  </si>
  <si>
    <t>SYNCOMF</t>
  </si>
  <si>
    <t>Unicommerce eSolutions Ltd</t>
  </si>
  <si>
    <t>UNIECOM</t>
  </si>
  <si>
    <t>Nitin Spinners Ltd</t>
  </si>
  <si>
    <t>NITINSPIN</t>
  </si>
  <si>
    <t>Gandhar Oil Refinery (INDIA) Ltd</t>
  </si>
  <si>
    <t>GANDHAR</t>
  </si>
  <si>
    <t>JISLDVREQS</t>
  </si>
  <si>
    <t>Agro Tech Foods Ltd</t>
  </si>
  <si>
    <t>ATFL</t>
  </si>
  <si>
    <t>Platinum Industries Ltd</t>
  </si>
  <si>
    <t>PLATIND</t>
  </si>
  <si>
    <t>Uniparts India Ltd</t>
  </si>
  <si>
    <t>UNIPARTS</t>
  </si>
  <si>
    <t>D Link (India) Limited</t>
  </si>
  <si>
    <t>DLINKINDIA</t>
  </si>
  <si>
    <t>Andhra Paper Ltd</t>
  </si>
  <si>
    <t>ANDHRAPAP</t>
  </si>
  <si>
    <t>B L Kashyap and Sons Ltd</t>
  </si>
  <si>
    <t>BLKASHYAP</t>
  </si>
  <si>
    <t>Shriram Properties Ltd</t>
  </si>
  <si>
    <t>SHRIRAMPPS</t>
  </si>
  <si>
    <t>Ramco Industries Ltd</t>
  </si>
  <si>
    <t>RAMCOIND</t>
  </si>
  <si>
    <t>Jagran Prakashan Ltd</t>
  </si>
  <si>
    <t>JAGRAN</t>
  </si>
  <si>
    <t>Omaxe Ltd</t>
  </si>
  <si>
    <t>OMAXE</t>
  </si>
  <si>
    <t>Gocl Corporation Ltd</t>
  </si>
  <si>
    <t>GOCLCORP</t>
  </si>
  <si>
    <t>Deccan Gold Mines Ltd</t>
  </si>
  <si>
    <t>DECNGOLD</t>
  </si>
  <si>
    <t>Igarashi Motors India Ltd</t>
  </si>
  <si>
    <t>IGARASHI</t>
  </si>
  <si>
    <t>Sterling Tools Ltd</t>
  </si>
  <si>
    <t>STERTOOLS</t>
  </si>
  <si>
    <t>Satin Creditcare Network Ltd</t>
  </si>
  <si>
    <t>SATIN</t>
  </si>
  <si>
    <t>Yatra Online Ltd</t>
  </si>
  <si>
    <t>YATRA</t>
  </si>
  <si>
    <t>G M Breweries Ltd</t>
  </si>
  <si>
    <t>GMBREW</t>
  </si>
  <si>
    <t>Brightcom Group Ltd</t>
  </si>
  <si>
    <t>BCG</t>
  </si>
  <si>
    <t>Cantabil Retail India Ltd</t>
  </si>
  <si>
    <t>CANTABIL</t>
  </si>
  <si>
    <t>Fedders Holding Ltd</t>
  </si>
  <si>
    <t>FEDDERSHOL</t>
  </si>
  <si>
    <t>Hester Biosciences Ltd</t>
  </si>
  <si>
    <t>HESTERBIO</t>
  </si>
  <si>
    <t>Kotak Gold Etf</t>
  </si>
  <si>
    <t>GOLD1</t>
  </si>
  <si>
    <t>Expleo Solutions Ltd</t>
  </si>
  <si>
    <t>EXPLEOSOL</t>
  </si>
  <si>
    <t>Antony Waste Handling Cell Ltd</t>
  </si>
  <si>
    <t>AWHCL</t>
  </si>
  <si>
    <t>Tanfac Industries Ltd</t>
  </si>
  <si>
    <t>TANFACIND</t>
  </si>
  <si>
    <t>BLS E-Services Ltd</t>
  </si>
  <si>
    <t>BLSE</t>
  </si>
  <si>
    <t>Hercules Hoists Ltd</t>
  </si>
  <si>
    <t>HERCULES</t>
  </si>
  <si>
    <t>Cosmo First Ltd</t>
  </si>
  <si>
    <t>COSMOFIRST</t>
  </si>
  <si>
    <t>Navkar Corporation Ltd</t>
  </si>
  <si>
    <t>NAVKARCORP</t>
  </si>
  <si>
    <t>Praveg Ltd</t>
  </si>
  <si>
    <t>PRAVEG</t>
  </si>
  <si>
    <t>Talbros Automotive Components Ltd</t>
  </si>
  <si>
    <t>TALBROAUTO</t>
  </si>
  <si>
    <t>Eco Recycling Ltd</t>
  </si>
  <si>
    <t>ECORECO</t>
  </si>
  <si>
    <t>Sadhana Nitro Chem Ltd</t>
  </si>
  <si>
    <t>SADHNANIQ</t>
  </si>
  <si>
    <t>Excel Industries Ltd</t>
  </si>
  <si>
    <t>EXCELINDUS</t>
  </si>
  <si>
    <t>Advait Infratech Ltd</t>
  </si>
  <si>
    <t>ADVAIT</t>
  </si>
  <si>
    <t>Electrical Components &amp; Equipment</t>
  </si>
  <si>
    <t>Master Trust Ltd</t>
  </si>
  <si>
    <t>MASTERTR</t>
  </si>
  <si>
    <t>Wonder Electricals Ltd</t>
  </si>
  <si>
    <t>WEL</t>
  </si>
  <si>
    <t>NDR Auto Components Ltd</t>
  </si>
  <si>
    <t>NDRAUTO</t>
  </si>
  <si>
    <t>GNA Axles Ltd</t>
  </si>
  <si>
    <t>GNA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</si>
  <si>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</si>
  <si>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</si>
  <si>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</si>
  <si>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</si>
  <si>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</si>
  <si>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</si>
  <si>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GTPL Hathway Ltd</t>
  </si>
  <si>
    <t>GTPL</t>
  </si>
  <si>
    <t>Indo Tech Transformers Ltd</t>
  </si>
  <si>
    <t>INDOTECH</t>
  </si>
  <si>
    <t>Panacea Biotec Ltd</t>
  </si>
  <si>
    <t>PANACEABIO</t>
  </si>
  <si>
    <t>Abans Holdings Ltd</t>
  </si>
  <si>
    <t>AHL</t>
  </si>
  <si>
    <t>TAJ GVK Hotels and Resorts Ltd</t>
  </si>
  <si>
    <t>TAJGVK</t>
  </si>
  <si>
    <t>Kokuyo Camlin Ltd</t>
  </si>
  <si>
    <t>KOKUYOCMLN</t>
  </si>
  <si>
    <t>Mufin Green Finance Ltd</t>
  </si>
  <si>
    <t>MUFIN</t>
  </si>
  <si>
    <t>Rane (Madras) Ltd</t>
  </si>
  <si>
    <t>RML</t>
  </si>
  <si>
    <t>Windlas Biotech Ltd</t>
  </si>
  <si>
    <t>WINDLAS</t>
  </si>
  <si>
    <t>Heranba Industries Ltd</t>
  </si>
  <si>
    <t>HERANBA</t>
  </si>
  <si>
    <t>GKW Ltd</t>
  </si>
  <si>
    <t>GKWLIMITED</t>
  </si>
  <si>
    <t>India Power Corporation Ltd</t>
  </si>
  <si>
    <t>DPSCLTD</t>
  </si>
  <si>
    <t>Knowledge Marine &amp; Engineering Works Ltd</t>
  </si>
  <si>
    <t>KMEW</t>
  </si>
  <si>
    <t>Marine Transportation</t>
  </si>
  <si>
    <t>GPT Infraprojects Ltd</t>
  </si>
  <si>
    <t>GPTINFRA</t>
  </si>
  <si>
    <t>Suratwwala Business Group Ltd</t>
  </si>
  <si>
    <t>SBGLP</t>
  </si>
  <si>
    <t>Madhya Bharat Agro Products Ltd</t>
  </si>
  <si>
    <t>MBAPL</t>
  </si>
  <si>
    <t>Sirca Paints India Ltd</t>
  </si>
  <si>
    <t>SIRCA</t>
  </si>
  <si>
    <t>Kiri Industries Ltd</t>
  </si>
  <si>
    <t>KIRIINDUS</t>
  </si>
  <si>
    <t>Ador Welding Ltd</t>
  </si>
  <si>
    <t>ADORWELD</t>
  </si>
  <si>
    <t>Suryoday Small Finance Bank Ltd</t>
  </si>
  <si>
    <t>SURYODAY</t>
  </si>
  <si>
    <t>Balmer Lawrie Investments Ltd</t>
  </si>
  <si>
    <t>BLIL</t>
  </si>
  <si>
    <t>Jyoti Resins and Adhesives Ltd</t>
  </si>
  <si>
    <t>JYOTIRES</t>
  </si>
  <si>
    <t>Jaiprakash Associates Ltd</t>
  </si>
  <si>
    <t>JPASSOCIAT</t>
  </si>
  <si>
    <t>DEE Development Engineers Ltd</t>
  </si>
  <si>
    <t>DEEDEV</t>
  </si>
  <si>
    <t>Atul Auto Ltd</t>
  </si>
  <si>
    <t>ATULAUTO</t>
  </si>
  <si>
    <t>Three Wheelers</t>
  </si>
  <si>
    <t>ASM Technologies Ltd</t>
  </si>
  <si>
    <t>ASMTEC</t>
  </si>
  <si>
    <t>Sigachi Industries Ltd</t>
  </si>
  <si>
    <t>SIGACHI</t>
  </si>
  <si>
    <t>Bharat Wire Ropes Ltd</t>
  </si>
  <si>
    <t>BHARATWIRE</t>
  </si>
  <si>
    <t>Amines and Plasticizers Ltd</t>
  </si>
  <si>
    <t>AMNPLST</t>
  </si>
  <si>
    <t>Reliance Industrial Infrastructure Ltd</t>
  </si>
  <si>
    <t>RIIL</t>
  </si>
  <si>
    <t>Divgi TorqTransfer Systems Ltd</t>
  </si>
  <si>
    <t>DIVGIITTS</t>
  </si>
  <si>
    <t>Wheels India Ltd</t>
  </si>
  <si>
    <t>WHEELS</t>
  </si>
  <si>
    <t>Bombay Super Hybrid Seeds Ltd</t>
  </si>
  <si>
    <t>BSHSL</t>
  </si>
  <si>
    <t>Udaipur Cement Works Ltd</t>
  </si>
  <si>
    <t>UDAICEMENT</t>
  </si>
  <si>
    <t>Swelect Energy Systems Ltd</t>
  </si>
  <si>
    <t>SWELECTES</t>
  </si>
  <si>
    <t>I G Petrochemicals Ltd</t>
  </si>
  <si>
    <t>IGPL</t>
  </si>
  <si>
    <t>Kilburn Engineering Ltd</t>
  </si>
  <si>
    <t>KLBRENG-B</t>
  </si>
  <si>
    <t>Solex Energy Ltd</t>
  </si>
  <si>
    <t>SOLEX</t>
  </si>
  <si>
    <t>Suyog Telematics Ltd</t>
  </si>
  <si>
    <t>SUYOG</t>
  </si>
  <si>
    <t>Tribhovandas Bhimji Zaveri Ltd</t>
  </si>
  <si>
    <t>TBZ</t>
  </si>
  <si>
    <t>Irm Energy Ltd</t>
  </si>
  <si>
    <t>IRMENERGY</t>
  </si>
  <si>
    <t>Jindal Drilling and Industries Ltd</t>
  </si>
  <si>
    <t>JINDRILL</t>
  </si>
  <si>
    <t>Butterfly Gandhimathi Appliances Ltd</t>
  </si>
  <si>
    <t>BUTTERFLY</t>
  </si>
  <si>
    <t>Dcm Shriram Industries Ltd</t>
  </si>
  <si>
    <t>DCMSRIND</t>
  </si>
  <si>
    <t>Bajaj Steel Industries Ltd</t>
  </si>
  <si>
    <t>BAJAJST</t>
  </si>
  <si>
    <t>GRP Ltd</t>
  </si>
  <si>
    <t>GRPLTD</t>
  </si>
  <si>
    <t>Roto Pumps Ltd</t>
  </si>
  <si>
    <t>ROTO</t>
  </si>
  <si>
    <t>Southern Petrochemical Industries Corporation Ltd</t>
  </si>
  <si>
    <t>SPIC</t>
  </si>
  <si>
    <t>Camlin Fine Sciences Ltd</t>
  </si>
  <si>
    <t>CAMLINFINE</t>
  </si>
  <si>
    <t>Dynacons Systems and Solutions Ltd</t>
  </si>
  <si>
    <t>DSSL</t>
  </si>
  <si>
    <t>Sportking India Ltd</t>
  </si>
  <si>
    <t>SPORTKING</t>
  </si>
  <si>
    <t>Arman Financial Services Ltd</t>
  </si>
  <si>
    <t>ARMANFIN</t>
  </si>
  <si>
    <t>Aaswa Trading and Exports Ltd</t>
  </si>
  <si>
    <t>TCC</t>
  </si>
  <si>
    <t>Real Estate Services</t>
  </si>
  <si>
    <t>Matrimony.Com Ltd</t>
  </si>
  <si>
    <t>MATRIMONY</t>
  </si>
  <si>
    <t>Filatex India Ltd</t>
  </si>
  <si>
    <t>FILATEX</t>
  </si>
  <si>
    <t>BCL Industries Ltd</t>
  </si>
  <si>
    <t>BCLIND</t>
  </si>
  <si>
    <t>Radhika Jeweltech Ltd</t>
  </si>
  <si>
    <t>RADHIKAJWE</t>
  </si>
  <si>
    <t>Associated Alcohols &amp; Breweries Ltd</t>
  </si>
  <si>
    <t>ASALCBR</t>
  </si>
  <si>
    <t>Agarwal Industrial Corporation Ltd</t>
  </si>
  <si>
    <t>AGARIND</t>
  </si>
  <si>
    <t>Oriental Rail Infrastructure Ltd</t>
  </si>
  <si>
    <t>ORIRAIL</t>
  </si>
  <si>
    <t>Asian Energy Services Ltd</t>
  </si>
  <si>
    <t>ASIANENE</t>
  </si>
  <si>
    <t>Eimco Elecon (India) Ltd</t>
  </si>
  <si>
    <t>EIMCOELECO</t>
  </si>
  <si>
    <t>Peninsula Land Ltd</t>
  </si>
  <si>
    <t>PENINLAND</t>
  </si>
  <si>
    <t>Monte Carlo Fashions Ltd</t>
  </si>
  <si>
    <t>MONTECARLO</t>
  </si>
  <si>
    <t>Paushak Ltd</t>
  </si>
  <si>
    <t>PAUSHAKLTD</t>
  </si>
  <si>
    <t>Oriental Aromatics Ltd</t>
  </si>
  <si>
    <t>OAL</t>
  </si>
  <si>
    <t>Dhunseri Ventures Ltd</t>
  </si>
  <si>
    <t>DVL</t>
  </si>
  <si>
    <t>Arihant Superstructures Ltd</t>
  </si>
  <si>
    <t>ARIHANTSUP</t>
  </si>
  <si>
    <t>India Nippon Electricals Ltd</t>
  </si>
  <si>
    <t>INDNIPPON</t>
  </si>
  <si>
    <t>Hi-Tech Gears Ltd</t>
  </si>
  <si>
    <t>HITECHGEAR</t>
  </si>
  <si>
    <t>5Paisa Capital Ltd</t>
  </si>
  <si>
    <t>5PAISA</t>
  </si>
  <si>
    <t>Borosil Scientific Ltd</t>
  </si>
  <si>
    <t>BOROSCI</t>
  </si>
  <si>
    <t>Everest Industries Ltd</t>
  </si>
  <si>
    <t>EVERESTIND</t>
  </si>
  <si>
    <t>Walchandnagar Industries Ltd</t>
  </si>
  <si>
    <t>WALCHANNAG</t>
  </si>
  <si>
    <t>Madras Fertilizers Ltd</t>
  </si>
  <si>
    <t>MADRASFERT</t>
  </si>
  <si>
    <t>Salzer Electronics Ltd</t>
  </si>
  <si>
    <t>SALZERELEC</t>
  </si>
  <si>
    <t>Bigbloc Construction Ltd</t>
  </si>
  <si>
    <t>BIGBLOC</t>
  </si>
  <si>
    <t>Steelcast Ltd</t>
  </si>
  <si>
    <t>STEELCAS</t>
  </si>
  <si>
    <t>Fratelli Vineyards Ltd</t>
  </si>
  <si>
    <t>FRATELLI</t>
  </si>
  <si>
    <t>Hexa Tradex Ltd</t>
  </si>
  <si>
    <t>HEXATRADEX</t>
  </si>
  <si>
    <t>India Motor Parts &amp; Accessories Ltd</t>
  </si>
  <si>
    <t>IMPAL</t>
  </si>
  <si>
    <t>Chaman Lal Setia Exports Ltd</t>
  </si>
  <si>
    <t>CLSEL</t>
  </si>
  <si>
    <t>Allcargo Gati Ltd</t>
  </si>
  <si>
    <t>ACLGATI</t>
  </si>
  <si>
    <t>VL E-Governance &amp; IT Solutions Ltd</t>
  </si>
  <si>
    <t>VLEGOV</t>
  </si>
  <si>
    <t>Mishtann Foods Ltd</t>
  </si>
  <si>
    <t>MISHTANN</t>
  </si>
  <si>
    <t>Fairchem Organics Ltd</t>
  </si>
  <si>
    <t>FAIRCHEMOR</t>
  </si>
  <si>
    <t>Kamdhenu Ltd</t>
  </si>
  <si>
    <t>KAMDHENU</t>
  </si>
  <si>
    <t>Zota Health Care Ltd</t>
  </si>
  <si>
    <t>ZOTA</t>
  </si>
  <si>
    <t>Om Infra Ltd</t>
  </si>
  <si>
    <t>OMINFRAL</t>
  </si>
  <si>
    <t>Mangalore Chemicals and Fertilisers Ltd</t>
  </si>
  <si>
    <t>MANGCHEFER</t>
  </si>
  <si>
    <t>Beta Drugs Ltd</t>
  </si>
  <si>
    <t>BETA</t>
  </si>
  <si>
    <t>Cropster Agro Ltd</t>
  </si>
  <si>
    <t>CROPSTER</t>
  </si>
  <si>
    <t>Automobile Corp Of Goa Ltd</t>
  </si>
  <si>
    <t>ACGL</t>
  </si>
  <si>
    <t>Alldigi Tech Ltd</t>
  </si>
  <si>
    <t>ALLDIGI</t>
  </si>
  <si>
    <t>Forbes Precision Tools and Machine Parts Ltd</t>
  </si>
  <si>
    <t>TOTEM</t>
  </si>
  <si>
    <t>Popular Vehicles and Services Ltd</t>
  </si>
  <si>
    <t>PVSL</t>
  </si>
  <si>
    <t>Indo Amines Ltd</t>
  </si>
  <si>
    <t>INDOAMIN</t>
  </si>
  <si>
    <t>SMC Global Securities Ltd</t>
  </si>
  <si>
    <t>SMCGLOBAL</t>
  </si>
  <si>
    <t>Avadh Sugar &amp; Energy Ltd</t>
  </si>
  <si>
    <t>AVADHSUGAR</t>
  </si>
  <si>
    <t>Panorama Studios International Ltd</t>
  </si>
  <si>
    <t>PANORAMA</t>
  </si>
  <si>
    <t>Vintage Coffee and Beverages Ltd</t>
  </si>
  <si>
    <t>VINCOFE</t>
  </si>
  <si>
    <t>Trident Techlabs Ltd</t>
  </si>
  <si>
    <t>TECHLABS</t>
  </si>
  <si>
    <t>Remus Pharmaceuticals Ltd</t>
  </si>
  <si>
    <t>REMUS</t>
  </si>
  <si>
    <t>Likhitha Infrastructure Ltd</t>
  </si>
  <si>
    <t>LIKHITHA</t>
  </si>
  <si>
    <t>Kopran Ltd</t>
  </si>
  <si>
    <t>KOPRAN</t>
  </si>
  <si>
    <t>Western Carriers (India) Ltd</t>
  </si>
  <si>
    <t>WCIL</t>
  </si>
  <si>
    <t>Veefin Solutions Ltd</t>
  </si>
  <si>
    <t>VEEFIN</t>
  </si>
  <si>
    <t>Application Software</t>
  </si>
  <si>
    <t>Subex Ltd</t>
  </si>
  <si>
    <t>SUBEXLTD</t>
  </si>
  <si>
    <t>Hind Rectifiers Ltd</t>
  </si>
  <si>
    <t>HIRECT</t>
  </si>
  <si>
    <t>SPML Infra Ltd</t>
  </si>
  <si>
    <t>SPMLINFRA</t>
  </si>
  <si>
    <t>Kotak Nifty 50 ETF</t>
  </si>
  <si>
    <t>NIFTY1</t>
  </si>
  <si>
    <t>Texmaco Infrastructure &amp; Holdings Ltd</t>
  </si>
  <si>
    <t>TEXINFRA</t>
  </si>
  <si>
    <t>Yuken India Ltd</t>
  </si>
  <si>
    <t>YUKEN</t>
  </si>
  <si>
    <t>Steel Exchange India Ltd</t>
  </si>
  <si>
    <t>STEELXIND</t>
  </si>
  <si>
    <t>JG Chemicals Ltd</t>
  </si>
  <si>
    <t>JGCHEM</t>
  </si>
  <si>
    <t>Rico Auto Industries Ltd</t>
  </si>
  <si>
    <t>RICOAUTO</t>
  </si>
  <si>
    <t>Andhra Sugars Ltd</t>
  </si>
  <si>
    <t>ANDHRSUGAR</t>
  </si>
  <si>
    <t>Punjab Chemicals and Crop Protection Ltd</t>
  </si>
  <si>
    <t>PUNJABCHEM</t>
  </si>
  <si>
    <t>Sat Industries Ltd</t>
  </si>
  <si>
    <t>SATINDLTD</t>
  </si>
  <si>
    <t>One Point One Solutions Ltd</t>
  </si>
  <si>
    <t>ONEPOINT</t>
  </si>
  <si>
    <t>AMIC Forging Ltd</t>
  </si>
  <si>
    <t>AMIC</t>
  </si>
  <si>
    <t>Steel</t>
  </si>
  <si>
    <t>ULTRAMARINE &amp; PIGMENTS Ltd</t>
  </si>
  <si>
    <t>ULTRAMAR</t>
  </si>
  <si>
    <t>Allied Digital Services Ltd</t>
  </si>
  <si>
    <t>ADSL</t>
  </si>
  <si>
    <t>Dhampur Sugar Mills Ltd</t>
  </si>
  <si>
    <t>DHAMPURSUG</t>
  </si>
  <si>
    <t>GPT Healthcare Ltd</t>
  </si>
  <si>
    <t>GPTHEALTH</t>
  </si>
  <si>
    <t>Tourism Finance Corporation of India Ltd</t>
  </si>
  <si>
    <t>TFCILTD</t>
  </si>
  <si>
    <t>Polo Queen Industrial and Fintech Ltd</t>
  </si>
  <si>
    <t>PQIF</t>
  </si>
  <si>
    <t>Chemfab Alkalis Ltd</t>
  </si>
  <si>
    <t>CHEMFAB</t>
  </si>
  <si>
    <t>Uttam Sugar Mills Ltd</t>
  </si>
  <si>
    <t>UTTAMSUGAR</t>
  </si>
  <si>
    <t>BMW Industries Ltd</t>
  </si>
  <si>
    <t>BMW</t>
  </si>
  <si>
    <t>GRM Overseas Ltd</t>
  </si>
  <si>
    <t>GRMOVER</t>
  </si>
  <si>
    <t>Rishabh Instruments Ltd</t>
  </si>
  <si>
    <t>RISHABH</t>
  </si>
  <si>
    <t>Kabra Extrusion Technik Ltd</t>
  </si>
  <si>
    <t>KABRAEXTRU</t>
  </si>
  <si>
    <t>Ramco Systems Ltd</t>
  </si>
  <si>
    <t>RAMCOSYS</t>
  </si>
  <si>
    <t>Tamilnadu Newsprint &amp; Papers Ltd</t>
  </si>
  <si>
    <t>TNPL</t>
  </si>
  <si>
    <t>Rhetan TMT Ltd</t>
  </si>
  <si>
    <t>RHETAN</t>
  </si>
  <si>
    <t>Oswal Greentech Ltd</t>
  </si>
  <si>
    <t>OSWALGREEN</t>
  </si>
  <si>
    <t>Crest Ventures Ltd</t>
  </si>
  <si>
    <t>CREST</t>
  </si>
  <si>
    <t>Zee Media Corporation Ltd</t>
  </si>
  <si>
    <t>ZEEMEDIA</t>
  </si>
  <si>
    <t>Century Enka Ltd</t>
  </si>
  <si>
    <t>CENTENKA</t>
  </si>
  <si>
    <t>Kaycee Industries Ltd</t>
  </si>
  <si>
    <t>KAYCEEI</t>
  </si>
  <si>
    <t>Wealth First Portfolio Managers Ltd</t>
  </si>
  <si>
    <t>WEALTH</t>
  </si>
  <si>
    <t>Yamuna Syndicate Ltd</t>
  </si>
  <si>
    <t>YSL</t>
  </si>
  <si>
    <t>Prakash Pipes Ltd</t>
  </si>
  <si>
    <t>PPL</t>
  </si>
  <si>
    <t>Krishana Phoschem Ltd</t>
  </si>
  <si>
    <t>KRISHANA</t>
  </si>
  <si>
    <t>Dwarikesh Sugar Industries Ltd</t>
  </si>
  <si>
    <t>DWARKESH</t>
  </si>
  <si>
    <t>Ester Industries Ltd</t>
  </si>
  <si>
    <t>ESTER</t>
  </si>
  <si>
    <t>Himatsingka Seide Ltd</t>
  </si>
  <si>
    <t>HIMATSEIDE</t>
  </si>
  <si>
    <t>Z F Steering Gear (India) Ltd</t>
  </si>
  <si>
    <t>ZFSTEERING</t>
  </si>
  <si>
    <t>Dhunseri Investments Ltd</t>
  </si>
  <si>
    <t>DHUNINV</t>
  </si>
  <si>
    <t>Heubach Colorants India Ltd</t>
  </si>
  <si>
    <t>HEUBACHIND</t>
  </si>
  <si>
    <t>Manali Petrochemicals Ltd</t>
  </si>
  <si>
    <t>MANALIPETC</t>
  </si>
  <si>
    <t>Vascon Engineers Ltd</t>
  </si>
  <si>
    <t>VASCONEQ</t>
  </si>
  <si>
    <t>Shiva Cement Ltd</t>
  </si>
  <si>
    <t>SHIVACEM</t>
  </si>
  <si>
    <t>Centrum Capital Ltd</t>
  </si>
  <si>
    <t>CENTRUM</t>
  </si>
  <si>
    <t>Saurashtra Cement Ltd</t>
  </si>
  <si>
    <t>SAURASHCEM</t>
  </si>
  <si>
    <t>Bliss GVS Pharma Ltd</t>
  </si>
  <si>
    <t>BLISSGVS</t>
  </si>
  <si>
    <t>Gulshan Polyols Ltd</t>
  </si>
  <si>
    <t>GULPOLY</t>
  </si>
  <si>
    <t>Shree Digvijay Cement Co Ltd</t>
  </si>
  <si>
    <t>SHREDIGCEM</t>
  </si>
  <si>
    <t>VLS Finance Ltd</t>
  </si>
  <si>
    <t>VLSFINANCE</t>
  </si>
  <si>
    <t>Kellton Tech Solutions Ltd</t>
  </si>
  <si>
    <t>KELLTONTEC</t>
  </si>
  <si>
    <t>Hardwyn India Ltd</t>
  </si>
  <si>
    <t>HARDWYN</t>
  </si>
  <si>
    <t>Building Products - Glass</t>
  </si>
  <si>
    <t>Beekay Steel Industries Ltd</t>
  </si>
  <si>
    <t>BEEKAY</t>
  </si>
  <si>
    <t>TV Today Network Limited</t>
  </si>
  <si>
    <t>TVTODAY</t>
  </si>
  <si>
    <t>KMC Speciality Hospitals (India) Ltd</t>
  </si>
  <si>
    <t>KMCSHIL</t>
  </si>
  <si>
    <t>Selan Exploration Technology Ltd</t>
  </si>
  <si>
    <t>SELAN</t>
  </si>
  <si>
    <t>Sandesh Ltd</t>
  </si>
  <si>
    <t>SANDESH</t>
  </si>
  <si>
    <t>Spacenet Enterprises India Ltd</t>
  </si>
  <si>
    <t>SPCENET</t>
  </si>
  <si>
    <t>Capital Small Finance Bank Ltd</t>
  </si>
  <si>
    <t>CAPITALSFB</t>
  </si>
  <si>
    <t>Lincoln Pharmaceuticals Ltd</t>
  </si>
  <si>
    <t>LINCOLN</t>
  </si>
  <si>
    <t>AVT Natural Products Ltd</t>
  </si>
  <si>
    <t>AVTNPL</t>
  </si>
  <si>
    <t>Signpost India Ltd</t>
  </si>
  <si>
    <t>SIGNPOST</t>
  </si>
  <si>
    <t>Asian Star Co Ltd</t>
  </si>
  <si>
    <t>ASTAR</t>
  </si>
  <si>
    <t>Raj Rayon Industries Ltd</t>
  </si>
  <si>
    <t>RAJRILTD</t>
  </si>
  <si>
    <t>Best Agrolife Ltd</t>
  </si>
  <si>
    <t>BESTAGRO</t>
  </si>
  <si>
    <t>Sree Rayalaseema Hi-Strength Hypo Ltd</t>
  </si>
  <si>
    <t>SRHHYPOLTD</t>
  </si>
  <si>
    <t>Snowman Logistics Ltd</t>
  </si>
  <si>
    <t>SNOWMAN</t>
  </si>
  <si>
    <t>Jagatjit Industries Ltd</t>
  </si>
  <si>
    <t>JAGAJITIND</t>
  </si>
  <si>
    <t>Timex Group India Ltd</t>
  </si>
  <si>
    <t>TIMEX</t>
  </si>
  <si>
    <t>Khazanchi Jewellers Ltd</t>
  </si>
  <si>
    <t>KHAZANCHI</t>
  </si>
  <si>
    <t>Apparel, Accessories &amp; Luxury Goods</t>
  </si>
  <si>
    <t>Vardhman Holdings Ltd</t>
  </si>
  <si>
    <t>VHL</t>
  </si>
  <si>
    <t>Aurum Proptech Ltd</t>
  </si>
  <si>
    <t>AURUM</t>
  </si>
  <si>
    <t>Xchanging Solutions Ltd</t>
  </si>
  <si>
    <t>XCHANGING</t>
  </si>
  <si>
    <t>AFCOM Holdings Ltd</t>
  </si>
  <si>
    <t>AFCOM</t>
  </si>
  <si>
    <t>Control Print Ltd</t>
  </si>
  <si>
    <t>CONTROLPR</t>
  </si>
  <si>
    <t>Simplex Infrastructures Ltd</t>
  </si>
  <si>
    <t>SIMPLEXINF</t>
  </si>
  <si>
    <t>Finkurve Financial Services Ltd</t>
  </si>
  <si>
    <t>FINKURVE</t>
  </si>
  <si>
    <t>Macpower CNC Machines Ltd</t>
  </si>
  <si>
    <t>MACPOWER</t>
  </si>
  <si>
    <t>Kothari Petrochemicals Ltd</t>
  </si>
  <si>
    <t>KOTHARIPET</t>
  </si>
  <si>
    <t>Kross Ltd</t>
  </si>
  <si>
    <t>KROSS</t>
  </si>
  <si>
    <t>Dynamic Cables Ltd</t>
  </si>
  <si>
    <t>DYCL</t>
  </si>
  <si>
    <t>Windsor Machines Ltd</t>
  </si>
  <si>
    <t>WINDMACHIN</t>
  </si>
  <si>
    <t>Kirloskar Electric Company Ltd</t>
  </si>
  <si>
    <t>KECL</t>
  </si>
  <si>
    <t>Manoj Vaibhav Gems N Jewellers Ltd</t>
  </si>
  <si>
    <t>MVGJL</t>
  </si>
  <si>
    <t>Renaissance Global Ltd</t>
  </si>
  <si>
    <t>RGL</t>
  </si>
  <si>
    <t>Credo Brands Marketing Ltd</t>
  </si>
  <si>
    <t>MUFTI</t>
  </si>
  <si>
    <t>Men's Clothing</t>
  </si>
  <si>
    <t>Munjal Auto Industries Ltd</t>
  </si>
  <si>
    <t>MUNJALAU</t>
  </si>
  <si>
    <t>Shankara Building Products Ltd</t>
  </si>
  <si>
    <t>SHANKARA</t>
  </si>
  <si>
    <t>Wardwizard Innovations &amp; Mobility Ltd</t>
  </si>
  <si>
    <t>WARDINMOBI</t>
  </si>
  <si>
    <t>Taneja Aerospace and Aviation Ltd</t>
  </si>
  <si>
    <t>TANAA</t>
  </si>
  <si>
    <t>Kernex Microsystems (India) Ltd</t>
  </si>
  <si>
    <t>KERNEX</t>
  </si>
  <si>
    <t>AGI Infra Ltd</t>
  </si>
  <si>
    <t>AGIIL</t>
  </si>
  <si>
    <t>GIC Housing Finance Ltd</t>
  </si>
  <si>
    <t>GICHSGFIN</t>
  </si>
  <si>
    <t>Ceinsys Tech Ltd</t>
  </si>
  <si>
    <t>CEINSYSTECH</t>
  </si>
  <si>
    <t>Aptech Ltd</t>
  </si>
  <si>
    <t>APTECHT</t>
  </si>
  <si>
    <t>Magadh Sugar &amp; Energy Ltd</t>
  </si>
  <si>
    <t>MAGADSUGAR</t>
  </si>
  <si>
    <t>SAR Televenture Ltd</t>
  </si>
  <si>
    <t>SARTELE</t>
  </si>
  <si>
    <t>Cosmic CRF Ltd</t>
  </si>
  <si>
    <t>COSMICCRF</t>
  </si>
  <si>
    <t>Electrotherm (India) Ltd</t>
  </si>
  <si>
    <t>ELECTHERM</t>
  </si>
  <si>
    <t>Enkei Wheels (India) Ltd</t>
  </si>
  <si>
    <t>ENKEIWHEL</t>
  </si>
  <si>
    <t>CFF Fluid Control Ltd</t>
  </si>
  <si>
    <t>CFF</t>
  </si>
  <si>
    <t>Aerospace &amp; Defense</t>
  </si>
  <si>
    <t>Indo Rama Synthetics (India) Ltd</t>
  </si>
  <si>
    <t>INDORAMA</t>
  </si>
  <si>
    <t>Last Mile Enterprises Ltd</t>
  </si>
  <si>
    <t>LASTMILE</t>
  </si>
  <si>
    <t>Sical Logistics Ltd</t>
  </si>
  <si>
    <t>SICALLOG</t>
  </si>
  <si>
    <t>Pakka Limited</t>
  </si>
  <si>
    <t>PAKKA</t>
  </si>
  <si>
    <t>Ksolves India Ltd</t>
  </si>
  <si>
    <t>KSOLVES</t>
  </si>
  <si>
    <t>R K Swamy Ltd</t>
  </si>
  <si>
    <t>RKSWAMY</t>
  </si>
  <si>
    <t>Mafatlal Industries Ltd</t>
  </si>
  <si>
    <t>MAFATIND</t>
  </si>
  <si>
    <t>Mukka Proteins Ltd</t>
  </si>
  <si>
    <t>MUKKA</t>
  </si>
  <si>
    <t>Ngl Fine Chem Ltd</t>
  </si>
  <si>
    <t>NGLFINE</t>
  </si>
  <si>
    <t>Uniphos Enterprises Ltd</t>
  </si>
  <si>
    <t>UNIENTER</t>
  </si>
  <si>
    <t>Kuantum Papers Ltd</t>
  </si>
  <si>
    <t>KUANTUM</t>
  </si>
  <si>
    <t>Arrow Greentech Ltd</t>
  </si>
  <si>
    <t>ARROWGREEN</t>
  </si>
  <si>
    <t>Automotive Stampings and Assemblies Ltd</t>
  </si>
  <si>
    <t>ASAL</t>
  </si>
  <si>
    <t>Creative Newtech Ltd</t>
  </si>
  <si>
    <t>CREATIVE</t>
  </si>
  <si>
    <t>Vimta Labs Ltd</t>
  </si>
  <si>
    <t>VIMTALABS</t>
  </si>
  <si>
    <t>AGS Transact Technologies Ltd</t>
  </si>
  <si>
    <t>AGSTRA</t>
  </si>
  <si>
    <t>IST Ltd</t>
  </si>
  <si>
    <t>ISTLTD</t>
  </si>
  <si>
    <t>Bajaj Healthcare Ltd</t>
  </si>
  <si>
    <t>BAJAJHCARE</t>
  </si>
  <si>
    <t>Satia Industries Ltd</t>
  </si>
  <si>
    <t>SATIA</t>
  </si>
  <si>
    <t>Saint-Gobain Sekurit India Ltd</t>
  </si>
  <si>
    <t>SAINTGOBAIN</t>
  </si>
  <si>
    <t>New Delhi Television Ltd</t>
  </si>
  <si>
    <t>NDTV</t>
  </si>
  <si>
    <t>Jagsonpal Pharmaceuticals Ltd</t>
  </si>
  <si>
    <t>JAGSNPHARM</t>
  </si>
  <si>
    <t>Arihant Capital Markets Ltd</t>
  </si>
  <si>
    <t>ARIHANTCAP</t>
  </si>
  <si>
    <t>Cellecor Gadgets Ltd</t>
  </si>
  <si>
    <t>CELLECOR</t>
  </si>
  <si>
    <t>Vantage Knowledge Academy Ltd</t>
  </si>
  <si>
    <t>VKAL</t>
  </si>
  <si>
    <t>Oswal Agro Mills Ltd</t>
  </si>
  <si>
    <t>OSWALAGRO</t>
  </si>
  <si>
    <t>Nelcast Ltd</t>
  </si>
  <si>
    <t>NELCAST</t>
  </si>
  <si>
    <t>Elin Electronics Ltd</t>
  </si>
  <si>
    <t>ELIN</t>
  </si>
  <si>
    <t>Aym Syntex Ltd</t>
  </si>
  <si>
    <t>AYMSYNTEX</t>
  </si>
  <si>
    <t>3B Blackbio DX Ltd</t>
  </si>
  <si>
    <t>3BBLACKBIO</t>
  </si>
  <si>
    <t>Fertilizers &amp; Agricultural Chemicals</t>
  </si>
  <si>
    <t>Shalimar Paints Ltd</t>
  </si>
  <si>
    <t>SHALPAINTS</t>
  </si>
  <si>
    <t>Capital India Finance Ltd</t>
  </si>
  <si>
    <t>CIFL</t>
  </si>
  <si>
    <t>Ice Make Refrigeration Ltd</t>
  </si>
  <si>
    <t>ICEMAKE</t>
  </si>
  <si>
    <t>Jaykay Enterprises Ltd</t>
  </si>
  <si>
    <t>JAYKAY</t>
  </si>
  <si>
    <t>NINtec Systems Ltd</t>
  </si>
  <si>
    <t>NINSYS</t>
  </si>
  <si>
    <t>Kriti Industries (India) Limited</t>
  </si>
  <si>
    <t>KRITI</t>
  </si>
  <si>
    <t>Hazoor Multi Projects Ltd</t>
  </si>
  <si>
    <t>HAZOOR</t>
  </si>
  <si>
    <t>Sahana System Ltd</t>
  </si>
  <si>
    <t>SAHANA</t>
  </si>
  <si>
    <t>Faze Three Ltd</t>
  </si>
  <si>
    <t>FAZE3Q</t>
  </si>
  <si>
    <t>Valiant Organics Ltd</t>
  </si>
  <si>
    <t>VALIANTORG</t>
  </si>
  <si>
    <t>Concord Control Systems Ltd</t>
  </si>
  <si>
    <t>CNCRD</t>
  </si>
  <si>
    <t>HLV Ltd</t>
  </si>
  <si>
    <t>HLVLTD</t>
  </si>
  <si>
    <t>Sika Interplant Systems Ltd</t>
  </si>
  <si>
    <t>SIKA</t>
  </si>
  <si>
    <t>Orient Technologies Ltd</t>
  </si>
  <si>
    <t>ORIENTTECH</t>
  </si>
  <si>
    <t>Vasa Denticity Ltd</t>
  </si>
  <si>
    <t>DENTALKART</t>
  </si>
  <si>
    <t>NACL Industries Ltd</t>
  </si>
  <si>
    <t>NACLIND</t>
  </si>
  <si>
    <t>Industrial and Prudential Investment Co Ltd</t>
  </si>
  <si>
    <t>INDPRUD</t>
  </si>
  <si>
    <t>Dharmaj Crop Guard Ltd</t>
  </si>
  <si>
    <t>DHARMAJ</t>
  </si>
  <si>
    <t>Jay Bharat Maruti Ltd</t>
  </si>
  <si>
    <t>JAYBARMARU</t>
  </si>
  <si>
    <t>Jaybharat Textiles and Real Estate Ltd</t>
  </si>
  <si>
    <t>JAYTEX</t>
  </si>
  <si>
    <t>Sutlej Textiles and Industries Ltd</t>
  </si>
  <si>
    <t>SUTLEJTEX</t>
  </si>
  <si>
    <t>Tuticorin Alkali Chemicals and Fertilizers Ltd</t>
  </si>
  <si>
    <t>TUTIALKA</t>
  </si>
  <si>
    <t>Sunshine Capital Ltd</t>
  </si>
  <si>
    <t>SCL</t>
  </si>
  <si>
    <t>Urja Global Ltd</t>
  </si>
  <si>
    <t>URJA</t>
  </si>
  <si>
    <t>Max India Ltd</t>
  </si>
  <si>
    <t>MAXIND</t>
  </si>
  <si>
    <t>Sudarshan Pharma Industries Ltd</t>
  </si>
  <si>
    <t>SUDARSHAN</t>
  </si>
  <si>
    <t>Ganesh Benzoplast Ltd</t>
  </si>
  <si>
    <t>GANESHBE</t>
  </si>
  <si>
    <t>Shree Ganesh Remedies Ltd</t>
  </si>
  <si>
    <t>SGRL</t>
  </si>
  <si>
    <t>RACL Geartech Ltd</t>
  </si>
  <si>
    <t>RACLGEAR</t>
  </si>
  <si>
    <t>Bodal Chemicals Ltd</t>
  </si>
  <si>
    <t>BODALCHEM</t>
  </si>
  <si>
    <t>Benares Hotels Ltd</t>
  </si>
  <si>
    <t>BENARAS</t>
  </si>
  <si>
    <t>Algoquant Fintech Ltd</t>
  </si>
  <si>
    <t>AQFINTECH</t>
  </si>
  <si>
    <t>Pudumjee Paper Products Ltd</t>
  </si>
  <si>
    <t>PDMJEPAPER</t>
  </si>
  <si>
    <t>Bharat Parenterals Ltd</t>
  </si>
  <si>
    <t>BPLPHARMA</t>
  </si>
  <si>
    <t>Investment Trust of India Ltd</t>
  </si>
  <si>
    <t>THEINVEST</t>
  </si>
  <si>
    <t>Entertainment Network (India) Ltd</t>
  </si>
  <si>
    <t>ENIL</t>
  </si>
  <si>
    <t>Radio</t>
  </si>
  <si>
    <t>Nahar Spinning Mills Ltd</t>
  </si>
  <si>
    <t>NAHARSPING</t>
  </si>
  <si>
    <t>Krystal Integrated Services Ltd</t>
  </si>
  <si>
    <t>KRYSTAL</t>
  </si>
  <si>
    <t>SBC Exports Ltd</t>
  </si>
  <si>
    <t>SBC</t>
  </si>
  <si>
    <t>Virtuoso Optoelectronics Ltd</t>
  </si>
  <si>
    <t>VOEPL</t>
  </si>
  <si>
    <t>Allcargo Terminals Ltd</t>
  </si>
  <si>
    <t>ATL</t>
  </si>
  <si>
    <t>Consolidated Construction Consortium Ltd</t>
  </si>
  <si>
    <t>CCCL</t>
  </si>
  <si>
    <t>Transindia Real Estate Ltd</t>
  </si>
  <si>
    <t>TREL</t>
  </si>
  <si>
    <t>Asian Granito India Ltd</t>
  </si>
  <si>
    <t>ASIANTILES</t>
  </si>
  <si>
    <t>Zuari Industries Ltd</t>
  </si>
  <si>
    <t>ZUARIIND</t>
  </si>
  <si>
    <t>Ratnaveer Precision Engineering Ltd</t>
  </si>
  <si>
    <t>RATNAVEER</t>
  </si>
  <si>
    <t>Infobeans Technologies Ltd</t>
  </si>
  <si>
    <t>INFOBEAN</t>
  </si>
  <si>
    <t>Anuh Pharma Ltd</t>
  </si>
  <si>
    <t>ANUHPHR</t>
  </si>
  <si>
    <t>Bhageria Industries Ltd</t>
  </si>
  <si>
    <t>BHAGERIA</t>
  </si>
  <si>
    <t>Basilic Fly Studio Ltd</t>
  </si>
  <si>
    <t>BASILIC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</si>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</sst>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91BEEE-5936-4C06-87E5-93BB1C88D0E9}" name="Table3" displayName="Table3" ref="A1:Z121" totalsRowShown="0">
  <autoFilter ref="A1:Z121" xr:uid="{A491BEEE-5936-4C06-87E5-93BB1C88D0E9}"/>
  <sortState xmlns:xlrd2="http://schemas.microsoft.com/office/spreadsheetml/2017/richdata2" ref="A2:Z121">
    <sortCondition ref="Z1:Z121"/>
  </sortState>
  <tableColumns count="26">
    <tableColumn id="1" xr3:uid="{79960541-E8F3-4AFE-81C1-738E7AF1FA85}" name="Sub-Sector"/>
    <tableColumn id="2" xr3:uid="{D5FA8CBA-39CD-4545-A5E7-F02413A8A6C0}" name="Count" dataDxfId="48">
      <calculatedColumnFormula>COUNTIFS(Table2[Sub-Sector],Table3[[#This Row],[Sub-Sector]])</calculatedColumnFormula>
    </tableColumn>
    <tableColumn id="3" xr3:uid="{27C21652-8CDB-43C6-AE58-82B70C3260B7}" name="Uptrend" dataDxfId="47">
      <calculatedColumnFormula>COUNTIFS(Table2[Sub-Sector],Table3[[#This Row],[Sub-Sector]],Table2[Uptrend],"Uptrend")/Table3[[#This Row],[Count]]</calculatedColumnFormula>
    </tableColumn>
    <tableColumn id="4" xr3:uid="{7D848C87-3F73-4B12-9E84-34D2B8ED5138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4D41EDCE-2BBC-40DC-88D5-E9F496F8C0B6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191085E7-C544-46B5-973A-F2D3974A2F5D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B7E746D6-4076-42AA-8779-DBDBC7589DEB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7DF94B8B-3646-4901-862E-4E61052E10F4}" name="RSI" dataDxfId="42">
      <calculatedColumnFormula>COUNTIFS(Table2[Sub-Sector],Table3[[#This Row],[Sub-Sector]],Table2[RSI Exponential â€“ 14D],"&gt;=50")/Table3[[#This Row],[Count]]</calculatedColumnFormula>
    </tableColumn>
    <tableColumn id="9" xr3:uid="{F20EEB78-05B8-47A3-9A52-78239C786DDA}" name="Relative Volume" dataDxfId="41">
      <calculatedColumnFormula>COUNTIFS(Table2[Sub-Sector],Table3[[#This Row],[Sub-Sector]],Table2[Relative Volume],"&gt;=1")/Table3[[#This Row],[Count]]</calculatedColumnFormula>
    </tableColumn>
    <tableColumn id="10" xr3:uid="{9707050D-7411-420A-9133-EC214579608E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8F715D24-3423-4789-82C5-9C8165CF68B0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6CF4898-67B1-4EA9-9834-7645000E7E00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ECFB376A-1992-429C-8BA1-B7CDDB4D382B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7CE714F1-5C11-4BEA-B76C-1E9282CA2D19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ADB7FF60-631D-41A6-AC0D-489EBBD16BBF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EE7FCDC4-D6F1-4F86-A937-5FF773136C9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4ECE5E6-31E0-405A-8E66-9BBC901A0785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62BEAC63-AB14-4806-BAB5-ED92460353C2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71E5EF7F-E01A-403E-B464-61ECBE5D7F1A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A819AFA-0990-48FB-BBBB-BB5238C05620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F6ECBB45-5DBD-4682-9866-EA8CC305925E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A44E46B-D9DE-462E-95ED-43B50B79B0A8}" name="Sharpe Ratio" dataDxfId="28">
      <calculatedColumnFormula>COUNTIFS(Table2[Sub-Sector],Table3[[#This Row],[Sub-Sector]],Table2[Sharpe Ratio],"&gt;=0.10")/Table3[[#This Row],[Count]]</calculatedColumnFormula>
    </tableColumn>
    <tableColumn id="23" xr3:uid="{E3CD13A9-BE79-4E0E-81C8-28D828300F39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B1759F0-4946-4FE5-8FCA-DA52D47E2CDB}" name="Rank" dataDxfId="26">
      <calculatedColumnFormula>_xlfn.RANK.AVG(Table3[[#This Row],[Score]],Table3[Score],1)</calculatedColumnFormula>
    </tableColumn>
    <tableColumn id="25" xr3:uid="{7E3077D6-F577-4192-A2F1-88E9410036F4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EE7C4E43-A7C0-46E3-8510-BF22054427C5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4F25F-608C-43AA-B450-BB3B39253F90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836AEF20-E69D-4AA6-8284-A3D3A7A3FBD6}" name="Name"/>
    <tableColumn id="2" xr3:uid="{41F144F5-9706-4C79-8466-4CD415343F5E}" name="Ticker"/>
    <tableColumn id="3" xr3:uid="{E54CE80F-457F-4CB6-9805-966086F9A213}" name="Industry"/>
    <tableColumn id="4" xr3:uid="{FD114D9F-CA51-4C7A-9899-8D2F56D8629D}" name="Sub-Sector"/>
    <tableColumn id="5" xr3:uid="{13C983A1-F4FB-4680-860B-187C95AB1382}" name="Market Cap"/>
    <tableColumn id="6" xr3:uid="{2D75A512-CD25-47C0-A90F-F18E2C9B452B}" name="Close Price"/>
    <tableColumn id="7" xr3:uid="{699C666F-A6E6-4F92-B650-8416E5C68272}" name="1Y Return vs Nifty"/>
    <tableColumn id="18" xr3:uid="{7338BB1A-6948-4DDA-9CD6-71803FC99CBE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A6D00D8D-77B9-4380-9819-1C381D1DF7EF}" name="1M Return vs Nifty"/>
    <tableColumn id="19" xr3:uid="{92DDA1E1-C1F4-4DAF-99AD-9722B88AE7B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B332F301-0F08-41BA-B04D-1A54DE540E35}" name="6M Return vs Nifty"/>
    <tableColumn id="20" xr3:uid="{BB6EFB79-9B0B-4361-99C9-CDC99F4BBAD1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9671E15F-B7B3-4B26-BE48-66FBCB90104C}" name="1W Return vs Nifty"/>
    <tableColumn id="22" xr3:uid="{BEB0FFC7-879C-44F4-BA31-C90FD7CB87C8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20702669-AD2C-4342-BFDC-AE781B3B0AC1}" name="20D EMA" dataDxfId="19"/>
    <tableColumn id="11" xr3:uid="{F5E002B8-7E3F-4A8E-8316-916CDC1B4A65}" name="50D EMA"/>
    <tableColumn id="12" xr3:uid="{D3A9158D-D954-40B0-B122-9901F129B6A4}" name="200D EMA"/>
    <tableColumn id="13" xr3:uid="{CB593AB4-E83B-41CD-8829-DEE0983D5F3E}" name="RSI Exponential â€“ 14D"/>
    <tableColumn id="25" xr3:uid="{381E5BF4-42D7-4433-8798-4F72697212EC}" name="% Price above 20 EMA" dataDxfId="18">
      <calculatedColumnFormula>(Table2[[#This Row],[Close Price]]-Table2[[#This Row],[20D EMA]])/Table2[[#This Row],[20D EMA]]</calculatedColumnFormula>
    </tableColumn>
    <tableColumn id="24" xr3:uid="{61457351-840A-43FE-B05A-9644316F6E12}" name="% Price above 50 EMA" dataDxfId="17">
      <calculatedColumnFormula>(Table2[[#This Row],[Close Price]]-Table2[[#This Row],[50D EMA]])/Table2[[#This Row],[50D EMA]]</calculatedColumnFormula>
    </tableColumn>
    <tableColumn id="23" xr3:uid="{D2E5A331-B491-43BE-80DD-D880D0A58EAC}" name="% Price above 200 EMA" dataDxfId="16">
      <calculatedColumnFormula>(Table2[[#This Row],[Close Price]]-Table2[[#This Row],[200D EMA]])/Table2[[#This Row],[200D EMA]]</calculatedColumnFormula>
    </tableColumn>
    <tableColumn id="14" xr3:uid="{247EFF17-A1A1-4CDB-B81B-B1300058B2D7}" name="Relative Volume"/>
    <tableColumn id="37" xr3:uid="{38045833-7DD0-4063-80EE-F673EEE954B5}" name="Day Low" dataDxfId="15"/>
    <tableColumn id="36" xr3:uid="{24327D75-8359-417F-95F2-C26FB12619FD}" name="Day High"/>
    <tableColumn id="35" xr3:uid="{4B79E31B-095E-47FF-8D14-7C2E60684FEC}" name="Current Week Low"/>
    <tableColumn id="34" xr3:uid="{2256C663-FBA2-40CA-BC14-F4BEA87B055F}" name="Current Week High"/>
    <tableColumn id="33" xr3:uid="{07EBA033-0607-4056-8705-6EBE85F02E4F}" name="Current Month Low"/>
    <tableColumn id="32" xr3:uid="{8F73777A-59AF-4563-91FF-395E268C588A}" name="Current Month High"/>
    <tableColumn id="31" xr3:uid="{406FB5DF-58DF-4C2D-984E-BBF4B9E3805D}" name="% Away From Day Low" dataDxfId="14">
      <calculatedColumnFormula>(Table2[[#This Row],[Close Price]]/Table2[[#This Row],[Day Low]])-1</calculatedColumnFormula>
    </tableColumn>
    <tableColumn id="30" xr3:uid="{458BA4A5-E1EB-463C-8CB1-57BD9755BAB2}" name="% Away From Day High" dataDxfId="13">
      <calculatedColumnFormula>(Table2[[#This Row],[Day High]]/Table2[[#This Row],[Close Price]])-1</calculatedColumnFormula>
    </tableColumn>
    <tableColumn id="29" xr3:uid="{3E57C0FC-54F2-4649-8B61-797F1EFC2309}" name="% Away From Current Week Low" dataDxfId="12">
      <calculatedColumnFormula>(Table2[[#This Row],[Close Price]]/Table2[[#This Row],[Current Week Low]])-1</calculatedColumnFormula>
    </tableColumn>
    <tableColumn id="28" xr3:uid="{7A80809B-0AA2-4EC1-89A2-049EFCB2C8A6}" name="% Away From Current Week High" dataDxfId="11">
      <calculatedColumnFormula>(Table2[[#This Row],[Current Week High]]/Table2[[#This Row],[Close Price]])-1</calculatedColumnFormula>
    </tableColumn>
    <tableColumn id="27" xr3:uid="{13A8D6DF-020F-42D9-98B7-0CF27136D8C6}" name="% Away From Current Month Low" dataDxfId="10">
      <calculatedColumnFormula>(Table2[[#This Row],[Close Price]]/Table2[[#This Row],[Current Month Low]])-1</calculatedColumnFormula>
    </tableColumn>
    <tableColumn id="26" xr3:uid="{E2FA280C-30D5-473F-8C3D-FEAE434BD7C4}" name="% Away From Current Month High" dataDxfId="9">
      <calculatedColumnFormula>(Table2[[#This Row],[Current Month High]]/Table2[[#This Row],[Close Price]])-1</calculatedColumnFormula>
    </tableColumn>
    <tableColumn id="15" xr3:uid="{E1D9E530-E7CE-466A-A13A-E2497AD03B96}" name="% Away From 52W High"/>
    <tableColumn id="16" xr3:uid="{C0259A48-C661-4DE2-BB18-3F2C217C1BD0}" name="% Away From 52W Low"/>
    <tableColumn id="42" xr3:uid="{09C9C107-428E-419B-8F19-C2568F64169A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F6B9FE0C-B0B6-4B9E-BDD7-EB770EF3A217}" name="Relative Strength Sector Index" dataDxfId="7"/>
    <tableColumn id="40" xr3:uid="{FF29953C-4B75-457C-BA6C-17B0B4BCE0A2}" name="Relative Strength Sector Index - Zone"/>
    <tableColumn id="39" xr3:uid="{4E878170-D08C-4E75-AB2D-17F560A9474A}" name="Rate of Change"/>
    <tableColumn id="38" xr3:uid="{DB754026-132B-45DE-97A0-C8D568A61130}" name="Rate of Change - Zone"/>
    <tableColumn id="17" xr3:uid="{359256DC-67B2-4052-9288-4D3E81FDB809}" name="Sharpe Ratio"/>
    <tableColumn id="43" xr3:uid="{D3A169D5-BA9F-4C9D-B18F-70141D44AFD7}" name="Sharpe Ratio Z-Score" dataDxfId="6">
      <calculatedColumnFormula>(Table2[[#This Row],[Sharpe Ratio]]-AVERAGE(Table2[Sharpe Ratio]))/_xlfn.STDEV.P(Table2[Sharpe Ratio])</calculatedColumnFormula>
    </tableColumn>
    <tableColumn id="44" xr3:uid="{952B2B3F-4456-4686-996B-7420B88C796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8EEF7C9E-1BA1-46E8-A0E5-6B00337EF9DD}" name="Rank 1Y" dataDxfId="4">
      <calculatedColumnFormula>_xlfn.RANK.AVG(Table2[[#This Row],[1Y Return vs Nifty Z-Score]],Table2[1Y Return vs Nifty Z-Score])</calculatedColumnFormula>
    </tableColumn>
    <tableColumn id="46" xr3:uid="{CE033ECB-BD65-4C8A-BBB2-11D05599828D}" name="Rank 6M" dataDxfId="3">
      <calculatedColumnFormula>_xlfn.RANK.AVG(Table2[[#This Row],[6M Return vs Nifty Z-Score]],Table2[6M Return vs Nifty Z-Score])</calculatedColumnFormula>
    </tableColumn>
    <tableColumn id="47" xr3:uid="{64CED709-2B1A-47C8-AE55-1CEAEB174388}" name="Rank Sharpe" dataDxfId="2">
      <calculatedColumnFormula>_xlfn.RANK.AVG(Table2[[#This Row],[Sharpe Ratio Z-Score]],Table2[Sharpe Ratio Z-Score])</calculatedColumnFormula>
    </tableColumn>
    <tableColumn id="48" xr3:uid="{BFB1AECD-E404-42DD-9B73-2E8886A01FB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39236-6BB8-422C-B388-34CC765722B5}" name="Table1" displayName="Table1" ref="A1:Q1477" totalsRowShown="0">
  <autoFilter ref="A1:Q1477" xr:uid="{58239236-6BB8-422C-B388-34CC765722B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6DCDF51-FA49-430B-9D1A-1B4EE7DE3306}" name="Name"/>
    <tableColumn id="2" xr3:uid="{FCDE290C-F799-4C27-8559-EF5EAC056EC7}" name="Ticker"/>
    <tableColumn id="17" xr3:uid="{7CDFEE35-2F5A-41DF-A94A-01117755CF1B}" name="Industry" dataDxfId="0"/>
    <tableColumn id="3" xr3:uid="{5C1C1B66-7164-49BA-8090-B97B3F7B2F30}" name="Sub-Sector"/>
    <tableColumn id="4" xr3:uid="{D4CFDC12-A1EA-46E3-92BA-071FEEB3C575}" name="Market Cap"/>
    <tableColumn id="5" xr3:uid="{59B1D809-430E-473E-A702-6A395EB0F54F}" name="Close Price"/>
    <tableColumn id="6" xr3:uid="{26A5AF71-678E-4877-93F6-4CCD5B31B328}" name="1Y Return vs Nifty"/>
    <tableColumn id="7" xr3:uid="{04875D4D-7813-4986-86FE-C95DD4E9B847}" name="1M Return vs Nifty"/>
    <tableColumn id="8" xr3:uid="{FD03FD24-3A10-4A09-BA99-A9DED10D57F4}" name="6M Return vs Nifty"/>
    <tableColumn id="9" xr3:uid="{540FAB96-94D5-492F-ACE6-AD18037F3AA0}" name="1W Return vs Nifty"/>
    <tableColumn id="10" xr3:uid="{DBC7F51D-F0DC-484E-8293-2EA1E5858389}" name="50D EMA"/>
    <tableColumn id="11" xr3:uid="{A4B7C0E6-48F7-4893-9ECC-F47D45969FAC}" name="200D EMA"/>
    <tableColumn id="12" xr3:uid="{93CD5AA4-7974-4310-A852-5829B038F24A}" name="RSI Exponential â€“ 14D"/>
    <tableColumn id="13" xr3:uid="{1F51B060-43AF-45FD-AEDA-636DCDE485F8}" name="Relative Volume"/>
    <tableColumn id="14" xr3:uid="{07F5333A-7B2E-43E1-AD94-C03147D77227}" name="% Away From 52W High"/>
    <tableColumn id="15" xr3:uid="{64007801-92F6-42CF-893D-522CC910C065}" name="% Away From 52W Low"/>
    <tableColumn id="16" xr3:uid="{4B570E32-B245-4BDF-AC7C-E61E57E8BF4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2A33-C957-4C7B-9AAB-0D2B580B8A68}">
  <dimension ref="A1:Z121"/>
  <sheetViews>
    <sheetView topLeftCell="P1" workbookViewId="0">
      <selection activeCell="Y1" sqref="Y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3180</v>
      </c>
      <c r="C1" t="s">
        <v>3169</v>
      </c>
      <c r="D1" t="s">
        <v>3181</v>
      </c>
      <c r="E1" t="s">
        <v>3182</v>
      </c>
      <c r="F1" t="s">
        <v>7</v>
      </c>
      <c r="G1" t="s">
        <v>5</v>
      </c>
      <c r="H1" t="s">
        <v>3183</v>
      </c>
      <c r="I1" t="s">
        <v>12</v>
      </c>
      <c r="J1" t="s">
        <v>3163</v>
      </c>
      <c r="K1" t="s">
        <v>3164</v>
      </c>
      <c r="L1" t="s">
        <v>3165</v>
      </c>
      <c r="M1" t="s">
        <v>3166</v>
      </c>
      <c r="N1" t="s">
        <v>3167</v>
      </c>
      <c r="O1" t="s">
        <v>3168</v>
      </c>
      <c r="P1" t="s">
        <v>13</v>
      </c>
      <c r="Q1" t="s">
        <v>14</v>
      </c>
      <c r="R1" t="s">
        <v>3184</v>
      </c>
      <c r="S1" t="s">
        <v>3155</v>
      </c>
      <c r="T1" t="s">
        <v>3156</v>
      </c>
      <c r="U1" t="s">
        <v>3173</v>
      </c>
      <c r="V1" t="s">
        <v>15</v>
      </c>
      <c r="W1" t="s">
        <v>3175</v>
      </c>
      <c r="X1" t="s">
        <v>3185</v>
      </c>
      <c r="Y1" t="s">
        <v>3186</v>
      </c>
      <c r="Z1" t="s">
        <v>3187</v>
      </c>
    </row>
    <row r="2" spans="1:26" x14ac:dyDescent="0.3">
      <c r="A2" t="s">
        <v>164</v>
      </c>
      <c r="B2">
        <f>COUNTIFS(Table2[Sub-Sector],Table3[[#This Row],[Sub-Sector]])</f>
        <v>2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0.5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30.5</v>
      </c>
      <c r="Z2">
        <f>_xlfn.RANK.AVG(Table3[[#This Row],[Score 2 ]],Table3[[Score 2 ]],1)</f>
        <v>1</v>
      </c>
    </row>
    <row r="3" spans="1:26" x14ac:dyDescent="0.3">
      <c r="A3" t="s">
        <v>111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0.33333333333333331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0.66666666666666663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0.33333333333333331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0.33333333333333331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0.66666666666666663</v>
      </c>
      <c r="S3" s="1">
        <f>COUNTIFS(Table2[Sub-Sector],Table3[[#This Row],[Sub-Sector]],Table2[% Price above 50 EMA],"&gt;=0")/Table3[[#This Row],[Count]]</f>
        <v>0.66666666666666663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0.66666666666666663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82.5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46</v>
      </c>
      <c r="Z3">
        <f>_xlfn.RANK.AVG(Table3[[#This Row],[Score 2 ]],Table3[[Score 2 ]],1)</f>
        <v>2</v>
      </c>
    </row>
    <row r="4" spans="1:26" x14ac:dyDescent="0.3">
      <c r="A4" t="s">
        <v>325</v>
      </c>
      <c r="B4">
        <f>COUNTIFS(Table2[Sub-Sector],Table3[[#This Row],[Sub-Sector]])</f>
        <v>11</v>
      </c>
      <c r="C4" s="1">
        <f>COUNTIFS(Table2[Sub-Sector],Table3[[#This Row],[Sub-Sector]],Table2[Uptrend],"Uptrend")/Table3[[#This Row],[Count]]</f>
        <v>0.63636363636363635</v>
      </c>
      <c r="D4" s="1">
        <f>COUNTIFS(Table2[Sub-Sector],Table3[[#This Row],[Sub-Sector]],Table2[1W Return vs Nifty],"&gt;=5")/Table3[[#This Row],[Count]]</f>
        <v>0.27272727272727271</v>
      </c>
      <c r="E4" s="1">
        <f>COUNTIFS(Table2[Sub-Sector],Table3[[#This Row],[Sub-Sector]],Table2[1M Return vs Nifty],"&gt;=5")/Table3[[#This Row],[Count]]</f>
        <v>0.54545454545454541</v>
      </c>
      <c r="F4" s="1">
        <f>COUNTIFS(Table2[Sub-Sector],Table3[[#This Row],[Sub-Sector]],Table2[6M Return vs Nifty],"&gt;=10")/Table3[[#This Row],[Count]]</f>
        <v>0.72727272727272729</v>
      </c>
      <c r="G4" s="1">
        <f>COUNTIFS(Table2[Sub-Sector],Table3[[#This Row],[Sub-Sector]],Table2[1Y Return vs Nifty],"&gt;=10")/Table3[[#This Row],[Count]]</f>
        <v>0.81818181818181823</v>
      </c>
      <c r="H4" s="1">
        <f>COUNTIFS(Table2[Sub-Sector],Table3[[#This Row],[Sub-Sector]],Table2[RSI Exponential â€“ 14D],"&gt;=50")/Table3[[#This Row],[Count]]</f>
        <v>0.45454545454545453</v>
      </c>
      <c r="I4" s="1">
        <f>COUNTIFS(Table2[Sub-Sector],Table3[[#This Row],[Sub-Sector]],Table2[Relative Volume],"&gt;=1")/Table3[[#This Row],[Count]]</f>
        <v>0.45454545454545453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0.72727272727272729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0.72727272727272729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0.27272727272727271</v>
      </c>
      <c r="P4" s="1">
        <f>COUNTIFS(Table2[Sub-Sector],Table3[[#This Row],[Sub-Sector]],Table2[% Away From 52W High],"&lt;=10")/Table3[[#This Row],[Count]]</f>
        <v>0.36363636363636365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0.27272727272727271</v>
      </c>
      <c r="S4" s="1">
        <f>COUNTIFS(Table2[Sub-Sector],Table3[[#This Row],[Sub-Sector]],Table2[% Price above 50 EMA],"&gt;=0")/Table3[[#This Row],[Count]]</f>
        <v>0.63636363636363635</v>
      </c>
      <c r="T4" s="1">
        <f>COUNTIFS(Table2[Sub-Sector],Table3[[#This Row],[Sub-Sector]],Table2[% Price above 200 EMA],"&gt;=0")/Table3[[#This Row],[Count]]</f>
        <v>0.81818181818181823</v>
      </c>
      <c r="U4" s="1">
        <f>COUNTIFS(Table2[Sub-Sector],Table3[[#This Row],[Sub-Sector]],Table2[Rate of Change - Zone],"Positive")/Table3[[#This Row],[Count]]</f>
        <v>0.54545454545454541</v>
      </c>
      <c r="V4" s="1">
        <f>COUNTIFS(Table2[Sub-Sector],Table3[[#This Row],[Sub-Sector]],Table2[Sharpe Ratio],"&gt;=0.10")/Table3[[#This Row],[Count]]</f>
        <v>0.18181818181818182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176.5</v>
      </c>
      <c r="X4">
        <f>_xlfn.RANK.AVG(Table3[[#This Row],[Score]],Table3[Score],1)</f>
        <v>4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4">
        <f>_xlfn.RANK.AVG(Table3[[#This Row],[Score 2 ]],Table3[[Score 2 ]],1)</f>
        <v>3</v>
      </c>
    </row>
    <row r="5" spans="1:26" x14ac:dyDescent="0.3">
      <c r="A5" t="s">
        <v>114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0.5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0.5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0.5</v>
      </c>
      <c r="I5" s="1">
        <f>COUNTIFS(Table2[Sub-Sector],Table3[[#This Row],[Sub-Sector]],Table2[Relative Volume],"&gt;=1")/Table3[[#This Row],[Count]]</f>
        <v>0.5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0.5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0.5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</v>
      </c>
      <c r="S5" s="1">
        <f>COUNTIFS(Table2[Sub-Sector],Table3[[#This Row],[Sub-Sector]],Table2[% Price above 50 EMA],"&gt;=0")/Table3[[#This Row],[Count]]</f>
        <v>0.5</v>
      </c>
      <c r="T5" s="1">
        <f>COUNTIFS(Table2[Sub-Sector],Table3[[#This Row],[Sub-Sector]],Table2[% Price above 200 EMA],"&gt;=0")/Table3[[#This Row],[Count]]</f>
        <v>0.5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5">
        <f>_xlfn.RANK.AVG(Table3[[#This Row],[Score]],Table3[Score],1)</f>
        <v>18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92.5</v>
      </c>
      <c r="Z5">
        <f>_xlfn.RANK.AVG(Table3[[#This Row],[Score 2 ]],Table3[[Score 2 ]],1)</f>
        <v>4</v>
      </c>
    </row>
    <row r="6" spans="1:26" x14ac:dyDescent="0.3">
      <c r="A6" t="s">
        <v>779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0.33333333333333331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0.66666666666666663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0.33333333333333331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0.66666666666666663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6">
        <f>_xlfn.RANK.AVG(Table3[[#This Row],[Score]],Table3[Score],1)</f>
        <v>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</v>
      </c>
      <c r="Z6">
        <f>_xlfn.RANK.AVG(Table3[[#This Row],[Score 2 ]],Table3[[Score 2 ]],1)</f>
        <v>5</v>
      </c>
    </row>
    <row r="7" spans="1:26" x14ac:dyDescent="0.3">
      <c r="A7" t="s">
        <v>89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0.5</v>
      </c>
      <c r="E7" s="1">
        <f>COUNTIFS(Table2[Sub-Sector],Table3[[#This Row],[Sub-Sector]],Table2[1M Return vs Nifty],"&gt;=5")/Table3[[#This Row],[Count]]</f>
        <v>0.5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0.5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0.5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0.5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0.5</v>
      </c>
      <c r="U7" s="1">
        <f>COUNTIFS(Table2[Sub-Sector],Table3[[#This Row],[Sub-Sector]],Table2[Rate of Change - Zone],"Positive")/Table3[[#This Row],[Count]]</f>
        <v>0.5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157.5</v>
      </c>
      <c r="X7">
        <f>_xlfn.RANK.AVG(Table3[[#This Row],[Score]],Table3[Score],1)</f>
        <v>3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119.5</v>
      </c>
      <c r="Z7">
        <f>_xlfn.RANK.AVG(Table3[[#This Row],[Score 2 ]],Table3[[Score 2 ]],1)</f>
        <v>6</v>
      </c>
    </row>
    <row r="8" spans="1:26" x14ac:dyDescent="0.3">
      <c r="A8" t="s">
        <v>496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0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</v>
      </c>
      <c r="S8" s="1">
        <f>COUNTIFS(Table2[Sub-Sector],Table3[[#This Row],[Sub-Sector]],Table2[% Price above 50 EMA],"&gt;=0")/Table3[[#This Row],[Count]]</f>
        <v>0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8">
        <f>_xlfn.RANK.AVG(Table3[[#This Row],[Score 2 ]],Table3[[Score 2 ]],1)</f>
        <v>7</v>
      </c>
    </row>
    <row r="9" spans="1:26" x14ac:dyDescent="0.3">
      <c r="A9" t="s">
        <v>1257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9">
        <f>_xlfn.RANK.AVG(Table3[[#This Row],[Score]],Table3[Score],1)</f>
        <v>11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9">
        <f>_xlfn.RANK.AVG(Table3[[#This Row],[Score 2 ]],Table3[[Score 2 ]],1)</f>
        <v>8</v>
      </c>
    </row>
    <row r="10" spans="1:26" x14ac:dyDescent="0.3">
      <c r="A10" t="s">
        <v>60</v>
      </c>
      <c r="B10">
        <f>COUNTIFS(Table2[Sub-Sector],Table3[[#This Row],[Sub-Sector]])</f>
        <v>4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0.25</v>
      </c>
      <c r="F10" s="1">
        <f>COUNTIFS(Table2[Sub-Sector],Table3[[#This Row],[Sub-Sector]],Table2[6M Return vs Nifty],"&gt;=10")/Table3[[#This Row],[Count]]</f>
        <v>0.25</v>
      </c>
      <c r="G10" s="1">
        <f>COUNTIFS(Table2[Sub-Sector],Table3[[#This Row],[Sub-Sector]],Table2[1Y Return vs Nifty],"&gt;=10")/Table3[[#This Row],[Count]]</f>
        <v>0.75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0.75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0.75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0.25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0.25</v>
      </c>
      <c r="S10" s="1">
        <f>COUNTIFS(Table2[Sub-Sector],Table3[[#This Row],[Sub-Sector]],Table2[% Price above 50 EMA],"&gt;=0")/Table3[[#This Row],[Count]]</f>
        <v>0.25</v>
      </c>
      <c r="T10" s="1">
        <f>COUNTIFS(Table2[Sub-Sector],Table3[[#This Row],[Sub-Sector]],Table2[% Price above 200 EMA],"&gt;=0")/Table3[[#This Row],[Count]]</f>
        <v>0.5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0.75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10">
        <f>_xlfn.RANK.AVG(Table3[[#This Row],[Score]],Table3[Score],1)</f>
        <v>34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0">
        <f>_xlfn.RANK.AVG(Table3[[#This Row],[Score 2 ]],Table3[[Score 2 ]],1)</f>
        <v>9.5</v>
      </c>
    </row>
    <row r="11" spans="1:26" x14ac:dyDescent="0.3">
      <c r="A11" t="s">
        <v>358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0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11">
        <f>_xlfn.RANK.AVG(Table3[[#This Row],[Score]],Table3[Score],1)</f>
        <v>35.5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1">
        <f>_xlfn.RANK.AVG(Table3[[#This Row],[Score 2 ]],Table3[[Score 2 ]],1)</f>
        <v>9.5</v>
      </c>
    </row>
    <row r="12" spans="1:26" x14ac:dyDescent="0.3">
      <c r="A12" t="s">
        <v>80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0.33333333333333331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0.33333333333333331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0.66666666666666663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262.5</v>
      </c>
      <c r="X12">
        <f>_xlfn.RANK.AVG(Table3[[#This Row],[Score]],Table3[Score],1)</f>
        <v>17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132.5</v>
      </c>
      <c r="Z12">
        <f>_xlfn.RANK.AVG(Table3[[#This Row],[Score 2 ]],Table3[[Score 2 ]],1)</f>
        <v>11</v>
      </c>
    </row>
    <row r="13" spans="1:26" x14ac:dyDescent="0.3">
      <c r="A13" t="s">
        <v>509</v>
      </c>
      <c r="B13">
        <f>COUNTIFS(Table2[Sub-Sector],Table3[[#This Row],[Sub-Sector]])</f>
        <v>4</v>
      </c>
      <c r="C13" s="1">
        <f>COUNTIFS(Table2[Sub-Sector],Table3[[#This Row],[Sub-Sector]],Table2[Uptrend],"Uptrend")/Table3[[#This Row],[Count]]</f>
        <v>0.5</v>
      </c>
      <c r="D13" s="1">
        <f>COUNTIFS(Table2[Sub-Sector],Table3[[#This Row],[Sub-Sector]],Table2[1W Return vs Nifty],"&gt;=5")/Table3[[#This Row],[Count]]</f>
        <v>0.25</v>
      </c>
      <c r="E13" s="1">
        <f>COUNTIFS(Table2[Sub-Sector],Table3[[#This Row],[Sub-Sector]],Table2[1M Return vs Nifty],"&gt;=5")/Table3[[#This Row],[Count]]</f>
        <v>0.25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0.75</v>
      </c>
      <c r="H13" s="1">
        <f>COUNTIFS(Table2[Sub-Sector],Table3[[#This Row],[Sub-Sector]],Table2[RSI Exponential â€“ 14D],"&gt;=50")/Table3[[#This Row],[Count]]</f>
        <v>0.5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0.25</v>
      </c>
      <c r="V13" s="1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13">
        <f>_xlfn.RANK.AVG(Table3[[#This Row],[Score]],Table3[Score],1)</f>
        <v>20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3">
        <f>_xlfn.RANK.AVG(Table3[[#This Row],[Score 2 ]],Table3[[Score 2 ]],1)</f>
        <v>12</v>
      </c>
    </row>
    <row r="14" spans="1:26" x14ac:dyDescent="0.3">
      <c r="A14" t="s">
        <v>117</v>
      </c>
      <c r="B14">
        <f>COUNTIFS(Table2[Sub-Sector],Table3[[#This Row],[Sub-Sector]])</f>
        <v>24</v>
      </c>
      <c r="C14" s="1">
        <f>COUNTIFS(Table2[Sub-Sector],Table3[[#This Row],[Sub-Sector]],Table2[Uptrend],"Uptrend")/Table3[[#This Row],[Count]]</f>
        <v>0.75</v>
      </c>
      <c r="D14" s="1">
        <f>COUNTIFS(Table2[Sub-Sector],Table3[[#This Row],[Sub-Sector]],Table2[1W Return vs Nifty],"&gt;=5")/Table3[[#This Row],[Count]]</f>
        <v>0.20833333333333334</v>
      </c>
      <c r="E14" s="1">
        <f>COUNTIFS(Table2[Sub-Sector],Table3[[#This Row],[Sub-Sector]],Table2[1M Return vs Nifty],"&gt;=5")/Table3[[#This Row],[Count]]</f>
        <v>0.66666666666666663</v>
      </c>
      <c r="F14" s="1">
        <f>COUNTIFS(Table2[Sub-Sector],Table3[[#This Row],[Sub-Sector]],Table2[6M Return vs Nifty],"&gt;=10")/Table3[[#This Row],[Count]]</f>
        <v>0.33333333333333331</v>
      </c>
      <c r="G14" s="1">
        <f>COUNTIFS(Table2[Sub-Sector],Table3[[#This Row],[Sub-Sector]],Table2[1Y Return vs Nifty],"&gt;=10")/Table3[[#This Row],[Count]]</f>
        <v>0.625</v>
      </c>
      <c r="H14" s="1">
        <f>COUNTIFS(Table2[Sub-Sector],Table3[[#This Row],[Sub-Sector]],Table2[RSI Exponential â€“ 14D],"&gt;=50")/Table3[[#This Row],[Count]]</f>
        <v>0.58333333333333337</v>
      </c>
      <c r="I14" s="1">
        <f>COUNTIFS(Table2[Sub-Sector],Table3[[#This Row],[Sub-Sector]],Table2[Relative Volume],"&gt;=1")/Table3[[#This Row],[Count]]</f>
        <v>0.625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0.45833333333333331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0.45833333333333331</v>
      </c>
      <c r="N14" s="1">
        <f>COUNTIFS(Table2[Sub-Sector],Table3[[#This Row],[Sub-Sector]],Table2[% Away From Current Month Low],"&gt;=0.05")/Table3[[#This Row],[Count]]</f>
        <v>4.1666666666666664E-2</v>
      </c>
      <c r="O14" s="1">
        <f>COUNTIFS(Table2[Sub-Sector],Table3[[#This Row],[Sub-Sector]],Table2[% Away From Current Month High],"&lt;=0.05")/Table3[[#This Row],[Count]]</f>
        <v>0.25</v>
      </c>
      <c r="P14" s="1">
        <f>COUNTIFS(Table2[Sub-Sector],Table3[[#This Row],[Sub-Sector]],Table2[% Away From 52W High],"&lt;=10")/Table3[[#This Row],[Count]]</f>
        <v>0.20833333333333334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0.29166666666666669</v>
      </c>
      <c r="S14" s="1">
        <f>COUNTIFS(Table2[Sub-Sector],Table3[[#This Row],[Sub-Sector]],Table2[% Price above 50 EMA],"&gt;=0")/Table3[[#This Row],[Count]]</f>
        <v>0.45833333333333331</v>
      </c>
      <c r="T14" s="1">
        <f>COUNTIFS(Table2[Sub-Sector],Table3[[#This Row],[Sub-Sector]],Table2[% Price above 200 EMA],"&gt;=0")/Table3[[#This Row],[Count]]</f>
        <v>0.75</v>
      </c>
      <c r="U14" s="1">
        <f>COUNTIFS(Table2[Sub-Sector],Table3[[#This Row],[Sub-Sector]],Table2[Rate of Change - Zone],"Positive")/Table3[[#This Row],[Count]]</f>
        <v>0.5</v>
      </c>
      <c r="V14" s="1">
        <f>COUNTIFS(Table2[Sub-Sector],Table3[[#This Row],[Sub-Sector]],Table2[Sharpe Ratio],"&gt;=0.10")/Table3[[#This Row],[Count]]</f>
        <v>0.45833333333333331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14">
        <f>_xlfn.RANK.AVG(Table3[[#This Row],[Score]],Table3[Score],1)</f>
        <v>7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4">
        <f>_xlfn.RANK.AVG(Table3[[#This Row],[Score 2 ]],Table3[[Score 2 ]],1)</f>
        <v>13</v>
      </c>
    </row>
    <row r="15" spans="1:26" x14ac:dyDescent="0.3">
      <c r="A15" t="s">
        <v>984</v>
      </c>
      <c r="B15">
        <f>COUNTIFS(Table2[Sub-Sector],Table3[[#This Row],[Sub-Sector]])</f>
        <v>5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0.2</v>
      </c>
      <c r="E15" s="1">
        <f>COUNTIFS(Table2[Sub-Sector],Table3[[#This Row],[Sub-Sector]],Table2[1M Return vs Nifty],"&gt;=5")/Table3[[#This Row],[Count]]</f>
        <v>0.4</v>
      </c>
      <c r="F15" s="1">
        <f>COUNTIFS(Table2[Sub-Sector],Table3[[#This Row],[Sub-Sector]],Table2[6M Return vs Nifty],"&gt;=10")/Table3[[#This Row],[Count]]</f>
        <v>0.6</v>
      </c>
      <c r="G15" s="1">
        <f>COUNTIFS(Table2[Sub-Sector],Table3[[#This Row],[Sub-Sector]],Table2[1Y Return vs Nifty],"&gt;=10")/Table3[[#This Row],[Count]]</f>
        <v>0.6</v>
      </c>
      <c r="H15" s="1">
        <f>COUNTIFS(Table2[Sub-Sector],Table3[[#This Row],[Sub-Sector]],Table2[RSI Exponential â€“ 14D],"&gt;=50")/Table3[[#This Row],[Count]]</f>
        <v>0.6</v>
      </c>
      <c r="I15" s="1">
        <f>COUNTIFS(Table2[Sub-Sector],Table3[[#This Row],[Sub-Sector]],Table2[Relative Volume],"&gt;=1")/Table3[[#This Row],[Count]]</f>
        <v>0.6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0.2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0.2</v>
      </c>
      <c r="S15" s="1">
        <f>COUNTIFS(Table2[Sub-Sector],Table3[[#This Row],[Sub-Sector]],Table2[% Price above 50 EMA],"&gt;=0")/Table3[[#This Row],[Count]]</f>
        <v>0.2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0.2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209.5</v>
      </c>
      <c r="X15">
        <f>_xlfn.RANK.AVG(Table3[[#This Row],[Score]],Table3[Score],1)</f>
        <v>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5">
        <f>_xlfn.RANK.AVG(Table3[[#This Row],[Score 2 ]],Table3[[Score 2 ]],1)</f>
        <v>14</v>
      </c>
    </row>
    <row r="16" spans="1:26" x14ac:dyDescent="0.3">
      <c r="A16" t="s">
        <v>161</v>
      </c>
      <c r="B16">
        <f>COUNTIFS(Table2[Sub-Sector],Table3[[#This Row],[Sub-Sector]])</f>
        <v>13</v>
      </c>
      <c r="C16" s="1">
        <f>COUNTIFS(Table2[Sub-Sector],Table3[[#This Row],[Sub-Sector]],Table2[Uptrend],"Uptrend")/Table3[[#This Row],[Count]]</f>
        <v>0.69230769230769229</v>
      </c>
      <c r="D16" s="1">
        <f>COUNTIFS(Table2[Sub-Sector],Table3[[#This Row],[Sub-Sector]],Table2[1W Return vs Nifty],"&gt;=5")/Table3[[#This Row],[Count]]</f>
        <v>7.6923076923076927E-2</v>
      </c>
      <c r="E16" s="1">
        <f>COUNTIFS(Table2[Sub-Sector],Table3[[#This Row],[Sub-Sector]],Table2[1M Return vs Nifty],"&gt;=5")/Table3[[#This Row],[Count]]</f>
        <v>0.38461538461538464</v>
      </c>
      <c r="F16" s="1">
        <f>COUNTIFS(Table2[Sub-Sector],Table3[[#This Row],[Sub-Sector]],Table2[6M Return vs Nifty],"&gt;=10")/Table3[[#This Row],[Count]]</f>
        <v>0.61538461538461542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0.23076923076923078</v>
      </c>
      <c r="I16" s="1">
        <f>COUNTIFS(Table2[Sub-Sector],Table3[[#This Row],[Sub-Sector]],Table2[Relative Volume],"&gt;=1")/Table3[[#This Row],[Count]]</f>
        <v>0.38461538461538464</v>
      </c>
      <c r="J16" s="1">
        <f>COUNTIFS(Table2[Sub-Sector],Table3[[#This Row],[Sub-Sector]],Table2[% Away From Day Low],"&gt;=0.05")/Table3[[#This Row],[Count]]</f>
        <v>7.6923076923076927E-2</v>
      </c>
      <c r="K16" s="1">
        <f>COUNTIFS(Table2[Sub-Sector],Table3[[#This Row],[Sub-Sector]],Table2[% Away From Day High],"&lt;=0.05")/Table3[[#This Row],[Count]]</f>
        <v>0.38461538461538464</v>
      </c>
      <c r="L16" s="1">
        <f>COUNTIFS(Table2[Sub-Sector],Table3[[#This Row],[Sub-Sector]],Table2[% Away From Current Week Low],"&gt;=0.05")/Table3[[#This Row],[Count]]</f>
        <v>7.6923076923076927E-2</v>
      </c>
      <c r="M16" s="1">
        <f>COUNTIFS(Table2[Sub-Sector],Table3[[#This Row],[Sub-Sector]],Table2[% Away From Current Week High],"&lt;=0.05")/Table3[[#This Row],[Count]]</f>
        <v>0.38461538461538464</v>
      </c>
      <c r="N16" s="1">
        <f>COUNTIFS(Table2[Sub-Sector],Table3[[#This Row],[Sub-Sector]],Table2[% Away From Current Month Low],"&gt;=0.05")/Table3[[#This Row],[Count]]</f>
        <v>7.6923076923076927E-2</v>
      </c>
      <c r="O16" s="1">
        <f>COUNTIFS(Table2[Sub-Sector],Table3[[#This Row],[Sub-Sector]],Table2[% Away From Current Month High],"&lt;=0.05")/Table3[[#This Row],[Count]]</f>
        <v>0.15384615384615385</v>
      </c>
      <c r="P16" s="1">
        <f>COUNTIFS(Table2[Sub-Sector],Table3[[#This Row],[Sub-Sector]],Table2[% Away From 52W High],"&lt;=10")/Table3[[#This Row],[Count]]</f>
        <v>0.15384615384615385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0.15384615384615385</v>
      </c>
      <c r="S16" s="1">
        <f>COUNTIFS(Table2[Sub-Sector],Table3[[#This Row],[Sub-Sector]],Table2[% Price above 50 EMA],"&gt;=0")/Table3[[#This Row],[Count]]</f>
        <v>0.23076923076923078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0.15384615384615385</v>
      </c>
      <c r="V16" s="1">
        <f>COUNTIFS(Table2[Sub-Sector],Table3[[#This Row],[Sub-Sector]],Table2[Sharpe Ratio],"&gt;=0.10")/Table3[[#This Row],[Count]]</f>
        <v>0.92307692307692313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16">
        <f>_xlfn.RANK.AVG(Table3[[#This Row],[Score]],Table3[Score],1)</f>
        <v>16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6">
        <f>_xlfn.RANK.AVG(Table3[[#This Row],[Score 2 ]],Table3[[Score 2 ]],1)</f>
        <v>15.5</v>
      </c>
    </row>
    <row r="17" spans="1:26" x14ac:dyDescent="0.3">
      <c r="A17" t="s">
        <v>83</v>
      </c>
      <c r="B17">
        <f>COUNTIFS(Table2[Sub-Sector],Table3[[#This Row],[Sub-Sector]])</f>
        <v>5</v>
      </c>
      <c r="C17" s="1">
        <f>COUNTIFS(Table2[Sub-Sector],Table3[[#This Row],[Sub-Sector]],Table2[Uptrend],"Uptrend")/Table3[[#This Row],[Count]]</f>
        <v>0.8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0.4</v>
      </c>
      <c r="F17" s="1">
        <f>COUNTIFS(Table2[Sub-Sector],Table3[[#This Row],[Sub-Sector]],Table2[6M Return vs Nifty],"&gt;=10")/Table3[[#This Row],[Count]]</f>
        <v>0.6</v>
      </c>
      <c r="G17" s="1">
        <f>COUNTIFS(Table2[Sub-Sector],Table3[[#This Row],[Sub-Sector]],Table2[1Y Return vs Nifty],"&gt;=10")/Table3[[#This Row],[Count]]</f>
        <v>0.6</v>
      </c>
      <c r="H17" s="1">
        <f>COUNTIFS(Table2[Sub-Sector],Table3[[#This Row],[Sub-Sector]],Table2[RSI Exponential â€“ 14D],"&gt;=50")/Table3[[#This Row],[Count]]</f>
        <v>0.2</v>
      </c>
      <c r="I17" s="1">
        <f>COUNTIFS(Table2[Sub-Sector],Table3[[#This Row],[Sub-Sector]],Table2[Relative Volume],"&gt;=1")/Table3[[#This Row],[Count]]</f>
        <v>0.4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0.6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0.6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0.2</v>
      </c>
      <c r="Q17" s="1">
        <f>COUNTIFS(Table2[Sub-Sector],Table3[[#This Row],[Sub-Sector]],Table2[% Away From 52W Low],"&gt;=10")/Table3[[#This Row],[Count]]</f>
        <v>0.8</v>
      </c>
      <c r="R17" s="1">
        <f>COUNTIFS(Table2[Sub-Sector],Table3[[#This Row],[Sub-Sector]],Table2[% Price above 20 EMA],"&gt;=0")/Table3[[#This Row],[Count]]</f>
        <v>0.2</v>
      </c>
      <c r="S17" s="1">
        <f>COUNTIFS(Table2[Sub-Sector],Table3[[#This Row],[Sub-Sector]],Table2[% Price above 50 EMA],"&gt;=0")/Table3[[#This Row],[Count]]</f>
        <v>0.4</v>
      </c>
      <c r="T17" s="1">
        <f>COUNTIFS(Table2[Sub-Sector],Table3[[#This Row],[Sub-Sector]],Table2[% Price above 200 EMA],"&gt;=0")/Table3[[#This Row],[Count]]</f>
        <v>0.8</v>
      </c>
      <c r="U17" s="1">
        <f>COUNTIFS(Table2[Sub-Sector],Table3[[#This Row],[Sub-Sector]],Table2[Rate of Change - Zone],"Positive")/Table3[[#This Row],[Count]]</f>
        <v>0.4</v>
      </c>
      <c r="V17" s="1">
        <f>COUNTIFS(Table2[Sub-Sector],Table3[[#This Row],[Sub-Sector]],Table2[Sharpe Ratio],"&gt;=0.10")/Table3[[#This Row],[Count]]</f>
        <v>0.4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17">
        <f>_xlfn.RANK.AVG(Table3[[#This Row],[Score]],Table3[Score],1)</f>
        <v>22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7">
        <f>_xlfn.RANK.AVG(Table3[[#This Row],[Score 2 ]],Table3[[Score 2 ]],1)</f>
        <v>15.5</v>
      </c>
    </row>
    <row r="18" spans="1:26" x14ac:dyDescent="0.3">
      <c r="A18" t="s">
        <v>1111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18">
        <f>_xlfn.RANK.AVG(Table3[[#This Row],[Score]],Table3[Score],1)</f>
        <v>12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</v>
      </c>
      <c r="Z18">
        <f>_xlfn.RANK.AVG(Table3[[#This Row],[Score 2 ]],Table3[[Score 2 ]],1)</f>
        <v>17</v>
      </c>
    </row>
    <row r="19" spans="1:26" x14ac:dyDescent="0.3">
      <c r="A19" t="s">
        <v>51</v>
      </c>
      <c r="B19">
        <f>COUNTIFS(Table2[Sub-Sector],Table3[[#This Row],[Sub-Sector]])</f>
        <v>45</v>
      </c>
      <c r="C19" s="1">
        <f>COUNTIFS(Table2[Sub-Sector],Table3[[#This Row],[Sub-Sector]],Table2[Uptrend],"Uptrend")/Table3[[#This Row],[Count]]</f>
        <v>0.8666666666666667</v>
      </c>
      <c r="D19" s="1">
        <f>COUNTIFS(Table2[Sub-Sector],Table3[[#This Row],[Sub-Sector]],Table2[1W Return vs Nifty],"&gt;=5")/Table3[[#This Row],[Count]]</f>
        <v>0.22222222222222221</v>
      </c>
      <c r="E19" s="1">
        <f>COUNTIFS(Table2[Sub-Sector],Table3[[#This Row],[Sub-Sector]],Table2[1M Return vs Nifty],"&gt;=5")/Table3[[#This Row],[Count]]</f>
        <v>0.2</v>
      </c>
      <c r="F19" s="1">
        <f>COUNTIFS(Table2[Sub-Sector],Table3[[#This Row],[Sub-Sector]],Table2[6M Return vs Nifty],"&gt;=10")/Table3[[#This Row],[Count]]</f>
        <v>0.62222222222222223</v>
      </c>
      <c r="G19" s="1">
        <f>COUNTIFS(Table2[Sub-Sector],Table3[[#This Row],[Sub-Sector]],Table2[1Y Return vs Nifty],"&gt;=10")/Table3[[#This Row],[Count]]</f>
        <v>0.75555555555555554</v>
      </c>
      <c r="H19" s="1">
        <f>COUNTIFS(Table2[Sub-Sector],Table3[[#This Row],[Sub-Sector]],Table2[RSI Exponential â€“ 14D],"&gt;=50")/Table3[[#This Row],[Count]]</f>
        <v>0.35555555555555557</v>
      </c>
      <c r="I19" s="1">
        <f>COUNTIFS(Table2[Sub-Sector],Table3[[#This Row],[Sub-Sector]],Table2[Relative Volume],"&gt;=1")/Table3[[#This Row],[Count]]</f>
        <v>0.31111111111111112</v>
      </c>
      <c r="J19" s="1">
        <f>COUNTIFS(Table2[Sub-Sector],Table3[[#This Row],[Sub-Sector]],Table2[% Away From Day Low],"&gt;=0.05")/Table3[[#This Row],[Count]]</f>
        <v>6.6666666666666666E-2</v>
      </c>
      <c r="K19" s="1">
        <f>COUNTIFS(Table2[Sub-Sector],Table3[[#This Row],[Sub-Sector]],Table2[% Away From Day High],"&lt;=0.05")/Table3[[#This Row],[Count]]</f>
        <v>0.75555555555555554</v>
      </c>
      <c r="L19" s="1">
        <f>COUNTIFS(Table2[Sub-Sector],Table3[[#This Row],[Sub-Sector]],Table2[% Away From Current Week Low],"&gt;=0.05")/Table3[[#This Row],[Count]]</f>
        <v>6.6666666666666666E-2</v>
      </c>
      <c r="M19" s="1">
        <f>COUNTIFS(Table2[Sub-Sector],Table3[[#This Row],[Sub-Sector]],Table2[% Away From Current Week High],"&lt;=0.05")/Table3[[#This Row],[Count]]</f>
        <v>0.75555555555555554</v>
      </c>
      <c r="N19" s="1">
        <f>COUNTIFS(Table2[Sub-Sector],Table3[[#This Row],[Sub-Sector]],Table2[% Away From Current Month Low],"&gt;=0.05")/Table3[[#This Row],[Count]]</f>
        <v>8.8888888888888892E-2</v>
      </c>
      <c r="O19" s="1">
        <f>COUNTIFS(Table2[Sub-Sector],Table3[[#This Row],[Sub-Sector]],Table2[% Away From Current Month High],"&lt;=0.05")/Table3[[#This Row],[Count]]</f>
        <v>0.46666666666666667</v>
      </c>
      <c r="P19" s="1">
        <f>COUNTIFS(Table2[Sub-Sector],Table3[[#This Row],[Sub-Sector]],Table2[% Away From 52W High],"&lt;=10")/Table3[[#This Row],[Count]]</f>
        <v>0.35555555555555557</v>
      </c>
      <c r="Q19" s="1">
        <f>COUNTIFS(Table2[Sub-Sector],Table3[[#This Row],[Sub-Sector]],Table2[% Away From 52W Low],"&gt;=10")/Table3[[#This Row],[Count]]</f>
        <v>0.97777777777777775</v>
      </c>
      <c r="R19" s="1">
        <f>COUNTIFS(Table2[Sub-Sector],Table3[[#This Row],[Sub-Sector]],Table2[% Price above 20 EMA],"&gt;=0")/Table3[[#This Row],[Count]]</f>
        <v>0.26666666666666666</v>
      </c>
      <c r="S19" s="1">
        <f>COUNTIFS(Table2[Sub-Sector],Table3[[#This Row],[Sub-Sector]],Table2[% Price above 50 EMA],"&gt;=0")/Table3[[#This Row],[Count]]</f>
        <v>0.48888888888888887</v>
      </c>
      <c r="T19" s="1">
        <f>COUNTIFS(Table2[Sub-Sector],Table3[[#This Row],[Sub-Sector]],Table2[% Price above 200 EMA],"&gt;=0")/Table3[[#This Row],[Count]]</f>
        <v>0.88888888888888884</v>
      </c>
      <c r="U19" s="1">
        <f>COUNTIFS(Table2[Sub-Sector],Table3[[#This Row],[Sub-Sector]],Table2[Rate of Change - Zone],"Positive")/Table3[[#This Row],[Count]]</f>
        <v>0.37777777777777777</v>
      </c>
      <c r="V19" s="1">
        <f>COUNTIFS(Table2[Sub-Sector],Table3[[#This Row],[Sub-Sector]],Table2[Sharpe Ratio],"&gt;=0.10")/Table3[[#This Row],[Count]]</f>
        <v>0.2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9">
        <f>_xlfn.RANK.AVG(Table3[[#This Row],[Score]],Table3[Score],1)</f>
        <v>13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9">
        <f>_xlfn.RANK.AVG(Table3[[#This Row],[Score 2 ]],Table3[[Score 2 ]],1)</f>
        <v>18</v>
      </c>
    </row>
    <row r="20" spans="1:26" x14ac:dyDescent="0.3">
      <c r="A20" t="s">
        <v>130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0.33333333333333331</v>
      </c>
      <c r="D20" s="1">
        <f>COUNTIFS(Table2[Sub-Sector],Table3[[#This Row],[Sub-Sector]],Table2[1W Return vs Nifty],"&gt;=5")/Table3[[#This Row],[Count]]</f>
        <v>0.33333333333333331</v>
      </c>
      <c r="E20" s="1">
        <f>COUNTIFS(Table2[Sub-Sector],Table3[[#This Row],[Sub-Sector]],Table2[1M Return vs Nifty],"&gt;=5")/Table3[[#This Row],[Count]]</f>
        <v>0.66666666666666663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0.66666666666666663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0.33333333333333331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0.33333333333333331</v>
      </c>
      <c r="Q20" s="1">
        <f>COUNTIFS(Table2[Sub-Sector],Table3[[#This Row],[Sub-Sector]],Table2[% Away From 52W Low],"&gt;=10")/Table3[[#This Row],[Count]]</f>
        <v>0.66666666666666663</v>
      </c>
      <c r="R20" s="1">
        <f>COUNTIFS(Table2[Sub-Sector],Table3[[#This Row],[Sub-Sector]],Table2[% Price above 20 EMA],"&gt;=0")/Table3[[#This Row],[Count]]</f>
        <v>0.33333333333333331</v>
      </c>
      <c r="S20" s="1">
        <f>COUNTIFS(Table2[Sub-Sector],Table3[[#This Row],[Sub-Sector]],Table2[% Price above 50 EMA],"&gt;=0")/Table3[[#This Row],[Count]]</f>
        <v>0.33333333333333331</v>
      </c>
      <c r="T20" s="1">
        <f>COUNTIFS(Table2[Sub-Sector],Table3[[#This Row],[Sub-Sector]],Table2[% Price above 200 EMA],"&gt;=0")/Table3[[#This Row],[Count]]</f>
        <v>0.66666666666666663</v>
      </c>
      <c r="U20" s="1">
        <f>COUNTIFS(Table2[Sub-Sector],Table3[[#This Row],[Sub-Sector]],Table2[Rate of Change - Zone],"Positive")/Table3[[#This Row],[Count]]</f>
        <v>0.33333333333333331</v>
      </c>
      <c r="V20" s="1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20">
        <f>_xlfn.RANK.AVG(Table3[[#This Row],[Score]],Table3[Score],1)</f>
        <v>14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20">
        <f>_xlfn.RANK.AVG(Table3[[#This Row],[Score 2 ]],Table3[[Score 2 ]],1)</f>
        <v>19</v>
      </c>
    </row>
    <row r="21" spans="1:26" x14ac:dyDescent="0.3">
      <c r="A21" t="s">
        <v>217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0.75</v>
      </c>
      <c r="D21" s="1">
        <f>COUNTIFS(Table2[Sub-Sector],Table3[[#This Row],[Sub-Sector]],Table2[1W Return vs Nifty],"&gt;=5")/Table3[[#This Row],[Count]]</f>
        <v>0.125</v>
      </c>
      <c r="E21" s="1">
        <f>COUNTIFS(Table2[Sub-Sector],Table3[[#This Row],[Sub-Sector]],Table2[1M Return vs Nifty],"&gt;=5")/Table3[[#This Row],[Count]]</f>
        <v>0.75</v>
      </c>
      <c r="F21" s="1">
        <f>COUNTIFS(Table2[Sub-Sector],Table3[[#This Row],[Sub-Sector]],Table2[6M Return vs Nifty],"&gt;=10")/Table3[[#This Row],[Count]]</f>
        <v>0.625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0.375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0.625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0.625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0.375</v>
      </c>
      <c r="P21" s="1">
        <f>COUNTIFS(Table2[Sub-Sector],Table3[[#This Row],[Sub-Sector]],Table2[% Away From 52W High],"&lt;=10")/Table3[[#This Row],[Count]]</f>
        <v>0.25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0.125</v>
      </c>
      <c r="S21" s="1">
        <f>COUNTIFS(Table2[Sub-Sector],Table3[[#This Row],[Sub-Sector]],Table2[% Price above 50 EMA],"&gt;=0")/Table3[[#This Row],[Count]]</f>
        <v>0.375</v>
      </c>
      <c r="T21" s="1">
        <f>COUNTIFS(Table2[Sub-Sector],Table3[[#This Row],[Sub-Sector]],Table2[% Price above 200 EMA],"&gt;=0")/Table3[[#This Row],[Count]]</f>
        <v>0.75</v>
      </c>
      <c r="U21" s="1">
        <f>COUNTIFS(Table2[Sub-Sector],Table3[[#This Row],[Sub-Sector]],Table2[Rate of Change - Zone],"Positive")/Table3[[#This Row],[Count]]</f>
        <v>0.125</v>
      </c>
      <c r="V21" s="1">
        <f>COUNTIFS(Table2[Sub-Sector],Table3[[#This Row],[Sub-Sector]],Table2[Sharpe Ratio],"&gt;=0.10")/Table3[[#This Row],[Count]]</f>
        <v>0.375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21">
        <f>_xlfn.RANK.AVG(Table3[[#This Row],[Score]],Table3[Score],1)</f>
        <v>10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21">
        <f>_xlfn.RANK.AVG(Table3[[#This Row],[Score 2 ]],Table3[[Score 2 ]],1)</f>
        <v>20</v>
      </c>
    </row>
    <row r="22" spans="1:26" x14ac:dyDescent="0.3">
      <c r="A22" t="s">
        <v>57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0.75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0.25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0.75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0.75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0.25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</v>
      </c>
      <c r="S22" s="1">
        <f>COUNTIFS(Table2[Sub-Sector],Table3[[#This Row],[Sub-Sector]],Table2[% Price above 50 EMA],"&gt;=0")/Table3[[#This Row],[Count]]</f>
        <v>0.25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0.25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22">
        <f>_xlfn.RANK.AVG(Table3[[#This Row],[Score]],Table3[Score],1)</f>
        <v>30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22">
        <f>_xlfn.RANK.AVG(Table3[[#This Row],[Score 2 ]],Table3[[Score 2 ]],1)</f>
        <v>21</v>
      </c>
    </row>
    <row r="23" spans="1:26" x14ac:dyDescent="0.3">
      <c r="A23" t="s">
        <v>284</v>
      </c>
      <c r="B23">
        <f>COUNTIFS(Table2[Sub-Sector],Table3[[#This Row],[Sub-Sector]])</f>
        <v>14</v>
      </c>
      <c r="C23" s="1">
        <f>COUNTIFS(Table2[Sub-Sector],Table3[[#This Row],[Sub-Sector]],Table2[Uptrend],"Uptrend")/Table3[[#This Row],[Count]]</f>
        <v>0.8571428571428571</v>
      </c>
      <c r="D23" s="1">
        <f>COUNTIFS(Table2[Sub-Sector],Table3[[#This Row],[Sub-Sector]],Table2[1W Return vs Nifty],"&gt;=5")/Table3[[#This Row],[Count]]</f>
        <v>0.2857142857142857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0.35714285714285715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0.5714285714285714</v>
      </c>
      <c r="J23" s="1">
        <f>COUNTIFS(Table2[Sub-Sector],Table3[[#This Row],[Sub-Sector]],Table2[% Away From Day Low],"&gt;=0.05")/Table3[[#This Row],[Count]]</f>
        <v>7.1428571428571425E-2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7.1428571428571425E-2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0.14285714285714285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0.42857142857142855</v>
      </c>
      <c r="S23" s="1">
        <f>COUNTIFS(Table2[Sub-Sector],Table3[[#This Row],[Sub-Sector]],Table2[% Price above 50 EMA],"&gt;=0")/Table3[[#This Row],[Count]]</f>
        <v>0.7142857142857143</v>
      </c>
      <c r="T23" s="1">
        <f>COUNTIFS(Table2[Sub-Sector],Table3[[#This Row],[Sub-Sector]],Table2[% Price above 200 EMA],"&gt;=0")/Table3[[#This Row],[Count]]</f>
        <v>0.9285714285714286</v>
      </c>
      <c r="U23" s="1">
        <f>COUNTIFS(Table2[Sub-Sector],Table3[[#This Row],[Sub-Sector]],Table2[Rate of Change - Zone],"Positive")/Table3[[#This Row],[Count]]</f>
        <v>0.42857142857142855</v>
      </c>
      <c r="V23" s="1">
        <f>COUNTIFS(Table2[Sub-Sector],Table3[[#This Row],[Sub-Sector]],Table2[Sharpe Ratio],"&gt;=0.10")/Table3[[#This Row],[Count]]</f>
        <v>0.35714285714285715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</v>
      </c>
      <c r="X23">
        <f>_xlfn.RANK.AVG(Table3[[#This Row],[Score]],Table3[Score],1)</f>
        <v>8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154.5</v>
      </c>
      <c r="Z23">
        <f>_xlfn.RANK.AVG(Table3[[#This Row],[Score 2 ]],Table3[[Score 2 ]],1)</f>
        <v>22</v>
      </c>
    </row>
    <row r="24" spans="1:26" x14ac:dyDescent="0.3">
      <c r="A24" t="s">
        <v>439</v>
      </c>
      <c r="B24">
        <f>COUNTIFS(Table2[Sub-Sector],Table3[[#This Row],[Sub-Sector]])</f>
        <v>4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0.5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0.75</v>
      </c>
      <c r="G24" s="1">
        <f>COUNTIFS(Table2[Sub-Sector],Table3[[#This Row],[Sub-Sector]],Table2[1Y Return vs Nifty],"&gt;=10")/Table3[[#This Row],[Count]]</f>
        <v>0.75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0.25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0.5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0.5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0.25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0.25</v>
      </c>
      <c r="S24" s="1">
        <f>COUNTIFS(Table2[Sub-Sector],Table3[[#This Row],[Sub-Sector]],Table2[% Price above 50 EMA],"&gt;=0")/Table3[[#This Row],[Count]]</f>
        <v>0.25</v>
      </c>
      <c r="T24" s="1">
        <f>COUNTIFS(Table2[Sub-Sector],Table3[[#This Row],[Sub-Sector]],Table2[% Price above 200 EMA],"&gt;=0")/Table3[[#This Row],[Count]]</f>
        <v>0.75</v>
      </c>
      <c r="U24" s="1">
        <f>COUNTIFS(Table2[Sub-Sector],Table3[[#This Row],[Sub-Sector]],Table2[Rate of Change - Zone],"Positive")/Table3[[#This Row],[Count]]</f>
        <v>0.25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24">
        <f>_xlfn.RANK.AVG(Table3[[#This Row],[Score]],Table3[Score],1)</f>
        <v>45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4">
        <f>_xlfn.RANK.AVG(Table3[[#This Row],[Score 2 ]],Table3[[Score 2 ]],1)</f>
        <v>23</v>
      </c>
    </row>
    <row r="25" spans="1:26" x14ac:dyDescent="0.3">
      <c r="A25" t="s">
        <v>86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0.66666666666666663</v>
      </c>
      <c r="F25" s="1">
        <f>COUNTIFS(Table2[Sub-Sector],Table3[[#This Row],[Sub-Sector]],Table2[6M Return vs Nifty],"&gt;=10")/Table3[[#This Row],[Count]]</f>
        <v>0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0.66666666666666663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0.33333333333333331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0.33333333333333331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0.33333333333333331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5">
        <f>_xlfn.RANK.AVG(Table3[[#This Row],[Score]],Table3[Score],1)</f>
        <v>19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5">
        <f>_xlfn.RANK.AVG(Table3[[#This Row],[Score 2 ]],Table3[[Score 2 ]],1)</f>
        <v>24</v>
      </c>
    </row>
    <row r="26" spans="1:26" x14ac:dyDescent="0.3">
      <c r="A26" t="s">
        <v>398</v>
      </c>
      <c r="B26">
        <f>COUNTIFS(Table2[Sub-Sector],Table3[[#This Row],[Sub-Sector]])</f>
        <v>10</v>
      </c>
      <c r="C26" s="1">
        <f>COUNTIFS(Table2[Sub-Sector],Table3[[#This Row],[Sub-Sector]],Table2[Uptrend],"Uptrend")/Table3[[#This Row],[Count]]</f>
        <v>0.8</v>
      </c>
      <c r="D26" s="1">
        <f>COUNTIFS(Table2[Sub-Sector],Table3[[#This Row],[Sub-Sector]],Table2[1W Return vs Nifty],"&gt;=5")/Table3[[#This Row],[Count]]</f>
        <v>0.1</v>
      </c>
      <c r="E26" s="1">
        <f>COUNTIFS(Table2[Sub-Sector],Table3[[#This Row],[Sub-Sector]],Table2[1M Return vs Nifty],"&gt;=5")/Table3[[#This Row],[Count]]</f>
        <v>0.3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0.6</v>
      </c>
      <c r="H26" s="1">
        <f>COUNTIFS(Table2[Sub-Sector],Table3[[#This Row],[Sub-Sector]],Table2[RSI Exponential â€“ 14D],"&gt;=50")/Table3[[#This Row],[Count]]</f>
        <v>0.2</v>
      </c>
      <c r="I26" s="1">
        <f>COUNTIFS(Table2[Sub-Sector],Table3[[#This Row],[Sub-Sector]],Table2[Relative Volume],"&gt;=1")/Table3[[#This Row],[Count]]</f>
        <v>0.4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0.7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0.7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0.2</v>
      </c>
      <c r="P26" s="1">
        <f>COUNTIFS(Table2[Sub-Sector],Table3[[#This Row],[Sub-Sector]],Table2[% Away From 52W High],"&lt;=10")/Table3[[#This Row],[Count]]</f>
        <v>0.2</v>
      </c>
      <c r="Q26" s="1">
        <f>COUNTIFS(Table2[Sub-Sector],Table3[[#This Row],[Sub-Sector]],Table2[% Away From 52W Low],"&gt;=10")/Table3[[#This Row],[Count]]</f>
        <v>0.8</v>
      </c>
      <c r="R26" s="1">
        <f>COUNTIFS(Table2[Sub-Sector],Table3[[#This Row],[Sub-Sector]],Table2[% Price above 20 EMA],"&gt;=0")/Table3[[#This Row],[Count]]</f>
        <v>0.2</v>
      </c>
      <c r="S26" s="1">
        <f>COUNTIFS(Table2[Sub-Sector],Table3[[#This Row],[Sub-Sector]],Table2[% Price above 50 EMA],"&gt;=0")/Table3[[#This Row],[Count]]</f>
        <v>0.3</v>
      </c>
      <c r="T26" s="1">
        <f>COUNTIFS(Table2[Sub-Sector],Table3[[#This Row],[Sub-Sector]],Table2[% Price above 200 EMA],"&gt;=0")/Table3[[#This Row],[Count]]</f>
        <v>0.8</v>
      </c>
      <c r="U26" s="1">
        <f>COUNTIFS(Table2[Sub-Sector],Table3[[#This Row],[Sub-Sector]],Table2[Rate of Change - Zone],"Positive")/Table3[[#This Row],[Count]]</f>
        <v>0.3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26">
        <f>_xlfn.RANK.AVG(Table3[[#This Row],[Score]],Table3[Score],1)</f>
        <v>21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6">
        <f>_xlfn.RANK.AVG(Table3[[#This Row],[Score 2 ]],Table3[[Score 2 ]],1)</f>
        <v>25</v>
      </c>
    </row>
    <row r="27" spans="1:26" x14ac:dyDescent="0.3">
      <c r="A27" t="s">
        <v>264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0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27">
        <f>_xlfn.RANK.AVG(Table3[[#This Row],[Score]],Table3[Score],1)</f>
        <v>60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7">
        <f>_xlfn.RANK.AVG(Table3[[#This Row],[Score 2 ]],Table3[[Score 2 ]],1)</f>
        <v>26.5</v>
      </c>
    </row>
    <row r="28" spans="1:26" x14ac:dyDescent="0.3">
      <c r="A28" t="s">
        <v>945</v>
      </c>
      <c r="B28">
        <f>COUNTIFS(Table2[Sub-Sector],Table3[[#This Row],[Sub-Sector]])</f>
        <v>2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1</v>
      </c>
      <c r="H28" s="1">
        <f>COUNTIFS(Table2[Sub-Sector],Table3[[#This Row],[Sub-Sector]],Table2[RSI Exponential â€“ 14D],"&gt;=50")/Table3[[#This Row],[Count]]</f>
        <v>0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</v>
      </c>
      <c r="S28" s="1">
        <f>COUNTIFS(Table2[Sub-Sector],Table3[[#This Row],[Sub-Sector]],Table2[% Price above 50 EMA],"&gt;=0")/Table3[[#This Row],[Count]]</f>
        <v>0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28">
        <f>_xlfn.RANK.AVG(Table3[[#This Row],[Score]],Table3[Score],1)</f>
        <v>38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8">
        <f>_xlfn.RANK.AVG(Table3[[#This Row],[Score 2 ]],Table3[[Score 2 ]],1)</f>
        <v>26.5</v>
      </c>
    </row>
    <row r="29" spans="1:26" x14ac:dyDescent="0.3">
      <c r="A29" t="s">
        <v>1361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0.5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</v>
      </c>
      <c r="H29" s="1">
        <f>COUNTIFS(Table2[Sub-Sector],Table3[[#This Row],[Sub-Sector]],Table2[RSI Exponential â€“ 14D],"&gt;=50")/Table3[[#This Row],[Count]]</f>
        <v>1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0.5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0.5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1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29">
        <f>_xlfn.RANK.AVG(Table3[[#This Row],[Score]],Table3[Score],1)</f>
        <v>24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9">
        <f>_xlfn.RANK.AVG(Table3[[#This Row],[Score 2 ]],Table3[[Score 2 ]],1)</f>
        <v>28</v>
      </c>
    </row>
    <row r="30" spans="1:26" x14ac:dyDescent="0.3">
      <c r="A30" t="s">
        <v>227</v>
      </c>
      <c r="B30">
        <f>COUNTIFS(Table2[Sub-Sector],Table3[[#This Row],[Sub-Sector]])</f>
        <v>8</v>
      </c>
      <c r="C30" s="1">
        <f>COUNTIFS(Table2[Sub-Sector],Table3[[#This Row],[Sub-Sector]],Table2[Uptrend],"Uptrend")/Table3[[#This Row],[Count]]</f>
        <v>1</v>
      </c>
      <c r="D30" s="1">
        <f>COUNTIFS(Table2[Sub-Sector],Table3[[#This Row],[Sub-Sector]],Table2[1W Return vs Nifty],"&gt;=5")/Table3[[#This Row],[Count]]</f>
        <v>0.125</v>
      </c>
      <c r="E30" s="1">
        <f>COUNTIFS(Table2[Sub-Sector],Table3[[#This Row],[Sub-Sector]],Table2[1M Return vs Nifty],"&gt;=5")/Table3[[#This Row],[Count]]</f>
        <v>0.125</v>
      </c>
      <c r="F30" s="1">
        <f>COUNTIFS(Table2[Sub-Sector],Table3[[#This Row],[Sub-Sector]],Table2[6M Return vs Nifty],"&gt;=10")/Table3[[#This Row],[Count]]</f>
        <v>0.625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0.125</v>
      </c>
      <c r="I30" s="1">
        <f>COUNTIFS(Table2[Sub-Sector],Table3[[#This Row],[Sub-Sector]],Table2[Relative Volume],"&gt;=1")/Table3[[#This Row],[Count]]</f>
        <v>0.125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0.75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0.375</v>
      </c>
      <c r="P30" s="1">
        <f>COUNTIFS(Table2[Sub-Sector],Table3[[#This Row],[Sub-Sector]],Table2[% Away From 52W High],"&lt;=10")/Table3[[#This Row],[Count]]</f>
        <v>0.125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0.125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0.125</v>
      </c>
      <c r="V30" s="1">
        <f>COUNTIFS(Table2[Sub-Sector],Table3[[#This Row],[Sub-Sector]],Table2[Sharpe Ratio],"&gt;=0.10")/Table3[[#This Row],[Count]]</f>
        <v>0.375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30">
        <f>_xlfn.RANK.AVG(Table3[[#This Row],[Score]],Table3[Score],1)</f>
        <v>25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30">
        <f>_xlfn.RANK.AVG(Table3[[#This Row],[Score 2 ]],Table3[[Score 2 ]],1)</f>
        <v>29</v>
      </c>
    </row>
    <row r="31" spans="1:26" x14ac:dyDescent="0.3">
      <c r="A31" t="s">
        <v>634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0.33333333333333331</v>
      </c>
      <c r="D31" s="1">
        <f>COUNTIFS(Table2[Sub-Sector],Table3[[#This Row],[Sub-Sector]],Table2[1W Return vs Nifty],"&gt;=5")/Table3[[#This Row],[Count]]</f>
        <v>0.33333333333333331</v>
      </c>
      <c r="E31" s="1">
        <f>COUNTIFS(Table2[Sub-Sector],Table3[[#This Row],[Sub-Sector]],Table2[1M Return vs Nifty],"&gt;=5")/Table3[[#This Row],[Count]]</f>
        <v>0.66666666666666663</v>
      </c>
      <c r="F31" s="1">
        <f>COUNTIFS(Table2[Sub-Sector],Table3[[#This Row],[Sub-Sector]],Table2[6M Return vs Nifty],"&gt;=10")/Table3[[#This Row],[Count]]</f>
        <v>0.66666666666666663</v>
      </c>
      <c r="G31" s="1">
        <f>COUNTIFS(Table2[Sub-Sector],Table3[[#This Row],[Sub-Sector]],Table2[1Y Return vs Nifty],"&gt;=10")/Table3[[#This Row],[Count]]</f>
        <v>0.33333333333333331</v>
      </c>
      <c r="H31" s="1">
        <f>COUNTIFS(Table2[Sub-Sector],Table3[[#This Row],[Sub-Sector]],Table2[RSI Exponential â€“ 14D],"&gt;=50")/Table3[[#This Row],[Count]]</f>
        <v>0.33333333333333331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0.66666666666666663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0.66666666666666663</v>
      </c>
      <c r="N31" s="1">
        <f>COUNTIFS(Table2[Sub-Sector],Table3[[#This Row],[Sub-Sector]],Table2[% Away From Current Month Low],"&gt;=0.05")/Table3[[#This Row],[Count]]</f>
        <v>0.33333333333333331</v>
      </c>
      <c r="O31" s="1">
        <f>COUNTIFS(Table2[Sub-Sector],Table3[[#This Row],[Sub-Sector]],Table2[% Away From Current Month High],"&lt;=0.05")/Table3[[#This Row],[Count]]</f>
        <v>0.33333333333333331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0.66666666666666663</v>
      </c>
      <c r="R31" s="1">
        <f>COUNTIFS(Table2[Sub-Sector],Table3[[#This Row],[Sub-Sector]],Table2[% Price above 20 EMA],"&gt;=0")/Table3[[#This Row],[Count]]</f>
        <v>0.33333333333333331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0.33333333333333331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31">
        <f>_xlfn.RANK.AVG(Table3[[#This Row],[Score]],Table3[Score],1)</f>
        <v>23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31">
        <f>_xlfn.RANK.AVG(Table3[[#This Row],[Score 2 ]],Table3[[Score 2 ]],1)</f>
        <v>30</v>
      </c>
    </row>
    <row r="32" spans="1:26" x14ac:dyDescent="0.3">
      <c r="A32" t="s">
        <v>375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</v>
      </c>
      <c r="I32" s="1">
        <f>COUNTIFS(Table2[Sub-Sector],Table3[[#This Row],[Sub-Sector]],Table2[Relative Volume],"&gt;=1")/Table3[[#This Row],[Count]]</f>
        <v>0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32">
        <f>_xlfn.RANK.AVG(Table3[[#This Row],[Score]],Table3[Score],1)</f>
        <v>63.5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32">
        <f>_xlfn.RANK.AVG(Table3[[#This Row],[Score 2 ]],Table3[[Score 2 ]],1)</f>
        <v>31</v>
      </c>
    </row>
    <row r="33" spans="1:26" x14ac:dyDescent="0.3">
      <c r="A33" t="s">
        <v>167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0.77777777777777779</v>
      </c>
      <c r="D33" s="1">
        <f>COUNTIFS(Table2[Sub-Sector],Table3[[#This Row],[Sub-Sector]],Table2[1W Return vs Nifty],"&gt;=5")/Table3[[#This Row],[Count]]</f>
        <v>0.22222222222222221</v>
      </c>
      <c r="E33" s="1">
        <f>COUNTIFS(Table2[Sub-Sector],Table3[[#This Row],[Sub-Sector]],Table2[1M Return vs Nifty],"&gt;=5")/Table3[[#This Row],[Count]]</f>
        <v>0.22222222222222221</v>
      </c>
      <c r="F33" s="1">
        <f>COUNTIFS(Table2[Sub-Sector],Table3[[#This Row],[Sub-Sector]],Table2[6M Return vs Nifty],"&gt;=10")/Table3[[#This Row],[Count]]</f>
        <v>0.44444444444444442</v>
      </c>
      <c r="G33" s="1">
        <f>COUNTIFS(Table2[Sub-Sector],Table3[[#This Row],[Sub-Sector]],Table2[1Y Return vs Nifty],"&gt;=10")/Table3[[#This Row],[Count]]</f>
        <v>0.33333333333333331</v>
      </c>
      <c r="H33" s="1">
        <f>COUNTIFS(Table2[Sub-Sector],Table3[[#This Row],[Sub-Sector]],Table2[RSI Exponential â€“ 14D],"&gt;=50")/Table3[[#This Row],[Count]]</f>
        <v>0.22222222222222221</v>
      </c>
      <c r="I33" s="1">
        <f>COUNTIFS(Table2[Sub-Sector],Table3[[#This Row],[Sub-Sector]],Table2[Relative Volume],"&gt;=1")/Table3[[#This Row],[Count]]</f>
        <v>0.55555555555555558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0.55555555555555558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0.55555555555555558</v>
      </c>
      <c r="N33" s="1">
        <f>COUNTIFS(Table2[Sub-Sector],Table3[[#This Row],[Sub-Sector]],Table2[% Away From Current Month Low],"&gt;=0.05")/Table3[[#This Row],[Count]]</f>
        <v>0.1111111111111111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0.44444444444444442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0.22222222222222221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0.77777777777777779</v>
      </c>
      <c r="U33" s="1">
        <f>COUNTIFS(Table2[Sub-Sector],Table3[[#This Row],[Sub-Sector]],Table2[Rate of Change - Zone],"Positive")/Table3[[#This Row],[Count]]</f>
        <v>0.22222222222222221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33">
        <f>_xlfn.RANK.AVG(Table3[[#This Row],[Score]],Table3[Score],1)</f>
        <v>27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3">
        <f>_xlfn.RANK.AVG(Table3[[#This Row],[Score 2 ]],Table3[[Score 2 ]],1)</f>
        <v>32</v>
      </c>
    </row>
    <row r="34" spans="1:26" x14ac:dyDescent="0.3">
      <c r="A34" t="s">
        <v>146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0.33333333333333331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0.66666666666666663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0.66666666666666663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0.66666666666666663</v>
      </c>
      <c r="R34" s="1">
        <f>COUNTIFS(Table2[Sub-Sector],Table3[[#This Row],[Sub-Sector]],Table2[% Price above 20 EMA],"&gt;=0")/Table3[[#This Row],[Count]]</f>
        <v>0.33333333333333331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0.66666666666666663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0.33333333333333331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34">
        <f>_xlfn.RANK.AVG(Table3[[#This Row],[Score]],Table3[Score],1)</f>
        <v>40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>
        <f>_xlfn.RANK.AVG(Table3[[#This Row],[Score 2 ]],Table3[[Score 2 ]],1)</f>
        <v>33</v>
      </c>
    </row>
    <row r="35" spans="1:26" x14ac:dyDescent="0.3">
      <c r="A35" t="s">
        <v>135</v>
      </c>
      <c r="B35">
        <f>COUNTIFS(Table2[Sub-Sector],Table3[[#This Row],[Sub-Sector]])</f>
        <v>20</v>
      </c>
      <c r="C35" s="1">
        <f>COUNTIFS(Table2[Sub-Sector],Table3[[#This Row],[Sub-Sector]],Table2[Uptrend],"Uptrend")/Table3[[#This Row],[Count]]</f>
        <v>0.55000000000000004</v>
      </c>
      <c r="D35" s="1">
        <f>COUNTIFS(Table2[Sub-Sector],Table3[[#This Row],[Sub-Sector]],Table2[1W Return vs Nifty],"&gt;=5")/Table3[[#This Row],[Count]]</f>
        <v>0.1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0.3</v>
      </c>
      <c r="G35" s="1">
        <f>COUNTIFS(Table2[Sub-Sector],Table3[[#This Row],[Sub-Sector]],Table2[1Y Return vs Nifty],"&gt;=10")/Table3[[#This Row],[Count]]</f>
        <v>0.8</v>
      </c>
      <c r="H35" s="1">
        <f>COUNTIFS(Table2[Sub-Sector],Table3[[#This Row],[Sub-Sector]],Table2[RSI Exponential â€“ 14D],"&gt;=50")/Table3[[#This Row],[Count]]</f>
        <v>0.15</v>
      </c>
      <c r="I35" s="1">
        <f>COUNTIFS(Table2[Sub-Sector],Table3[[#This Row],[Sub-Sector]],Table2[Relative Volume],"&gt;=1")/Table3[[#This Row],[Count]]</f>
        <v>0.4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0.65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0.65</v>
      </c>
      <c r="N35" s="1">
        <f>COUNTIFS(Table2[Sub-Sector],Table3[[#This Row],[Sub-Sector]],Table2[% Away From Current Month Low],"&gt;=0.05")/Table3[[#This Row],[Count]]</f>
        <v>0.1</v>
      </c>
      <c r="O35" s="1">
        <f>COUNTIFS(Table2[Sub-Sector],Table3[[#This Row],[Sub-Sector]],Table2[% Away From Current Month High],"&lt;=0.05")/Table3[[#This Row],[Count]]</f>
        <v>0.05</v>
      </c>
      <c r="P35" s="1">
        <f>COUNTIFS(Table2[Sub-Sector],Table3[[#This Row],[Sub-Sector]],Table2[% Away From 52W High],"&lt;=10")/Table3[[#This Row],[Count]]</f>
        <v>0.15</v>
      </c>
      <c r="Q35" s="1">
        <f>COUNTIFS(Table2[Sub-Sector],Table3[[#This Row],[Sub-Sector]],Table2[% Away From 52W Low],"&gt;=10")/Table3[[#This Row],[Count]]</f>
        <v>0.9</v>
      </c>
      <c r="R35" s="1">
        <f>COUNTIFS(Table2[Sub-Sector],Table3[[#This Row],[Sub-Sector]],Table2[% Price above 20 EMA],"&gt;=0")/Table3[[#This Row],[Count]]</f>
        <v>0.1</v>
      </c>
      <c r="S35" s="1">
        <f>COUNTIFS(Table2[Sub-Sector],Table3[[#This Row],[Sub-Sector]],Table2[% Price above 50 EMA],"&gt;=0")/Table3[[#This Row],[Count]]</f>
        <v>0.2</v>
      </c>
      <c r="T35" s="1">
        <f>COUNTIFS(Table2[Sub-Sector],Table3[[#This Row],[Sub-Sector]],Table2[% Price above 200 EMA],"&gt;=0")/Table3[[#This Row],[Count]]</f>
        <v>0.7</v>
      </c>
      <c r="U35" s="1">
        <f>COUNTIFS(Table2[Sub-Sector],Table3[[#This Row],[Sub-Sector]],Table2[Rate of Change - Zone],"Positive")/Table3[[#This Row],[Count]]</f>
        <v>0.2</v>
      </c>
      <c r="V35" s="1">
        <f>COUNTIFS(Table2[Sub-Sector],Table3[[#This Row],[Sub-Sector]],Table2[Sharpe Ratio],"&gt;=0.10")/Table3[[#This Row],[Count]]</f>
        <v>0.45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35">
        <f>_xlfn.RANK.AVG(Table3[[#This Row],[Score]],Table3[Score],1)</f>
        <v>37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5">
        <f>_xlfn.RANK.AVG(Table3[[#This Row],[Score 2 ]],Table3[[Score 2 ]],1)</f>
        <v>34</v>
      </c>
    </row>
    <row r="36" spans="1:26" x14ac:dyDescent="0.3">
      <c r="A36" t="s">
        <v>120</v>
      </c>
      <c r="B36">
        <f>COUNTIFS(Table2[Sub-Sector],Table3[[#This Row],[Sub-Sector]])</f>
        <v>9</v>
      </c>
      <c r="C36" s="1">
        <f>COUNTIFS(Table2[Sub-Sector],Table3[[#This Row],[Sub-Sector]],Table2[Uptrend],"Uptrend")/Table3[[#This Row],[Count]]</f>
        <v>0.77777777777777779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0.55555555555555558</v>
      </c>
      <c r="F36" s="1">
        <f>COUNTIFS(Table2[Sub-Sector],Table3[[#This Row],[Sub-Sector]],Table2[6M Return vs Nifty],"&gt;=10")/Table3[[#This Row],[Count]]</f>
        <v>0.66666666666666663</v>
      </c>
      <c r="G36" s="1">
        <f>COUNTIFS(Table2[Sub-Sector],Table3[[#This Row],[Sub-Sector]],Table2[1Y Return vs Nifty],"&gt;=10")/Table3[[#This Row],[Count]]</f>
        <v>0.44444444444444442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0.44444444444444442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0.66666666666666663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0.66666666666666663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0.22222222222222221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0.55555555555555558</v>
      </c>
      <c r="T36" s="1">
        <f>COUNTIFS(Table2[Sub-Sector],Table3[[#This Row],[Sub-Sector]],Table2[% Price above 200 EMA],"&gt;=0")/Table3[[#This Row],[Count]]</f>
        <v>0.88888888888888884</v>
      </c>
      <c r="U36" s="1">
        <f>COUNTIFS(Table2[Sub-Sector],Table3[[#This Row],[Sub-Sector]],Table2[Rate of Change - Zone],"Positive")/Table3[[#This Row],[Count]]</f>
        <v>0.1111111111111111</v>
      </c>
      <c r="V36" s="1">
        <f>COUNTIFS(Table2[Sub-Sector],Table3[[#This Row],[Sub-Sector]],Table2[Sharpe Ratio],"&gt;=0.10")/Table3[[#This Row],[Count]]</f>
        <v>0.1111111111111111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36">
        <f>_xlfn.RANK.AVG(Table3[[#This Row],[Score]],Table3[Score],1)</f>
        <v>32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6">
        <f>_xlfn.RANK.AVG(Table3[[#This Row],[Score 2 ]],Table3[[Score 2 ]],1)</f>
        <v>35</v>
      </c>
    </row>
    <row r="37" spans="1:26" x14ac:dyDescent="0.3">
      <c r="A37" t="s">
        <v>125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0.625</v>
      </c>
      <c r="D37" s="1">
        <f>COUNTIFS(Table2[Sub-Sector],Table3[[#This Row],[Sub-Sector]],Table2[1W Return vs Nifty],"&gt;=5")/Table3[[#This Row],[Count]]</f>
        <v>0.375</v>
      </c>
      <c r="E37" s="1">
        <f>COUNTIFS(Table2[Sub-Sector],Table3[[#This Row],[Sub-Sector]],Table2[1M Return vs Nifty],"&gt;=5")/Table3[[#This Row],[Count]]</f>
        <v>0.25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0.625</v>
      </c>
      <c r="H37" s="1">
        <f>COUNTIFS(Table2[Sub-Sector],Table3[[#This Row],[Sub-Sector]],Table2[RSI Exponential â€“ 14D],"&gt;=50")/Table3[[#This Row],[Count]]</f>
        <v>0.25</v>
      </c>
      <c r="I37" s="1">
        <f>COUNTIFS(Table2[Sub-Sector],Table3[[#This Row],[Sub-Sector]],Table2[Relative Volume],"&gt;=1")/Table3[[#This Row],[Count]]</f>
        <v>0.375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0.75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0.75</v>
      </c>
      <c r="N37" s="1">
        <f>COUNTIFS(Table2[Sub-Sector],Table3[[#This Row],[Sub-Sector]],Table2[% Away From Current Month Low],"&gt;=0.05")/Table3[[#This Row],[Count]]</f>
        <v>0.125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0.125</v>
      </c>
      <c r="Q37" s="1">
        <f>COUNTIFS(Table2[Sub-Sector],Table3[[#This Row],[Sub-Sector]],Table2[% Away From 52W Low],"&gt;=10")/Table3[[#This Row],[Count]]</f>
        <v>0.875</v>
      </c>
      <c r="R37" s="1">
        <f>COUNTIFS(Table2[Sub-Sector],Table3[[#This Row],[Sub-Sector]],Table2[% Price above 20 EMA],"&gt;=0")/Table3[[#This Row],[Count]]</f>
        <v>0.125</v>
      </c>
      <c r="S37" s="1">
        <f>COUNTIFS(Table2[Sub-Sector],Table3[[#This Row],[Sub-Sector]],Table2[% Price above 50 EMA],"&gt;=0")/Table3[[#This Row],[Count]]</f>
        <v>0.375</v>
      </c>
      <c r="T37" s="1">
        <f>COUNTIFS(Table2[Sub-Sector],Table3[[#This Row],[Sub-Sector]],Table2[% Price above 200 EMA],"&gt;=0")/Table3[[#This Row],[Count]]</f>
        <v>0.625</v>
      </c>
      <c r="U37" s="1">
        <f>COUNTIFS(Table2[Sub-Sector],Table3[[#This Row],[Sub-Sector]],Table2[Rate of Change - Zone],"Positive")/Table3[[#This Row],[Count]]</f>
        <v>0.125</v>
      </c>
      <c r="V37" s="1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37">
        <f>_xlfn.RANK.AVG(Table3[[#This Row],[Score]],Table3[Score],1)</f>
        <v>26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7">
        <f>_xlfn.RANK.AVG(Table3[[#This Row],[Score 2 ]],Table3[[Score 2 ]],1)</f>
        <v>36</v>
      </c>
    </row>
    <row r="38" spans="1:26" x14ac:dyDescent="0.3">
      <c r="A38" t="s">
        <v>176</v>
      </c>
      <c r="B38">
        <f>COUNTIFS(Table2[Sub-Sector],Table3[[#This Row],[Sub-Sector]])</f>
        <v>6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0.16666666666666666</v>
      </c>
      <c r="G38" s="1">
        <f>COUNTIFS(Table2[Sub-Sector],Table3[[#This Row],[Sub-Sector]],Table2[1Y Return vs Nifty],"&gt;=10")/Table3[[#This Row],[Count]]</f>
        <v>0.66666666666666663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0.83333333333333337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0.83333333333333337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0.33333333333333331</v>
      </c>
      <c r="T38" s="1">
        <f>COUNTIFS(Table2[Sub-Sector],Table3[[#This Row],[Sub-Sector]],Table2[% Price above 200 EMA],"&gt;=0")/Table3[[#This Row],[Count]]</f>
        <v>0.83333333333333337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38">
        <f>_xlfn.RANK.AVG(Table3[[#This Row],[Score]],Table3[Score],1)</f>
        <v>61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8">
        <f>_xlfn.RANK.AVG(Table3[[#This Row],[Score 2 ]],Table3[[Score 2 ]],1)</f>
        <v>37</v>
      </c>
    </row>
    <row r="39" spans="1:26" x14ac:dyDescent="0.3">
      <c r="A39" t="s">
        <v>190</v>
      </c>
      <c r="B39">
        <f>COUNTIFS(Table2[Sub-Sector],Table3[[#This Row],[Sub-Sector]])</f>
        <v>28</v>
      </c>
      <c r="C39" s="1">
        <f>COUNTIFS(Table2[Sub-Sector],Table3[[#This Row],[Sub-Sector]],Table2[Uptrend],"Uptrend")/Table3[[#This Row],[Count]]</f>
        <v>0.5714285714285714</v>
      </c>
      <c r="D39" s="1">
        <f>COUNTIFS(Table2[Sub-Sector],Table3[[#This Row],[Sub-Sector]],Table2[1W Return vs Nifty],"&gt;=5")/Table3[[#This Row],[Count]]</f>
        <v>0.10714285714285714</v>
      </c>
      <c r="E39" s="1">
        <f>COUNTIFS(Table2[Sub-Sector],Table3[[#This Row],[Sub-Sector]],Table2[1M Return vs Nifty],"&gt;=5")/Table3[[#This Row],[Count]]</f>
        <v>0.21428571428571427</v>
      </c>
      <c r="F39" s="1">
        <f>COUNTIFS(Table2[Sub-Sector],Table3[[#This Row],[Sub-Sector]],Table2[6M Return vs Nifty],"&gt;=10")/Table3[[#This Row],[Count]]</f>
        <v>0.39285714285714285</v>
      </c>
      <c r="G39" s="1">
        <f>COUNTIFS(Table2[Sub-Sector],Table3[[#This Row],[Sub-Sector]],Table2[1Y Return vs Nifty],"&gt;=10")/Table3[[#This Row],[Count]]</f>
        <v>0.5357142857142857</v>
      </c>
      <c r="H39" s="1">
        <f>COUNTIFS(Table2[Sub-Sector],Table3[[#This Row],[Sub-Sector]],Table2[RSI Exponential â€“ 14D],"&gt;=50")/Table3[[#This Row],[Count]]</f>
        <v>0.21428571428571427</v>
      </c>
      <c r="I39" s="1">
        <f>COUNTIFS(Table2[Sub-Sector],Table3[[#This Row],[Sub-Sector]],Table2[Relative Volume],"&gt;=1")/Table3[[#This Row],[Count]]</f>
        <v>0.39285714285714285</v>
      </c>
      <c r="J39" s="1">
        <f>COUNTIFS(Table2[Sub-Sector],Table3[[#This Row],[Sub-Sector]],Table2[% Away From Day Low],"&gt;=0.05")/Table3[[#This Row],[Count]]</f>
        <v>3.5714285714285712E-2</v>
      </c>
      <c r="K39" s="1">
        <f>COUNTIFS(Table2[Sub-Sector],Table3[[#This Row],[Sub-Sector]],Table2[% Away From Day High],"&lt;=0.05")/Table3[[#This Row],[Count]]</f>
        <v>0.6071428571428571</v>
      </c>
      <c r="L39" s="1">
        <f>COUNTIFS(Table2[Sub-Sector],Table3[[#This Row],[Sub-Sector]],Table2[% Away From Current Week Low],"&gt;=0.05")/Table3[[#This Row],[Count]]</f>
        <v>3.5714285714285712E-2</v>
      </c>
      <c r="M39" s="1">
        <f>COUNTIFS(Table2[Sub-Sector],Table3[[#This Row],[Sub-Sector]],Table2[% Away From Current Week High],"&lt;=0.05")/Table3[[#This Row],[Count]]</f>
        <v>0.6071428571428571</v>
      </c>
      <c r="N39" s="1">
        <f>COUNTIFS(Table2[Sub-Sector],Table3[[#This Row],[Sub-Sector]],Table2[% Away From Current Month Low],"&gt;=0.05")/Table3[[#This Row],[Count]]</f>
        <v>3.5714285714285712E-2</v>
      </c>
      <c r="O39" s="1">
        <f>COUNTIFS(Table2[Sub-Sector],Table3[[#This Row],[Sub-Sector]],Table2[% Away From Current Month High],"&lt;=0.05")/Table3[[#This Row],[Count]]</f>
        <v>0.10714285714285714</v>
      </c>
      <c r="P39" s="1">
        <f>COUNTIFS(Table2[Sub-Sector],Table3[[#This Row],[Sub-Sector]],Table2[% Away From 52W High],"&lt;=10")/Table3[[#This Row],[Count]]</f>
        <v>0.10714285714285714</v>
      </c>
      <c r="Q39" s="1">
        <f>COUNTIFS(Table2[Sub-Sector],Table3[[#This Row],[Sub-Sector]],Table2[% Away From 52W Low],"&gt;=10")/Table3[[#This Row],[Count]]</f>
        <v>0.9285714285714286</v>
      </c>
      <c r="R39" s="1">
        <f>COUNTIFS(Table2[Sub-Sector],Table3[[#This Row],[Sub-Sector]],Table2[% Price above 20 EMA],"&gt;=0")/Table3[[#This Row],[Count]]</f>
        <v>0.10714285714285714</v>
      </c>
      <c r="S39" s="1">
        <f>COUNTIFS(Table2[Sub-Sector],Table3[[#This Row],[Sub-Sector]],Table2[% Price above 50 EMA],"&gt;=0")/Table3[[#This Row],[Count]]</f>
        <v>0.32142857142857145</v>
      </c>
      <c r="T39" s="1">
        <f>COUNTIFS(Table2[Sub-Sector],Table3[[#This Row],[Sub-Sector]],Table2[% Price above 200 EMA],"&gt;=0")/Table3[[#This Row],[Count]]</f>
        <v>0.75</v>
      </c>
      <c r="U39" s="1">
        <f>COUNTIFS(Table2[Sub-Sector],Table3[[#This Row],[Sub-Sector]],Table2[Rate of Change - Zone],"Positive")/Table3[[#This Row],[Count]]</f>
        <v>0.21428571428571427</v>
      </c>
      <c r="V39" s="1">
        <f>COUNTIFS(Table2[Sub-Sector],Table3[[#This Row],[Sub-Sector]],Table2[Sharpe Ratio],"&gt;=0.10")/Table3[[#This Row],[Count]]</f>
        <v>0.42857142857142855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39">
        <f>_xlfn.RANK.AVG(Table3[[#This Row],[Score]],Table3[Score],1)</f>
        <v>39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9">
        <f>_xlfn.RANK.AVG(Table3[[#This Row],[Score 2 ]],Table3[[Score 2 ]],1)</f>
        <v>38.5</v>
      </c>
    </row>
    <row r="40" spans="1:26" x14ac:dyDescent="0.3">
      <c r="A40" t="s">
        <v>195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0.33333333333333331</v>
      </c>
      <c r="D40" s="1">
        <f>COUNTIFS(Table2[Sub-Sector],Table3[[#This Row],[Sub-Sector]],Table2[1W Return vs Nifty],"&gt;=5")/Table3[[#This Row],[Count]]</f>
        <v>0.1111111111111111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0.44444444444444442</v>
      </c>
      <c r="G40" s="1">
        <f>COUNTIFS(Table2[Sub-Sector],Table3[[#This Row],[Sub-Sector]],Table2[1Y Return vs Nifty],"&gt;=10")/Table3[[#This Row],[Count]]</f>
        <v>0.44444444444444442</v>
      </c>
      <c r="H40" s="1">
        <f>COUNTIFS(Table2[Sub-Sector],Table3[[#This Row],[Sub-Sector]],Table2[RSI Exponential â€“ 14D],"&gt;=50")/Table3[[#This Row],[Count]]</f>
        <v>0.22222222222222221</v>
      </c>
      <c r="I40" s="1">
        <f>COUNTIFS(Table2[Sub-Sector],Table3[[#This Row],[Sub-Sector]],Table2[Relative Volume],"&gt;=1")/Table3[[#This Row],[Count]]</f>
        <v>0.44444444444444442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0.88888888888888884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0.88888888888888884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0.44444444444444442</v>
      </c>
      <c r="P40" s="1">
        <f>COUNTIFS(Table2[Sub-Sector],Table3[[#This Row],[Sub-Sector]],Table2[% Away From 52W High],"&lt;=10")/Table3[[#This Row],[Count]]</f>
        <v>0.22222222222222221</v>
      </c>
      <c r="Q40" s="1">
        <f>COUNTIFS(Table2[Sub-Sector],Table3[[#This Row],[Sub-Sector]],Table2[% Away From 52W Low],"&gt;=10")/Table3[[#This Row],[Count]]</f>
        <v>0.88888888888888884</v>
      </c>
      <c r="R40" s="1">
        <f>COUNTIFS(Table2[Sub-Sector],Table3[[#This Row],[Sub-Sector]],Table2[% Price above 20 EMA],"&gt;=0")/Table3[[#This Row],[Count]]</f>
        <v>0.22222222222222221</v>
      </c>
      <c r="S40" s="1">
        <f>COUNTIFS(Table2[Sub-Sector],Table3[[#This Row],[Sub-Sector]],Table2[% Price above 50 EMA],"&gt;=0")/Table3[[#This Row],[Count]]</f>
        <v>0.44444444444444442</v>
      </c>
      <c r="T40" s="1">
        <f>COUNTIFS(Table2[Sub-Sector],Table3[[#This Row],[Sub-Sector]],Table2[% Price above 200 EMA],"&gt;=0")/Table3[[#This Row],[Count]]</f>
        <v>0.66666666666666663</v>
      </c>
      <c r="U40" s="1">
        <f>COUNTIFS(Table2[Sub-Sector],Table3[[#This Row],[Sub-Sector]],Table2[Rate of Change - Zone],"Positive")/Table3[[#This Row],[Count]]</f>
        <v>0.22222222222222221</v>
      </c>
      <c r="V40" s="1">
        <f>COUNTIFS(Table2[Sub-Sector],Table3[[#This Row],[Sub-Sector]],Table2[Sharpe Ratio],"&gt;=0.10")/Table3[[#This Row],[Count]]</f>
        <v>0.1111111111111111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0">
        <f>_xlfn.RANK.AVG(Table3[[#This Row],[Score]],Table3[Score],1)</f>
        <v>58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0">
        <f>_xlfn.RANK.AVG(Table3[[#This Row],[Score 2 ]],Table3[[Score 2 ]],1)</f>
        <v>38.5</v>
      </c>
    </row>
    <row r="41" spans="1:26" x14ac:dyDescent="0.3">
      <c r="A41" t="s">
        <v>995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0.5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41">
        <f>_xlfn.RANK.AVG(Table3[[#This Row],[Score]],Table3[Score],1)</f>
        <v>48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1">
        <f>_xlfn.RANK.AVG(Table3[[#This Row],[Score 2 ]],Table3[[Score 2 ]],1)</f>
        <v>40</v>
      </c>
    </row>
    <row r="42" spans="1:26" x14ac:dyDescent="0.3">
      <c r="A42" t="s">
        <v>562</v>
      </c>
      <c r="B42">
        <f>COUNTIFS(Table2[Sub-Sector],Table3[[#This Row],[Sub-Sector]])</f>
        <v>9</v>
      </c>
      <c r="C42" s="1">
        <f>COUNTIFS(Table2[Sub-Sector],Table3[[#This Row],[Sub-Sector]],Table2[Uptrend],"Uptrend")/Table3[[#This Row],[Count]]</f>
        <v>0.55555555555555558</v>
      </c>
      <c r="D42" s="1">
        <f>COUNTIFS(Table2[Sub-Sector],Table3[[#This Row],[Sub-Sector]],Table2[1W Return vs Nifty],"&gt;=5")/Table3[[#This Row],[Count]]</f>
        <v>0.22222222222222221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0.44444444444444442</v>
      </c>
      <c r="G42" s="1">
        <f>COUNTIFS(Table2[Sub-Sector],Table3[[#This Row],[Sub-Sector]],Table2[1Y Return vs Nifty],"&gt;=10")/Table3[[#This Row],[Count]]</f>
        <v>0.44444444444444442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0.55555555555555558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0.1111111111111111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0.1111111111111111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0.1111111111111111</v>
      </c>
      <c r="P42" s="1">
        <f>COUNTIFS(Table2[Sub-Sector],Table3[[#This Row],[Sub-Sector]],Table2[% Away From 52W High],"&lt;=10")/Table3[[#This Row],[Count]]</f>
        <v>0.22222222222222221</v>
      </c>
      <c r="Q42" s="1">
        <f>COUNTIFS(Table2[Sub-Sector],Table3[[#This Row],[Sub-Sector]],Table2[% Away From 52W Low],"&gt;=10")/Table3[[#This Row],[Count]]</f>
        <v>0.88888888888888884</v>
      </c>
      <c r="R42" s="1">
        <f>COUNTIFS(Table2[Sub-Sector],Table3[[#This Row],[Sub-Sector]],Table2[% Price above 20 EMA],"&gt;=0")/Table3[[#This Row],[Count]]</f>
        <v>0.1111111111111111</v>
      </c>
      <c r="S42" s="1">
        <f>COUNTIFS(Table2[Sub-Sector],Table3[[#This Row],[Sub-Sector]],Table2[% Price above 50 EMA],"&gt;=0")/Table3[[#This Row],[Count]]</f>
        <v>0.44444444444444442</v>
      </c>
      <c r="T42" s="1">
        <f>COUNTIFS(Table2[Sub-Sector],Table3[[#This Row],[Sub-Sector]],Table2[% Price above 200 EMA],"&gt;=0")/Table3[[#This Row],[Count]]</f>
        <v>0.66666666666666663</v>
      </c>
      <c r="U42" s="1">
        <f>COUNTIFS(Table2[Sub-Sector],Table3[[#This Row],[Sub-Sector]],Table2[Rate of Change - Zone],"Positive")/Table3[[#This Row],[Count]]</f>
        <v>0.1111111111111111</v>
      </c>
      <c r="V42" s="1">
        <f>COUNTIFS(Table2[Sub-Sector],Table3[[#This Row],[Sub-Sector]],Table2[Sharpe Ratio],"&gt;=0.10")/Table3[[#This Row],[Count]]</f>
        <v>0.22222222222222221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42">
        <f>_xlfn.RANK.AVG(Table3[[#This Row],[Score]],Table3[Score],1)</f>
        <v>28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42">
        <f>_xlfn.RANK.AVG(Table3[[#This Row],[Score 2 ]],Table3[[Score 2 ]],1)</f>
        <v>41</v>
      </c>
    </row>
    <row r="43" spans="1:26" x14ac:dyDescent="0.3">
      <c r="A43" t="s">
        <v>27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0.25</v>
      </c>
      <c r="G43" s="1">
        <f>COUNTIFS(Table2[Sub-Sector],Table3[[#This Row],[Sub-Sector]],Table2[1Y Return vs Nifty],"&gt;=10")/Table3[[#This Row],[Count]]</f>
        <v>0.25</v>
      </c>
      <c r="H43" s="1">
        <f>COUNTIFS(Table2[Sub-Sector],Table3[[#This Row],[Sub-Sector]],Table2[RSI Exponential â€“ 14D],"&gt;=50")/Table3[[#This Row],[Count]]</f>
        <v>0.25</v>
      </c>
      <c r="I43" s="1">
        <f>COUNTIFS(Table2[Sub-Sector],Table3[[#This Row],[Sub-Sector]],Table2[Relative Volume],"&gt;=1")/Table3[[#This Row],[Count]]</f>
        <v>0.75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0.25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0.25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0.25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0.75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0.25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0.25</v>
      </c>
      <c r="V43" s="1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43">
        <f>_xlfn.RANK.AVG(Table3[[#This Row],[Score]],Table3[Score],1)</f>
        <v>51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3">
        <f>_xlfn.RANK.AVG(Table3[[#This Row],[Score 2 ]],Table3[[Score 2 ]],1)</f>
        <v>42</v>
      </c>
    </row>
    <row r="44" spans="1:26" x14ac:dyDescent="0.3">
      <c r="A44" t="s">
        <v>276</v>
      </c>
      <c r="B44">
        <f>COUNTIFS(Table2[Sub-Sector],Table3[[#This Row],[Sub-Sector]])</f>
        <v>20</v>
      </c>
      <c r="C44" s="1">
        <f>COUNTIFS(Table2[Sub-Sector],Table3[[#This Row],[Sub-Sector]],Table2[Uptrend],"Uptrend")/Table3[[#This Row],[Count]]</f>
        <v>0.8</v>
      </c>
      <c r="D44" s="1">
        <f>COUNTIFS(Table2[Sub-Sector],Table3[[#This Row],[Sub-Sector]],Table2[1W Return vs Nifty],"&gt;=5")/Table3[[#This Row],[Count]]</f>
        <v>0.15</v>
      </c>
      <c r="E44" s="1">
        <f>COUNTIFS(Table2[Sub-Sector],Table3[[#This Row],[Sub-Sector]],Table2[1M Return vs Nifty],"&gt;=5")/Table3[[#This Row],[Count]]</f>
        <v>0.25</v>
      </c>
      <c r="F44" s="1">
        <f>COUNTIFS(Table2[Sub-Sector],Table3[[#This Row],[Sub-Sector]],Table2[6M Return vs Nifty],"&gt;=10")/Table3[[#This Row],[Count]]</f>
        <v>0.6</v>
      </c>
      <c r="G44" s="1">
        <f>COUNTIFS(Table2[Sub-Sector],Table3[[#This Row],[Sub-Sector]],Table2[1Y Return vs Nifty],"&gt;=10")/Table3[[#This Row],[Count]]</f>
        <v>0.55000000000000004</v>
      </c>
      <c r="H44" s="1">
        <f>COUNTIFS(Table2[Sub-Sector],Table3[[#This Row],[Sub-Sector]],Table2[RSI Exponential â€“ 14D],"&gt;=50")/Table3[[#This Row],[Count]]</f>
        <v>0.2</v>
      </c>
      <c r="I44" s="1">
        <f>COUNTIFS(Table2[Sub-Sector],Table3[[#This Row],[Sub-Sector]],Table2[Relative Volume],"&gt;=1")/Table3[[#This Row],[Count]]</f>
        <v>0.2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0.35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0.35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0.05</v>
      </c>
      <c r="S44" s="1">
        <f>COUNTIFS(Table2[Sub-Sector],Table3[[#This Row],[Sub-Sector]],Table2[% Price above 50 EMA],"&gt;=0")/Table3[[#This Row],[Count]]</f>
        <v>0.25</v>
      </c>
      <c r="T44" s="1">
        <f>COUNTIFS(Table2[Sub-Sector],Table3[[#This Row],[Sub-Sector]],Table2[% Price above 200 EMA],"&gt;=0")/Table3[[#This Row],[Count]]</f>
        <v>0.95</v>
      </c>
      <c r="U44" s="1">
        <f>COUNTIFS(Table2[Sub-Sector],Table3[[#This Row],[Sub-Sector]],Table2[Rate of Change - Zone],"Positive")/Table3[[#This Row],[Count]]</f>
        <v>0.15</v>
      </c>
      <c r="V44" s="1">
        <f>COUNTIFS(Table2[Sub-Sector],Table3[[#This Row],[Sub-Sector]],Table2[Sharpe Ratio],"&gt;=0.10")/Table3[[#This Row],[Count]]</f>
        <v>0.25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44">
        <f>_xlfn.RANK.AVG(Table3[[#This Row],[Score]],Table3[Score],1)</f>
        <v>35.5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4">
        <f>_xlfn.RANK.AVG(Table3[[#This Row],[Score 2 ]],Table3[[Score 2 ]],1)</f>
        <v>43.5</v>
      </c>
    </row>
    <row r="45" spans="1:26" x14ac:dyDescent="0.3">
      <c r="A45" t="s">
        <v>422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0.5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0.75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0.75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0.75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0.25</v>
      </c>
      <c r="P45" s="1">
        <f>COUNTIFS(Table2[Sub-Sector],Table3[[#This Row],[Sub-Sector]],Table2[% Away From 52W High],"&lt;=10")/Table3[[#This Row],[Count]]</f>
        <v>0.25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0.75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45">
        <f>_xlfn.RANK.AVG(Table3[[#This Row],[Score]],Table3[Score],1)</f>
        <v>15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5">
        <f>_xlfn.RANK.AVG(Table3[[#This Row],[Score 2 ]],Table3[[Score 2 ]],1)</f>
        <v>43.5</v>
      </c>
    </row>
    <row r="46" spans="1:26" x14ac:dyDescent="0.3">
      <c r="A46" t="s">
        <v>928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1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46">
        <f>_xlfn.RANK.AVG(Table3[[#This Row],[Score]],Table3[Score],1)</f>
        <v>29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>
        <f>_xlfn.RANK.AVG(Table3[[#This Row],[Score 2 ]],Table3[[Score 2 ]],1)</f>
        <v>47.5</v>
      </c>
    </row>
    <row r="47" spans="1:26" x14ac:dyDescent="0.3">
      <c r="A47" t="s">
        <v>322</v>
      </c>
      <c r="B47">
        <f>COUNTIFS(Table2[Sub-Sector],Table3[[#This Row],[Sub-Sector]])</f>
        <v>3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0.66666666666666663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0.66666666666666663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0.66666666666666663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47">
        <f>_xlfn.RANK.AVG(Table3[[#This Row],[Score]],Table3[Score],1)</f>
        <v>79.5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47.5</v>
      </c>
    </row>
    <row r="48" spans="1:26" x14ac:dyDescent="0.3">
      <c r="A48" t="s">
        <v>731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1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48">
        <f>_xlfn.RANK.AVG(Table3[[#This Row],[Score]],Table3[Score],1)</f>
        <v>33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8">
        <f>_xlfn.RANK.AVG(Table3[[#This Row],[Score 2 ]],Table3[[Score 2 ]],1)</f>
        <v>47.5</v>
      </c>
    </row>
    <row r="49" spans="1:26" x14ac:dyDescent="0.3">
      <c r="A49" t="s">
        <v>158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49">
        <f>_xlfn.RANK.AVG(Table3[[#This Row],[Score]],Table3[Score],1)</f>
        <v>55.5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9">
        <f>_xlfn.RANK.AVG(Table3[[#This Row],[Score 2 ]],Table3[[Score 2 ]],1)</f>
        <v>47.5</v>
      </c>
    </row>
    <row r="50" spans="1:26" x14ac:dyDescent="0.3">
      <c r="A50" t="s">
        <v>1738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0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50">
        <f>_xlfn.RANK.AVG(Table3[[#This Row],[Score]],Table3[Score],1)</f>
        <v>79.5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50">
        <f>_xlfn.RANK.AVG(Table3[[#This Row],[Score 2 ]],Table3[[Score 2 ]],1)</f>
        <v>47.5</v>
      </c>
    </row>
    <row r="51" spans="1:26" x14ac:dyDescent="0.3">
      <c r="A51" t="s">
        <v>766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51">
        <f>_xlfn.RANK.AVG(Table3[[#This Row],[Score]],Table3[Score],1)</f>
        <v>55.5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51">
        <f>_xlfn.RANK.AVG(Table3[[#This Row],[Score 2 ]],Table3[[Score 2 ]],1)</f>
        <v>47.5</v>
      </c>
    </row>
    <row r="52" spans="1:26" x14ac:dyDescent="0.3">
      <c r="A52" t="s">
        <v>527</v>
      </c>
      <c r="B52">
        <f>COUNTIFS(Table2[Sub-Sector],Table3[[#This Row],[Sub-Sector]])</f>
        <v>5</v>
      </c>
      <c r="C52" s="1">
        <f>COUNTIFS(Table2[Sub-Sector],Table3[[#This Row],[Sub-Sector]],Table2[Uptrend],"Uptrend")/Table3[[#This Row],[Count]]</f>
        <v>0.8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0.4</v>
      </c>
      <c r="F52" s="1">
        <f>COUNTIFS(Table2[Sub-Sector],Table3[[#This Row],[Sub-Sector]],Table2[6M Return vs Nifty],"&gt;=10")/Table3[[#This Row],[Count]]</f>
        <v>0.2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0.4</v>
      </c>
      <c r="I52" s="1">
        <f>COUNTIFS(Table2[Sub-Sector],Table3[[#This Row],[Sub-Sector]],Table2[Relative Volume],"&gt;=1")/Table3[[#This Row],[Count]]</f>
        <v>0.8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0.8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0.8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0.2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0.2</v>
      </c>
      <c r="S52" s="1">
        <f>COUNTIFS(Table2[Sub-Sector],Table3[[#This Row],[Sub-Sector]],Table2[% Price above 50 EMA],"&gt;=0")/Table3[[#This Row],[Count]]</f>
        <v>0.4</v>
      </c>
      <c r="T52" s="1">
        <f>COUNTIFS(Table2[Sub-Sector],Table3[[#This Row],[Sub-Sector]],Table2[% Price above 200 EMA],"&gt;=0")/Table3[[#This Row],[Count]]</f>
        <v>0.6</v>
      </c>
      <c r="U52" s="1">
        <f>COUNTIFS(Table2[Sub-Sector],Table3[[#This Row],[Sub-Sector]],Table2[Rate of Change - Zone],"Positive")/Table3[[#This Row],[Count]]</f>
        <v>0.4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52">
        <f>_xlfn.RANK.AVG(Table3[[#This Row],[Score]],Table3[Score],1)</f>
        <v>43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2">
        <f>_xlfn.RANK.AVG(Table3[[#This Row],[Score 2 ]],Table3[[Score 2 ]],1)</f>
        <v>51</v>
      </c>
    </row>
    <row r="53" spans="1:26" x14ac:dyDescent="0.3">
      <c r="A53" t="s">
        <v>149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0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0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53">
        <f>_xlfn.RANK.AVG(Table3[[#This Row],[Score]],Table3[Score],1)</f>
        <v>82.5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3">
        <f>_xlfn.RANK.AVG(Table3[[#This Row],[Score 2 ]],Table3[[Score 2 ]],1)</f>
        <v>52.5</v>
      </c>
    </row>
    <row r="54" spans="1:26" x14ac:dyDescent="0.3">
      <c r="A54" t="s">
        <v>615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54">
        <f>_xlfn.RANK.AVG(Table3[[#This Row],[Score]],Table3[Score],1)</f>
        <v>31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4">
        <f>_xlfn.RANK.AVG(Table3[[#This Row],[Score 2 ]],Table3[[Score 2 ]],1)</f>
        <v>52.5</v>
      </c>
    </row>
    <row r="55" spans="1:26" x14ac:dyDescent="0.3">
      <c r="A55" t="s">
        <v>1000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0.5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0.5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0.5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0.5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0.5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0.5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0.5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55">
        <f>_xlfn.RANK.AVG(Table3[[#This Row],[Score]],Table3[Score],1)</f>
        <v>86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5">
        <f>_xlfn.RANK.AVG(Table3[[#This Row],[Score 2 ]],Table3[[Score 2 ]],1)</f>
        <v>54</v>
      </c>
    </row>
    <row r="56" spans="1:26" x14ac:dyDescent="0.3">
      <c r="A56" t="s">
        <v>607</v>
      </c>
      <c r="B56">
        <f>COUNTIFS(Table2[Sub-Sector],Table3[[#This Row],[Sub-Sector]])</f>
        <v>13</v>
      </c>
      <c r="C56" s="1">
        <f>COUNTIFS(Table2[Sub-Sector],Table3[[#This Row],[Sub-Sector]],Table2[Uptrend],"Uptrend")/Table3[[#This Row],[Count]]</f>
        <v>0.30769230769230771</v>
      </c>
      <c r="D56" s="1">
        <f>COUNTIFS(Table2[Sub-Sector],Table3[[#This Row],[Sub-Sector]],Table2[1W Return vs Nifty],"&gt;=5")/Table3[[#This Row],[Count]]</f>
        <v>0.23076923076923078</v>
      </c>
      <c r="E56" s="1">
        <f>COUNTIFS(Table2[Sub-Sector],Table3[[#This Row],[Sub-Sector]],Table2[1M Return vs Nifty],"&gt;=5")/Table3[[#This Row],[Count]]</f>
        <v>0.15384615384615385</v>
      </c>
      <c r="F56" s="1">
        <f>COUNTIFS(Table2[Sub-Sector],Table3[[#This Row],[Sub-Sector]],Table2[6M Return vs Nifty],"&gt;=10")/Table3[[#This Row],[Count]]</f>
        <v>0.23076923076923078</v>
      </c>
      <c r="G56" s="1">
        <f>COUNTIFS(Table2[Sub-Sector],Table3[[#This Row],[Sub-Sector]],Table2[1Y Return vs Nifty],"&gt;=10")/Table3[[#This Row],[Count]]</f>
        <v>0.53846153846153844</v>
      </c>
      <c r="H56" s="1">
        <f>COUNTIFS(Table2[Sub-Sector],Table3[[#This Row],[Sub-Sector]],Table2[RSI Exponential â€“ 14D],"&gt;=50")/Table3[[#This Row],[Count]]</f>
        <v>0.15384615384615385</v>
      </c>
      <c r="I56" s="1">
        <f>COUNTIFS(Table2[Sub-Sector],Table3[[#This Row],[Sub-Sector]],Table2[Relative Volume],"&gt;=1")/Table3[[#This Row],[Count]]</f>
        <v>0.46153846153846156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0.46153846153846156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0.46153846153846156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7.6923076923076927E-2</v>
      </c>
      <c r="Q56" s="1">
        <f>COUNTIFS(Table2[Sub-Sector],Table3[[#This Row],[Sub-Sector]],Table2[% Away From 52W Low],"&gt;=10")/Table3[[#This Row],[Count]]</f>
        <v>0.92307692307692313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0.23076923076923078</v>
      </c>
      <c r="T56" s="1">
        <f>COUNTIFS(Table2[Sub-Sector],Table3[[#This Row],[Sub-Sector]],Table2[% Price above 200 EMA],"&gt;=0")/Table3[[#This Row],[Count]]</f>
        <v>0.30769230769230771</v>
      </c>
      <c r="U56" s="1">
        <f>COUNTIFS(Table2[Sub-Sector],Table3[[#This Row],[Sub-Sector]],Table2[Rate of Change - Zone],"Positive")/Table3[[#This Row],[Count]]</f>
        <v>0.15384615384615385</v>
      </c>
      <c r="V56" s="1">
        <f>COUNTIFS(Table2[Sub-Sector],Table3[[#This Row],[Sub-Sector]],Table2[Sharpe Ratio],"&gt;=0.10")/Table3[[#This Row],[Count]]</f>
        <v>7.6923076923076927E-2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56">
        <f>_xlfn.RANK.AVG(Table3[[#This Row],[Score]],Table3[Score],1)</f>
        <v>53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6">
        <f>_xlfn.RANK.AVG(Table3[[#This Row],[Score 2 ]],Table3[[Score 2 ]],1)</f>
        <v>55</v>
      </c>
    </row>
    <row r="57" spans="1:26" x14ac:dyDescent="0.3">
      <c r="A57" t="s">
        <v>233</v>
      </c>
      <c r="B57">
        <f>COUNTIFS(Table2[Sub-Sector],Table3[[#This Row],[Sub-Sector]])</f>
        <v>5</v>
      </c>
      <c r="C57" s="1">
        <f>COUNTIFS(Table2[Sub-Sector],Table3[[#This Row],[Sub-Sector]],Table2[Uptrend],"Uptrend")/Table3[[#This Row],[Count]]</f>
        <v>0.8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0.6</v>
      </c>
      <c r="G57" s="1">
        <f>COUNTIFS(Table2[Sub-Sector],Table3[[#This Row],[Sub-Sector]],Table2[1Y Return vs Nifty],"&gt;=10")/Table3[[#This Row],[Count]]</f>
        <v>0.4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0.2</v>
      </c>
      <c r="J57" s="1">
        <f>COUNTIFS(Table2[Sub-Sector],Table3[[#This Row],[Sub-Sector]],Table2[% Away From Day Low],"&gt;=0.05")/Table3[[#This Row],[Count]]</f>
        <v>0.2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0.2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0.2</v>
      </c>
      <c r="O57" s="1">
        <f>COUNTIFS(Table2[Sub-Sector],Table3[[#This Row],[Sub-Sector]],Table2[% Away From Current Month High],"&lt;=0.05")/Table3[[#This Row],[Count]]</f>
        <v>0.2</v>
      </c>
      <c r="P57" s="1">
        <f>COUNTIFS(Table2[Sub-Sector],Table3[[#This Row],[Sub-Sector]],Table2[% Away From 52W High],"&lt;=10")/Table3[[#This Row],[Count]]</f>
        <v>0.4</v>
      </c>
      <c r="Q57" s="1">
        <f>COUNTIFS(Table2[Sub-Sector],Table3[[#This Row],[Sub-Sector]],Table2[% Away From 52W Low],"&gt;=10")/Table3[[#This Row],[Count]]</f>
        <v>0.8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0.8</v>
      </c>
      <c r="T57" s="1">
        <f>COUNTIFS(Table2[Sub-Sector],Table3[[#This Row],[Sub-Sector]],Table2[% Price above 200 EMA],"&gt;=0")/Table3[[#This Row],[Count]]</f>
        <v>0.8</v>
      </c>
      <c r="U57" s="1">
        <f>COUNTIFS(Table2[Sub-Sector],Table3[[#This Row],[Sub-Sector]],Table2[Rate of Change - Zone],"Positive")/Table3[[#This Row],[Count]]</f>
        <v>0.2</v>
      </c>
      <c r="V57" s="1">
        <f>COUNTIFS(Table2[Sub-Sector],Table3[[#This Row],[Sub-Sector]],Table2[Sharpe Ratio],"&gt;=0.10")/Table3[[#This Row],[Count]]</f>
        <v>0.2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57">
        <f>_xlfn.RANK.AVG(Table3[[#This Row],[Score]],Table3[Score],1)</f>
        <v>67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7">
        <f>_xlfn.RANK.AVG(Table3[[#This Row],[Score 2 ]],Table3[[Score 2 ]],1)</f>
        <v>56</v>
      </c>
    </row>
    <row r="58" spans="1:26" x14ac:dyDescent="0.3">
      <c r="A58" t="s">
        <v>103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0.25</v>
      </c>
      <c r="E58" s="1">
        <f>COUNTIFS(Table2[Sub-Sector],Table3[[#This Row],[Sub-Sector]],Table2[1M Return vs Nifty],"&gt;=5")/Table3[[#This Row],[Count]]</f>
        <v>0.25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0.25</v>
      </c>
      <c r="I58" s="1">
        <f>COUNTIFS(Table2[Sub-Sector],Table3[[#This Row],[Sub-Sector]],Table2[Relative Volume],"&gt;=1")/Table3[[#This Row],[Count]]</f>
        <v>0.25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0.5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0.5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0.25</v>
      </c>
      <c r="S58" s="1">
        <f>COUNTIFS(Table2[Sub-Sector],Table3[[#This Row],[Sub-Sector]],Table2[% Price above 50 EMA],"&gt;=0")/Table3[[#This Row],[Count]]</f>
        <v>0.25</v>
      </c>
      <c r="T58" s="1">
        <f>COUNTIFS(Table2[Sub-Sector],Table3[[#This Row],[Sub-Sector]],Table2[% Price above 200 EMA],"&gt;=0")/Table3[[#This Row],[Count]]</f>
        <v>0.75</v>
      </c>
      <c r="U58" s="1">
        <f>COUNTIFS(Table2[Sub-Sector],Table3[[#This Row],[Sub-Sector]],Table2[Rate of Change - Zone],"Positive")/Table3[[#This Row],[Count]]</f>
        <v>0.25</v>
      </c>
      <c r="V58" s="1">
        <f>COUNTIFS(Table2[Sub-Sector],Table3[[#This Row],[Sub-Sector]],Table2[Sharpe Ratio],"&gt;=0.10")/Table3[[#This Row],[Count]]</f>
        <v>0.75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58">
        <f>_xlfn.RANK.AVG(Table3[[#This Row],[Score]],Table3[Score],1)</f>
        <v>44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8">
        <f>_xlfn.RANK.AVG(Table3[[#This Row],[Score 2 ]],Table3[[Score 2 ]],1)</f>
        <v>57</v>
      </c>
    </row>
    <row r="59" spans="1:26" x14ac:dyDescent="0.3">
      <c r="A59" t="s">
        <v>95</v>
      </c>
      <c r="B59">
        <f>COUNTIFS(Table2[Sub-Sector],Table3[[#This Row],[Sub-Sector]])</f>
        <v>3</v>
      </c>
      <c r="C59" s="1">
        <f>COUNTIFS(Table2[Sub-Sector],Table3[[#This Row],[Sub-Sector]],Table2[Uptrend],"Uptrend")/Table3[[#This Row],[Count]]</f>
        <v>0.33333333333333331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0.33333333333333331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9">
        <f>_xlfn.RANK.AVG(Table3[[#This Row],[Score]],Table3[Score],1)</f>
        <v>63.5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9">
        <f>_xlfn.RANK.AVG(Table3[[#This Row],[Score 2 ]],Table3[[Score 2 ]],1)</f>
        <v>58</v>
      </c>
    </row>
    <row r="60" spans="1:26" x14ac:dyDescent="0.3">
      <c r="A60" t="s">
        <v>224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0.66666666666666663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0.33333333333333331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0.33333333333333331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0.33333333333333331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0.33333333333333331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0.33333333333333331</v>
      </c>
      <c r="T60" s="1">
        <f>COUNTIFS(Table2[Sub-Sector],Table3[[#This Row],[Sub-Sector]],Table2[% Price above 200 EMA],"&gt;=0")/Table3[[#This Row],[Count]]</f>
        <v>0.66666666666666663</v>
      </c>
      <c r="U60" s="1">
        <f>COUNTIFS(Table2[Sub-Sector],Table3[[#This Row],[Sub-Sector]],Table2[Rate of Change - Zone],"Positive")/Table3[[#This Row],[Count]]</f>
        <v>0.33333333333333331</v>
      </c>
      <c r="V60" s="1">
        <f>COUNTIFS(Table2[Sub-Sector],Table3[[#This Row],[Sub-Sector]],Table2[Sharpe Ratio],"&gt;=0.10")/Table3[[#This Row],[Count]]</f>
        <v>0.33333333333333331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60">
        <f>_xlfn.RANK.AVG(Table3[[#This Row],[Score]],Table3[Score],1)</f>
        <v>52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60">
        <f>_xlfn.RANK.AVG(Table3[[#This Row],[Score 2 ]],Table3[[Score 2 ]],1)</f>
        <v>59</v>
      </c>
    </row>
    <row r="61" spans="1:26" x14ac:dyDescent="0.3">
      <c r="A61" t="s">
        <v>77</v>
      </c>
      <c r="B61">
        <f>COUNTIFS(Table2[Sub-Sector],Table3[[#This Row],[Sub-Sector]])</f>
        <v>17</v>
      </c>
      <c r="C61" s="1">
        <f>COUNTIFS(Table2[Sub-Sector],Table3[[#This Row],[Sub-Sector]],Table2[Uptrend],"Uptrend")/Table3[[#This Row],[Count]]</f>
        <v>0.29411764705882354</v>
      </c>
      <c r="D61" s="1">
        <f>COUNTIFS(Table2[Sub-Sector],Table3[[#This Row],[Sub-Sector]],Table2[1W Return vs Nifty],"&gt;=5")/Table3[[#This Row],[Count]]</f>
        <v>0.29411764705882354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0.11764705882352941</v>
      </c>
      <c r="G61" s="1">
        <f>COUNTIFS(Table2[Sub-Sector],Table3[[#This Row],[Sub-Sector]],Table2[1Y Return vs Nifty],"&gt;=10")/Table3[[#This Row],[Count]]</f>
        <v>0.35294117647058826</v>
      </c>
      <c r="H61" s="1">
        <f>COUNTIFS(Table2[Sub-Sector],Table3[[#This Row],[Sub-Sector]],Table2[RSI Exponential â€“ 14D],"&gt;=50")/Table3[[#This Row],[Count]]</f>
        <v>0.35294117647058826</v>
      </c>
      <c r="I61" s="1">
        <f>COUNTIFS(Table2[Sub-Sector],Table3[[#This Row],[Sub-Sector]],Table2[Relative Volume],"&gt;=1")/Table3[[#This Row],[Count]]</f>
        <v>0.35294117647058826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0.6470588235294118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0.6470588235294118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0.35294117647058826</v>
      </c>
      <c r="P61" s="1">
        <f>COUNTIFS(Table2[Sub-Sector],Table3[[#This Row],[Sub-Sector]],Table2[% Away From 52W High],"&lt;=10")/Table3[[#This Row],[Count]]</f>
        <v>0.17647058823529413</v>
      </c>
      <c r="Q61" s="1">
        <f>COUNTIFS(Table2[Sub-Sector],Table3[[#This Row],[Sub-Sector]],Table2[% Away From 52W Low],"&gt;=10")/Table3[[#This Row],[Count]]</f>
        <v>0.82352941176470584</v>
      </c>
      <c r="R61" s="1">
        <f>COUNTIFS(Table2[Sub-Sector],Table3[[#This Row],[Sub-Sector]],Table2[% Price above 20 EMA],"&gt;=0")/Table3[[#This Row],[Count]]</f>
        <v>0.17647058823529413</v>
      </c>
      <c r="S61" s="1">
        <f>COUNTIFS(Table2[Sub-Sector],Table3[[#This Row],[Sub-Sector]],Table2[% Price above 50 EMA],"&gt;=0")/Table3[[#This Row],[Count]]</f>
        <v>0.35294117647058826</v>
      </c>
      <c r="T61" s="1">
        <f>COUNTIFS(Table2[Sub-Sector],Table3[[#This Row],[Sub-Sector]],Table2[% Price above 200 EMA],"&gt;=0")/Table3[[#This Row],[Count]]</f>
        <v>0.52941176470588236</v>
      </c>
      <c r="U61" s="1">
        <f>COUNTIFS(Table2[Sub-Sector],Table3[[#This Row],[Sub-Sector]],Table2[Rate of Change - Zone],"Positive")/Table3[[#This Row],[Count]]</f>
        <v>0.35294117647058826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61">
        <f>_xlfn.RANK.AVG(Table3[[#This Row],[Score]],Table3[Score],1)</f>
        <v>65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1">
        <f>_xlfn.RANK.AVG(Table3[[#This Row],[Score 2 ]],Table3[[Score 2 ]],1)</f>
        <v>60</v>
      </c>
    </row>
    <row r="62" spans="1:26" x14ac:dyDescent="0.3">
      <c r="A62" t="s">
        <v>540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0.2</v>
      </c>
      <c r="D62" s="1">
        <f>COUNTIFS(Table2[Sub-Sector],Table3[[#This Row],[Sub-Sector]],Table2[1W Return vs Nifty],"&gt;=5")/Table3[[#This Row],[Count]]</f>
        <v>0.2</v>
      </c>
      <c r="E62" s="1">
        <f>COUNTIFS(Table2[Sub-Sector],Table3[[#This Row],[Sub-Sector]],Table2[1M Return vs Nifty],"&gt;=5")/Table3[[#This Row],[Count]]</f>
        <v>0.2</v>
      </c>
      <c r="F62" s="1">
        <f>COUNTIFS(Table2[Sub-Sector],Table3[[#This Row],[Sub-Sector]],Table2[6M Return vs Nifty],"&gt;=10")/Table3[[#This Row],[Count]]</f>
        <v>0.2</v>
      </c>
      <c r="G62" s="1">
        <f>COUNTIFS(Table2[Sub-Sector],Table3[[#This Row],[Sub-Sector]],Table2[1Y Return vs Nifty],"&gt;=10")/Table3[[#This Row],[Count]]</f>
        <v>0.2</v>
      </c>
      <c r="H62" s="1">
        <f>COUNTIFS(Table2[Sub-Sector],Table3[[#This Row],[Sub-Sector]],Table2[RSI Exponential â€“ 14D],"&gt;=50")/Table3[[#This Row],[Count]]</f>
        <v>0.2</v>
      </c>
      <c r="I62" s="1">
        <f>COUNTIFS(Table2[Sub-Sector],Table3[[#This Row],[Sub-Sector]],Table2[Relative Volume],"&gt;=1")/Table3[[#This Row],[Count]]</f>
        <v>0.6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0.6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0.6</v>
      </c>
      <c r="N62" s="1">
        <f>COUNTIFS(Table2[Sub-Sector],Table3[[#This Row],[Sub-Sector]],Table2[% Away From Current Month Low],"&gt;=0.05")/Table3[[#This Row],[Count]]</f>
        <v>0.2</v>
      </c>
      <c r="O62" s="1">
        <f>COUNTIFS(Table2[Sub-Sector],Table3[[#This Row],[Sub-Sector]],Table2[% Away From Current Month High],"&lt;=0.05")/Table3[[#This Row],[Count]]</f>
        <v>0.2</v>
      </c>
      <c r="P62" s="1">
        <f>COUNTIFS(Table2[Sub-Sector],Table3[[#This Row],[Sub-Sector]],Table2[% Away From 52W High],"&lt;=10")/Table3[[#This Row],[Count]]</f>
        <v>0.2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0.2</v>
      </c>
      <c r="S62" s="1">
        <f>COUNTIFS(Table2[Sub-Sector],Table3[[#This Row],[Sub-Sector]],Table2[% Price above 50 EMA],"&gt;=0")/Table3[[#This Row],[Count]]</f>
        <v>0.2</v>
      </c>
      <c r="T62" s="1">
        <f>COUNTIFS(Table2[Sub-Sector],Table3[[#This Row],[Sub-Sector]],Table2[% Price above 200 EMA],"&gt;=0")/Table3[[#This Row],[Count]]</f>
        <v>0.6</v>
      </c>
      <c r="U62" s="1">
        <f>COUNTIFS(Table2[Sub-Sector],Table3[[#This Row],[Sub-Sector]],Table2[Rate of Change - Zone],"Positive")/Table3[[#This Row],[Count]]</f>
        <v>0.2</v>
      </c>
      <c r="V62" s="1">
        <f>COUNTIFS(Table2[Sub-Sector],Table3[[#This Row],[Sub-Sector]],Table2[Sharpe Ratio],"&gt;=0.10")/Table3[[#This Row],[Count]]</f>
        <v>0.4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</v>
      </c>
      <c r="X62">
        <f>_xlfn.RANK.AVG(Table3[[#This Row],[Score]],Table3[Score],1)</f>
        <v>57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2">
        <f>_xlfn.RANK.AVG(Table3[[#This Row],[Score 2 ]],Table3[[Score 2 ]],1)</f>
        <v>61</v>
      </c>
    </row>
    <row r="63" spans="1:26" x14ac:dyDescent="0.3">
      <c r="A63" t="s">
        <v>48</v>
      </c>
      <c r="B63">
        <f>COUNTIFS(Table2[Sub-Sector],Table3[[#This Row],[Sub-Sector]])</f>
        <v>26</v>
      </c>
      <c r="C63" s="1">
        <f>COUNTIFS(Table2[Sub-Sector],Table3[[#This Row],[Sub-Sector]],Table2[Uptrend],"Uptrend")/Table3[[#This Row],[Count]]</f>
        <v>0.38461538461538464</v>
      </c>
      <c r="D63" s="1">
        <f>COUNTIFS(Table2[Sub-Sector],Table3[[#This Row],[Sub-Sector]],Table2[1W Return vs Nifty],"&gt;=5")/Table3[[#This Row],[Count]]</f>
        <v>0.11538461538461539</v>
      </c>
      <c r="E63" s="1">
        <f>COUNTIFS(Table2[Sub-Sector],Table3[[#This Row],[Sub-Sector]],Table2[1M Return vs Nifty],"&gt;=5")/Table3[[#This Row],[Count]]</f>
        <v>0.11538461538461539</v>
      </c>
      <c r="F63" s="1">
        <f>COUNTIFS(Table2[Sub-Sector],Table3[[#This Row],[Sub-Sector]],Table2[6M Return vs Nifty],"&gt;=10")/Table3[[#This Row],[Count]]</f>
        <v>0.38461538461538464</v>
      </c>
      <c r="G63" s="1">
        <f>COUNTIFS(Table2[Sub-Sector],Table3[[#This Row],[Sub-Sector]],Table2[1Y Return vs Nifty],"&gt;=10")/Table3[[#This Row],[Count]]</f>
        <v>0.65384615384615385</v>
      </c>
      <c r="H63" s="1">
        <f>COUNTIFS(Table2[Sub-Sector],Table3[[#This Row],[Sub-Sector]],Table2[RSI Exponential â€“ 14D],"&gt;=50")/Table3[[#This Row],[Count]]</f>
        <v>0.19230769230769232</v>
      </c>
      <c r="I63" s="1">
        <f>COUNTIFS(Table2[Sub-Sector],Table3[[#This Row],[Sub-Sector]],Table2[Relative Volume],"&gt;=1")/Table3[[#This Row],[Count]]</f>
        <v>0.26923076923076922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0.34615384615384615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0.34615384615384615</v>
      </c>
      <c r="N63" s="1">
        <f>COUNTIFS(Table2[Sub-Sector],Table3[[#This Row],[Sub-Sector]],Table2[% Away From Current Month Low],"&gt;=0.05")/Table3[[#This Row],[Count]]</f>
        <v>7.6923076923076927E-2</v>
      </c>
      <c r="O63" s="1">
        <f>COUNTIFS(Table2[Sub-Sector],Table3[[#This Row],[Sub-Sector]],Table2[% Away From Current Month High],"&lt;=0.05")/Table3[[#This Row],[Count]]</f>
        <v>0.11538461538461539</v>
      </c>
      <c r="P63" s="1">
        <f>COUNTIFS(Table2[Sub-Sector],Table3[[#This Row],[Sub-Sector]],Table2[% Away From 52W High],"&lt;=10")/Table3[[#This Row],[Count]]</f>
        <v>7.6923076923076927E-2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7.6923076923076927E-2</v>
      </c>
      <c r="S63" s="1">
        <f>COUNTIFS(Table2[Sub-Sector],Table3[[#This Row],[Sub-Sector]],Table2[% Price above 50 EMA],"&gt;=0")/Table3[[#This Row],[Count]]</f>
        <v>0.11538461538461539</v>
      </c>
      <c r="T63" s="1">
        <f>COUNTIFS(Table2[Sub-Sector],Table3[[#This Row],[Sub-Sector]],Table2[% Price above 200 EMA],"&gt;=0")/Table3[[#This Row],[Count]]</f>
        <v>0.53846153846153844</v>
      </c>
      <c r="U63" s="1">
        <f>COUNTIFS(Table2[Sub-Sector],Table3[[#This Row],[Sub-Sector]],Table2[Rate of Change - Zone],"Positive")/Table3[[#This Row],[Count]]</f>
        <v>7.6923076923076927E-2</v>
      </c>
      <c r="V63" s="1">
        <f>COUNTIFS(Table2[Sub-Sector],Table3[[#This Row],[Sub-Sector]],Table2[Sharpe Ratio],"&gt;=0.10")/Table3[[#This Row],[Count]]</f>
        <v>0.61538461538461542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63">
        <f>_xlfn.RANK.AVG(Table3[[#This Row],[Score]],Table3[Score],1)</f>
        <v>59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3">
        <f>_xlfn.RANK.AVG(Table3[[#This Row],[Score 2 ]],Table3[[Score 2 ]],1)</f>
        <v>62</v>
      </c>
    </row>
    <row r="64" spans="1:26" x14ac:dyDescent="0.3">
      <c r="A64" t="s">
        <v>579</v>
      </c>
      <c r="B64">
        <f>COUNTIFS(Table2[Sub-Sector],Table3[[#This Row],[Sub-Sector]])</f>
        <v>7</v>
      </c>
      <c r="C64" s="1">
        <f>COUNTIFS(Table2[Sub-Sector],Table3[[#This Row],[Sub-Sector]],Table2[Uptrend],"Uptrend")/Table3[[#This Row],[Count]]</f>
        <v>0.7142857142857143</v>
      </c>
      <c r="D64" s="1">
        <f>COUNTIFS(Table2[Sub-Sector],Table3[[#This Row],[Sub-Sector]],Table2[1W Return vs Nifty],"&gt;=5")/Table3[[#This Row],[Count]]</f>
        <v>0.14285714285714285</v>
      </c>
      <c r="E64" s="1">
        <f>COUNTIFS(Table2[Sub-Sector],Table3[[#This Row],[Sub-Sector]],Table2[1M Return vs Nifty],"&gt;=5")/Table3[[#This Row],[Count]]</f>
        <v>0.2857142857142857</v>
      </c>
      <c r="F64" s="1">
        <f>COUNTIFS(Table2[Sub-Sector],Table3[[#This Row],[Sub-Sector]],Table2[6M Return vs Nifty],"&gt;=10")/Table3[[#This Row],[Count]]</f>
        <v>0.2857142857142857</v>
      </c>
      <c r="G64" s="1">
        <f>COUNTIFS(Table2[Sub-Sector],Table3[[#This Row],[Sub-Sector]],Table2[1Y Return vs Nifty],"&gt;=10")/Table3[[#This Row],[Count]]</f>
        <v>0.14285714285714285</v>
      </c>
      <c r="H64" s="1">
        <f>COUNTIFS(Table2[Sub-Sector],Table3[[#This Row],[Sub-Sector]],Table2[RSI Exponential â€“ 14D],"&gt;=50")/Table3[[#This Row],[Count]]</f>
        <v>0.2857142857142857</v>
      </c>
      <c r="I64" s="1">
        <f>COUNTIFS(Table2[Sub-Sector],Table3[[#This Row],[Sub-Sector]],Table2[Relative Volume],"&gt;=1")/Table3[[#This Row],[Count]]</f>
        <v>0.42857142857142855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0.8571428571428571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0.8571428571428571</v>
      </c>
      <c r="N64" s="1">
        <f>COUNTIFS(Table2[Sub-Sector],Table3[[#This Row],[Sub-Sector]],Table2[% Away From Current Month Low],"&gt;=0.05")/Table3[[#This Row],[Count]]</f>
        <v>0.2857142857142857</v>
      </c>
      <c r="O64" s="1">
        <f>COUNTIFS(Table2[Sub-Sector],Table3[[#This Row],[Sub-Sector]],Table2[% Away From Current Month High],"&lt;=0.05")/Table3[[#This Row],[Count]]</f>
        <v>0.2857142857142857</v>
      </c>
      <c r="P64" s="1">
        <f>COUNTIFS(Table2[Sub-Sector],Table3[[#This Row],[Sub-Sector]],Table2[% Away From 52W High],"&lt;=10")/Table3[[#This Row],[Count]]</f>
        <v>0.14285714285714285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0.2857142857142857</v>
      </c>
      <c r="S64" s="1">
        <f>COUNTIFS(Table2[Sub-Sector],Table3[[#This Row],[Sub-Sector]],Table2[% Price above 50 EMA],"&gt;=0")/Table3[[#This Row],[Count]]</f>
        <v>0.2857142857142857</v>
      </c>
      <c r="T64" s="1">
        <f>COUNTIFS(Table2[Sub-Sector],Table3[[#This Row],[Sub-Sector]],Table2[% Price above 200 EMA],"&gt;=0")/Table3[[#This Row],[Count]]</f>
        <v>0.7142857142857143</v>
      </c>
      <c r="U64" s="1">
        <f>COUNTIFS(Table2[Sub-Sector],Table3[[#This Row],[Sub-Sector]],Table2[Rate of Change - Zone],"Positive")/Table3[[#This Row],[Count]]</f>
        <v>0.2857142857142857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64">
        <f>_xlfn.RANK.AVG(Table3[[#This Row],[Score]],Table3[Score],1)</f>
        <v>42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4">
        <f>_xlfn.RANK.AVG(Table3[[#This Row],[Score 2 ]],Table3[[Score 2 ]],1)</f>
        <v>63</v>
      </c>
    </row>
    <row r="65" spans="1:26" x14ac:dyDescent="0.3">
      <c r="A65" t="s">
        <v>18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0.33333333333333331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0.16666666666666666</v>
      </c>
      <c r="G65" s="1">
        <f>COUNTIFS(Table2[Sub-Sector],Table3[[#This Row],[Sub-Sector]],Table2[1Y Return vs Nifty],"&gt;=10")/Table3[[#This Row],[Count]]</f>
        <v>0.83333333333333337</v>
      </c>
      <c r="H65" s="1">
        <f>COUNTIFS(Table2[Sub-Sector],Table3[[#This Row],[Sub-Sector]],Table2[RSI Exponential â€“ 14D],"&gt;=50")/Table3[[#This Row],[Count]]</f>
        <v>0.16666666666666666</v>
      </c>
      <c r="I65" s="1">
        <f>COUNTIFS(Table2[Sub-Sector],Table3[[#This Row],[Sub-Sector]],Table2[Relative Volume],"&gt;=1")/Table3[[#This Row],[Count]]</f>
        <v>0.16666666666666666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0.83333333333333337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0.83333333333333337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0.66666666666666663</v>
      </c>
      <c r="U65" s="1">
        <f>COUNTIFS(Table2[Sub-Sector],Table3[[#This Row],[Sub-Sector]],Table2[Rate of Change - Zone],"Positive")/Table3[[#This Row],[Count]]</f>
        <v>0.16666666666666666</v>
      </c>
      <c r="V65" s="1">
        <f>COUNTIFS(Table2[Sub-Sector],Table3[[#This Row],[Sub-Sector]],Table2[Sharpe Ratio],"&gt;=0.10")/Table3[[#This Row],[Count]]</f>
        <v>0.33333333333333331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65">
        <f>_xlfn.RANK.AVG(Table3[[#This Row],[Score]],Table3[Score],1)</f>
        <v>84.5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5">
        <f>_xlfn.RANK.AVG(Table3[[#This Row],[Score 2 ]],Table3[[Score 2 ]],1)</f>
        <v>64</v>
      </c>
    </row>
    <row r="66" spans="1:26" x14ac:dyDescent="0.3">
      <c r="A66" t="s">
        <v>287</v>
      </c>
      <c r="B66">
        <f>COUNTIFS(Table2[Sub-Sector],Table3[[#This Row],[Sub-Sector]])</f>
        <v>12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0.16666666666666666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0.41666666666666669</v>
      </c>
      <c r="H66" s="1">
        <f>COUNTIFS(Table2[Sub-Sector],Table3[[#This Row],[Sub-Sector]],Table2[RSI Exponential â€“ 14D],"&gt;=50")/Table3[[#This Row],[Count]]</f>
        <v>0.25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0.83333333333333337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0.83333333333333337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0.33333333333333331</v>
      </c>
      <c r="P66" s="1">
        <f>COUNTIFS(Table2[Sub-Sector],Table3[[#This Row],[Sub-Sector]],Table2[% Away From 52W High],"&lt;=10")/Table3[[#This Row],[Count]]</f>
        <v>0.25</v>
      </c>
      <c r="Q66" s="1">
        <f>COUNTIFS(Table2[Sub-Sector],Table3[[#This Row],[Sub-Sector]],Table2[% Away From 52W Low],"&gt;=10")/Table3[[#This Row],[Count]]</f>
        <v>0.91666666666666663</v>
      </c>
      <c r="R66" s="1">
        <f>COUNTIFS(Table2[Sub-Sector],Table3[[#This Row],[Sub-Sector]],Table2[% Price above 20 EMA],"&gt;=0")/Table3[[#This Row],[Count]]</f>
        <v>0.16666666666666666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0.25</v>
      </c>
      <c r="V66" s="1">
        <f>COUNTIFS(Table2[Sub-Sector],Table3[[#This Row],[Sub-Sector]],Table2[Sharpe Ratio],"&gt;=0.10")/Table3[[#This Row],[Count]]</f>
        <v>0.25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66">
        <f>_xlfn.RANK.AVG(Table3[[#This Row],[Score]],Table3[Score],1)</f>
        <v>47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6">
        <f>_xlfn.RANK.AVG(Table3[[#This Row],[Score 2 ]],Table3[[Score 2 ]],1)</f>
        <v>65</v>
      </c>
    </row>
    <row r="67" spans="1:26" x14ac:dyDescent="0.3">
      <c r="A67" t="s">
        <v>485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0.25</v>
      </c>
      <c r="E67" s="1">
        <f>COUNTIFS(Table2[Sub-Sector],Table3[[#This Row],[Sub-Sector]],Table2[1M Return vs Nifty],"&gt;=5")/Table3[[#This Row],[Count]]</f>
        <v>0.25</v>
      </c>
      <c r="F67" s="1">
        <f>COUNTIFS(Table2[Sub-Sector],Table3[[#This Row],[Sub-Sector]],Table2[6M Return vs Nifty],"&gt;=10")/Table3[[#This Row],[Count]]</f>
        <v>0.5</v>
      </c>
      <c r="G67" s="1">
        <f>COUNTIFS(Table2[Sub-Sector],Table3[[#This Row],[Sub-Sector]],Table2[1Y Return vs Nifty],"&gt;=10")/Table3[[#This Row],[Count]]</f>
        <v>0.25</v>
      </c>
      <c r="H67" s="1">
        <f>COUNTIFS(Table2[Sub-Sector],Table3[[#This Row],[Sub-Sector]],Table2[RSI Exponential â€“ 14D],"&gt;=50")/Table3[[#This Row],[Count]]</f>
        <v>0.25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0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0.5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0.25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67">
        <f>_xlfn.RANK.AVG(Table3[[#This Row],[Score]],Table3[Score],1)</f>
        <v>50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7">
        <f>_xlfn.RANK.AVG(Table3[[#This Row],[Score 2 ]],Table3[[Score 2 ]],1)</f>
        <v>66</v>
      </c>
    </row>
    <row r="68" spans="1:26" x14ac:dyDescent="0.3">
      <c r="A68" t="s">
        <v>1025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68">
        <f>_xlfn.RANK.AVG(Table3[[#This Row],[Score]],Table3[Score],1)</f>
        <v>91.5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>
        <f>_xlfn.RANK.AVG(Table3[[#This Row],[Score 2 ]],Table3[[Score 2 ]],1)</f>
        <v>67</v>
      </c>
    </row>
    <row r="69" spans="1:26" x14ac:dyDescent="0.3">
      <c r="A69" t="s">
        <v>271</v>
      </c>
      <c r="B69">
        <f>COUNTIFS(Table2[Sub-Sector],Table3[[#This Row],[Sub-Sector]])</f>
        <v>26</v>
      </c>
      <c r="C69" s="1">
        <f>COUNTIFS(Table2[Sub-Sector],Table3[[#This Row],[Sub-Sector]],Table2[Uptrend],"Uptrend")/Table3[[#This Row],[Count]]</f>
        <v>0.38461538461538464</v>
      </c>
      <c r="D69" s="1">
        <f>COUNTIFS(Table2[Sub-Sector],Table3[[#This Row],[Sub-Sector]],Table2[1W Return vs Nifty],"&gt;=5")/Table3[[#This Row],[Count]]</f>
        <v>7.6923076923076927E-2</v>
      </c>
      <c r="E69" s="1">
        <f>COUNTIFS(Table2[Sub-Sector],Table3[[#This Row],[Sub-Sector]],Table2[1M Return vs Nifty],"&gt;=5")/Table3[[#This Row],[Count]]</f>
        <v>0.15384615384615385</v>
      </c>
      <c r="F69" s="1">
        <f>COUNTIFS(Table2[Sub-Sector],Table3[[#This Row],[Sub-Sector]],Table2[6M Return vs Nifty],"&gt;=10")/Table3[[#This Row],[Count]]</f>
        <v>0.42307692307692307</v>
      </c>
      <c r="G69" s="1">
        <f>COUNTIFS(Table2[Sub-Sector],Table3[[#This Row],[Sub-Sector]],Table2[1Y Return vs Nifty],"&gt;=10")/Table3[[#This Row],[Count]]</f>
        <v>0.42307692307692307</v>
      </c>
      <c r="H69" s="1">
        <f>COUNTIFS(Table2[Sub-Sector],Table3[[#This Row],[Sub-Sector]],Table2[RSI Exponential â€“ 14D],"&gt;=50")/Table3[[#This Row],[Count]]</f>
        <v>0.26923076923076922</v>
      </c>
      <c r="I69" s="1">
        <f>COUNTIFS(Table2[Sub-Sector],Table3[[#This Row],[Sub-Sector]],Table2[Relative Volume],"&gt;=1")/Table3[[#This Row],[Count]]</f>
        <v>0.26923076923076922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0.53846153846153844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0.53846153846153844</v>
      </c>
      <c r="N69" s="1">
        <f>COUNTIFS(Table2[Sub-Sector],Table3[[#This Row],[Sub-Sector]],Table2[% Away From Current Month Low],"&gt;=0.05")/Table3[[#This Row],[Count]]</f>
        <v>3.8461538461538464E-2</v>
      </c>
      <c r="O69" s="1">
        <f>COUNTIFS(Table2[Sub-Sector],Table3[[#This Row],[Sub-Sector]],Table2[% Away From Current Month High],"&lt;=0.05")/Table3[[#This Row],[Count]]</f>
        <v>0.15384615384615385</v>
      </c>
      <c r="P69" s="1">
        <f>COUNTIFS(Table2[Sub-Sector],Table3[[#This Row],[Sub-Sector]],Table2[% Away From 52W High],"&lt;=10")/Table3[[#This Row],[Count]]</f>
        <v>3.8461538461538464E-2</v>
      </c>
      <c r="Q69" s="1">
        <f>COUNTIFS(Table2[Sub-Sector],Table3[[#This Row],[Sub-Sector]],Table2[% Away From 52W Low],"&gt;=10")/Table3[[#This Row],[Count]]</f>
        <v>0.96153846153846156</v>
      </c>
      <c r="R69" s="1">
        <f>COUNTIFS(Table2[Sub-Sector],Table3[[#This Row],[Sub-Sector]],Table2[% Price above 20 EMA],"&gt;=0")/Table3[[#This Row],[Count]]</f>
        <v>7.6923076923076927E-2</v>
      </c>
      <c r="S69" s="1">
        <f>COUNTIFS(Table2[Sub-Sector],Table3[[#This Row],[Sub-Sector]],Table2[% Price above 50 EMA],"&gt;=0")/Table3[[#This Row],[Count]]</f>
        <v>0.15384615384615385</v>
      </c>
      <c r="T69" s="1">
        <f>COUNTIFS(Table2[Sub-Sector],Table3[[#This Row],[Sub-Sector]],Table2[% Price above 200 EMA],"&gt;=0")/Table3[[#This Row],[Count]]</f>
        <v>0.61538461538461542</v>
      </c>
      <c r="U69" s="1">
        <f>COUNTIFS(Table2[Sub-Sector],Table3[[#This Row],[Sub-Sector]],Table2[Rate of Change - Zone],"Positive")/Table3[[#This Row],[Count]]</f>
        <v>0.11538461538461539</v>
      </c>
      <c r="V69" s="1">
        <f>COUNTIFS(Table2[Sub-Sector],Table3[[#This Row],[Sub-Sector]],Table2[Sharpe Ratio],"&gt;=0.10")/Table3[[#This Row],[Count]]</f>
        <v>0.53846153846153844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69">
        <f>_xlfn.RANK.AVG(Table3[[#This Row],[Score]],Table3[Score],1)</f>
        <v>68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9">
        <f>_xlfn.RANK.AVG(Table3[[#This Row],[Score 2 ]],Table3[[Score 2 ]],1)</f>
        <v>68</v>
      </c>
    </row>
    <row r="70" spans="1:26" x14ac:dyDescent="0.3">
      <c r="A70" t="s">
        <v>415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0.66666666666666663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0.16666666666666666</v>
      </c>
      <c r="F70" s="1">
        <f>COUNTIFS(Table2[Sub-Sector],Table3[[#This Row],[Sub-Sector]],Table2[6M Return vs Nifty],"&gt;=10")/Table3[[#This Row],[Count]]</f>
        <v>0.16666666666666666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0.16666666666666666</v>
      </c>
      <c r="I70" s="1">
        <f>COUNTIFS(Table2[Sub-Sector],Table3[[#This Row],[Sub-Sector]],Table2[Relative Volume],"&gt;=1")/Table3[[#This Row],[Count]]</f>
        <v>0.33333333333333331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0.16666666666666666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0.16666666666666666</v>
      </c>
      <c r="T70" s="1">
        <f>COUNTIFS(Table2[Sub-Sector],Table3[[#This Row],[Sub-Sector]],Table2[% Price above 200 EMA],"&gt;=0")/Table3[[#This Row],[Count]]</f>
        <v>0.83333333333333337</v>
      </c>
      <c r="U70" s="1">
        <f>COUNTIFS(Table2[Sub-Sector],Table3[[#This Row],[Sub-Sector]],Table2[Rate of Change - Zone],"Positive")/Table3[[#This Row],[Count]]</f>
        <v>0.16666666666666666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0">
        <f>_xlfn.RANK.AVG(Table3[[#This Row],[Score]],Table3[Score],1)</f>
        <v>69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0">
        <f>_xlfn.RANK.AVG(Table3[[#This Row],[Score 2 ]],Table3[[Score 2 ]],1)</f>
        <v>69</v>
      </c>
    </row>
    <row r="71" spans="1:26" x14ac:dyDescent="0.3">
      <c r="A71" t="s">
        <v>54</v>
      </c>
      <c r="B71">
        <f>COUNTIFS(Table2[Sub-Sector],Table3[[#This Row],[Sub-Sector]])</f>
        <v>17</v>
      </c>
      <c r="C71" s="1">
        <f>COUNTIFS(Table2[Sub-Sector],Table3[[#This Row],[Sub-Sector]],Table2[Uptrend],"Uptrend")/Table3[[#This Row],[Count]]</f>
        <v>0.58823529411764708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0.17647058823529413</v>
      </c>
      <c r="F71" s="1">
        <f>COUNTIFS(Table2[Sub-Sector],Table3[[#This Row],[Sub-Sector]],Table2[6M Return vs Nifty],"&gt;=10")/Table3[[#This Row],[Count]]</f>
        <v>0.11764705882352941</v>
      </c>
      <c r="G71" s="1">
        <f>COUNTIFS(Table2[Sub-Sector],Table3[[#This Row],[Sub-Sector]],Table2[1Y Return vs Nifty],"&gt;=10")/Table3[[#This Row],[Count]]</f>
        <v>0.29411764705882354</v>
      </c>
      <c r="H71" s="1">
        <f>COUNTIFS(Table2[Sub-Sector],Table3[[#This Row],[Sub-Sector]],Table2[RSI Exponential â€“ 14D],"&gt;=50")/Table3[[#This Row],[Count]]</f>
        <v>0.11764705882352941</v>
      </c>
      <c r="I71" s="1">
        <f>COUNTIFS(Table2[Sub-Sector],Table3[[#This Row],[Sub-Sector]],Table2[Relative Volume],"&gt;=1")/Table3[[#This Row],[Count]]</f>
        <v>0.47058823529411764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0.6470588235294118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0.6470588235294118</v>
      </c>
      <c r="N71" s="1">
        <f>COUNTIFS(Table2[Sub-Sector],Table3[[#This Row],[Sub-Sector]],Table2[% Away From Current Month Low],"&gt;=0.05")/Table3[[#This Row],[Count]]</f>
        <v>5.8823529411764705E-2</v>
      </c>
      <c r="O71" s="1">
        <f>COUNTIFS(Table2[Sub-Sector],Table3[[#This Row],[Sub-Sector]],Table2[% Away From Current Month High],"&lt;=0.05")/Table3[[#This Row],[Count]]</f>
        <v>0.17647058823529413</v>
      </c>
      <c r="P71" s="1">
        <f>COUNTIFS(Table2[Sub-Sector],Table3[[#This Row],[Sub-Sector]],Table2[% Away From 52W High],"&lt;=10")/Table3[[#This Row],[Count]]</f>
        <v>0.11764705882352941</v>
      </c>
      <c r="Q71" s="1">
        <f>COUNTIFS(Table2[Sub-Sector],Table3[[#This Row],[Sub-Sector]],Table2[% Away From 52W Low],"&gt;=10")/Table3[[#This Row],[Count]]</f>
        <v>0.76470588235294112</v>
      </c>
      <c r="R71" s="1">
        <f>COUNTIFS(Table2[Sub-Sector],Table3[[#This Row],[Sub-Sector]],Table2[% Price above 20 EMA],"&gt;=0")/Table3[[#This Row],[Count]]</f>
        <v>0.17647058823529413</v>
      </c>
      <c r="S71" s="1">
        <f>COUNTIFS(Table2[Sub-Sector],Table3[[#This Row],[Sub-Sector]],Table2[% Price above 50 EMA],"&gt;=0")/Table3[[#This Row],[Count]]</f>
        <v>0.29411764705882354</v>
      </c>
      <c r="T71" s="1">
        <f>COUNTIFS(Table2[Sub-Sector],Table3[[#This Row],[Sub-Sector]],Table2[% Price above 200 EMA],"&gt;=0")/Table3[[#This Row],[Count]]</f>
        <v>0.52941176470588236</v>
      </c>
      <c r="U71" s="1">
        <f>COUNTIFS(Table2[Sub-Sector],Table3[[#This Row],[Sub-Sector]],Table2[Rate of Change - Zone],"Positive")/Table3[[#This Row],[Count]]</f>
        <v>0.17647058823529413</v>
      </c>
      <c r="V71" s="1">
        <f>COUNTIFS(Table2[Sub-Sector],Table3[[#This Row],[Sub-Sector]],Table2[Sharpe Ratio],"&gt;=0.10")/Table3[[#This Row],[Count]]</f>
        <v>0.11764705882352941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71">
        <f>_xlfn.RANK.AVG(Table3[[#This Row],[Score]],Table3[Score],1)</f>
        <v>70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1">
        <f>_xlfn.RANK.AVG(Table3[[#This Row],[Score 2 ]],Table3[[Score 2 ]],1)</f>
        <v>70.5</v>
      </c>
    </row>
    <row r="72" spans="1:26" x14ac:dyDescent="0.3">
      <c r="A72" t="s">
        <v>21</v>
      </c>
      <c r="B72">
        <f>COUNTIFS(Table2[Sub-Sector],Table3[[#This Row],[Sub-Sector]])</f>
        <v>21</v>
      </c>
      <c r="C72" s="1">
        <f>COUNTIFS(Table2[Sub-Sector],Table3[[#This Row],[Sub-Sector]],Table2[Uptrend],"Uptrend")/Table3[[#This Row],[Count]]</f>
        <v>0.52380952380952384</v>
      </c>
      <c r="D72" s="1">
        <f>COUNTIFS(Table2[Sub-Sector],Table3[[#This Row],[Sub-Sector]],Table2[1W Return vs Nifty],"&gt;=5")/Table3[[#This Row],[Count]]</f>
        <v>0.23809523809523808</v>
      </c>
      <c r="E72" s="1">
        <f>COUNTIFS(Table2[Sub-Sector],Table3[[#This Row],[Sub-Sector]],Table2[1M Return vs Nifty],"&gt;=5")/Table3[[#This Row],[Count]]</f>
        <v>0.14285714285714285</v>
      </c>
      <c r="F72" s="1">
        <f>COUNTIFS(Table2[Sub-Sector],Table3[[#This Row],[Sub-Sector]],Table2[6M Return vs Nifty],"&gt;=10")/Table3[[#This Row],[Count]]</f>
        <v>0.23809523809523808</v>
      </c>
      <c r="G72" s="1">
        <f>COUNTIFS(Table2[Sub-Sector],Table3[[#This Row],[Sub-Sector]],Table2[1Y Return vs Nifty],"&gt;=10")/Table3[[#This Row],[Count]]</f>
        <v>0.2857142857142857</v>
      </c>
      <c r="H72" s="1">
        <f>COUNTIFS(Table2[Sub-Sector],Table3[[#This Row],[Sub-Sector]],Table2[RSI Exponential â€“ 14D],"&gt;=50")/Table3[[#This Row],[Count]]</f>
        <v>0.23809523809523808</v>
      </c>
      <c r="I72" s="1">
        <f>COUNTIFS(Table2[Sub-Sector],Table3[[#This Row],[Sub-Sector]],Table2[Relative Volume],"&gt;=1")/Table3[[#This Row],[Count]]</f>
        <v>0.2857142857142857</v>
      </c>
      <c r="J72" s="1">
        <f>COUNTIFS(Table2[Sub-Sector],Table3[[#This Row],[Sub-Sector]],Table2[% Away From Day Low],"&gt;=0.05")/Table3[[#This Row],[Count]]</f>
        <v>4.7619047619047616E-2</v>
      </c>
      <c r="K72" s="1">
        <f>COUNTIFS(Table2[Sub-Sector],Table3[[#This Row],[Sub-Sector]],Table2[% Away From Day High],"&lt;=0.05")/Table3[[#This Row],[Count]]</f>
        <v>0.8571428571428571</v>
      </c>
      <c r="L72" s="1">
        <f>COUNTIFS(Table2[Sub-Sector],Table3[[#This Row],[Sub-Sector]],Table2[% Away From Current Week Low],"&gt;=0.05")/Table3[[#This Row],[Count]]</f>
        <v>4.7619047619047616E-2</v>
      </c>
      <c r="M72" s="1">
        <f>COUNTIFS(Table2[Sub-Sector],Table3[[#This Row],[Sub-Sector]],Table2[% Away From Current Week High],"&lt;=0.05")/Table3[[#This Row],[Count]]</f>
        <v>0.8571428571428571</v>
      </c>
      <c r="N72" s="1">
        <f>COUNTIFS(Table2[Sub-Sector],Table3[[#This Row],[Sub-Sector]],Table2[% Away From Current Month Low],"&gt;=0.05")/Table3[[#This Row],[Count]]</f>
        <v>4.7619047619047616E-2</v>
      </c>
      <c r="O72" s="1">
        <f>COUNTIFS(Table2[Sub-Sector],Table3[[#This Row],[Sub-Sector]],Table2[% Away From Current Month High],"&lt;=0.05")/Table3[[#This Row],[Count]]</f>
        <v>0.61904761904761907</v>
      </c>
      <c r="P72" s="1">
        <f>COUNTIFS(Table2[Sub-Sector],Table3[[#This Row],[Sub-Sector]],Table2[% Away From 52W High],"&lt;=10")/Table3[[#This Row],[Count]]</f>
        <v>0.38095238095238093</v>
      </c>
      <c r="Q72" s="1">
        <f>COUNTIFS(Table2[Sub-Sector],Table3[[#This Row],[Sub-Sector]],Table2[% Away From 52W Low],"&gt;=10")/Table3[[#This Row],[Count]]</f>
        <v>0.8571428571428571</v>
      </c>
      <c r="R72" s="1">
        <f>COUNTIFS(Table2[Sub-Sector],Table3[[#This Row],[Sub-Sector]],Table2[% Price above 20 EMA],"&gt;=0")/Table3[[#This Row],[Count]]</f>
        <v>0.2857142857142857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0.61904761904761907</v>
      </c>
      <c r="U72" s="1">
        <f>COUNTIFS(Table2[Sub-Sector],Table3[[#This Row],[Sub-Sector]],Table2[Rate of Change - Zone],"Positive")/Table3[[#This Row],[Count]]</f>
        <v>0.33333333333333331</v>
      </c>
      <c r="V72" s="1">
        <f>COUNTIFS(Table2[Sub-Sector],Table3[[#This Row],[Sub-Sector]],Table2[Sharpe Ratio],"&gt;=0.10")/Table3[[#This Row],[Count]]</f>
        <v>9.5238095238095233E-2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</v>
      </c>
      <c r="X72">
        <f>_xlfn.RANK.AVG(Table3[[#This Row],[Score]],Table3[Score],1)</f>
        <v>54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2">
        <f>_xlfn.RANK.AVG(Table3[[#This Row],[Score 2 ]],Table3[[Score 2 ]],1)</f>
        <v>70.5</v>
      </c>
    </row>
    <row r="73" spans="1:26" x14ac:dyDescent="0.3">
      <c r="A73" t="s">
        <v>865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0.33333333333333331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0.33333333333333331</v>
      </c>
      <c r="G73" s="1">
        <f>COUNTIFS(Table2[Sub-Sector],Table3[[#This Row],[Sub-Sector]],Table2[1Y Return vs Nifty],"&gt;=10")/Table3[[#This Row],[Count]]</f>
        <v>0.66666666666666663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0.33333333333333331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73">
        <f>_xlfn.RANK.AVG(Table3[[#This Row],[Score]],Table3[Score],1)</f>
        <v>89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3">
        <f>_xlfn.RANK.AVG(Table3[[#This Row],[Score 2 ]],Table3[[Score 2 ]],1)</f>
        <v>72</v>
      </c>
    </row>
    <row r="74" spans="1:26" x14ac:dyDescent="0.3">
      <c r="A74" t="s">
        <v>406</v>
      </c>
      <c r="B74">
        <f>COUNTIFS(Table2[Sub-Sector],Table3[[#This Row],[Sub-Sector]])</f>
        <v>14</v>
      </c>
      <c r="C74" s="1">
        <f>COUNTIFS(Table2[Sub-Sector],Table3[[#This Row],[Sub-Sector]],Table2[Uptrend],"Uptrend")/Table3[[#This Row],[Count]]</f>
        <v>0.42857142857142855</v>
      </c>
      <c r="D74" s="1">
        <f>COUNTIFS(Table2[Sub-Sector],Table3[[#This Row],[Sub-Sector]],Table2[1W Return vs Nifty],"&gt;=5")/Table3[[#This Row],[Count]]</f>
        <v>0.21428571428571427</v>
      </c>
      <c r="E74" s="1">
        <f>COUNTIFS(Table2[Sub-Sector],Table3[[#This Row],[Sub-Sector]],Table2[1M Return vs Nifty],"&gt;=5")/Table3[[#This Row],[Count]]</f>
        <v>0.14285714285714285</v>
      </c>
      <c r="F74" s="1">
        <f>COUNTIFS(Table2[Sub-Sector],Table3[[#This Row],[Sub-Sector]],Table2[6M Return vs Nifty],"&gt;=10")/Table3[[#This Row],[Count]]</f>
        <v>0.42857142857142855</v>
      </c>
      <c r="G74" s="1">
        <f>COUNTIFS(Table2[Sub-Sector],Table3[[#This Row],[Sub-Sector]],Table2[1Y Return vs Nifty],"&gt;=10")/Table3[[#This Row],[Count]]</f>
        <v>0.42857142857142855</v>
      </c>
      <c r="H74" s="1">
        <f>COUNTIFS(Table2[Sub-Sector],Table3[[#This Row],[Sub-Sector]],Table2[RSI Exponential â€“ 14D],"&gt;=50")/Table3[[#This Row],[Count]]</f>
        <v>0.14285714285714285</v>
      </c>
      <c r="I74" s="1">
        <f>COUNTIFS(Table2[Sub-Sector],Table3[[#This Row],[Sub-Sector]],Table2[Relative Volume],"&gt;=1")/Table3[[#This Row],[Count]]</f>
        <v>0.14285714285714285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0.7142857142857143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0.7142857142857143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7.1428571428571425E-2</v>
      </c>
      <c r="P74" s="1">
        <f>COUNTIFS(Table2[Sub-Sector],Table3[[#This Row],[Sub-Sector]],Table2[% Away From 52W High],"&lt;=10")/Table3[[#This Row],[Count]]</f>
        <v>0.14285714285714285</v>
      </c>
      <c r="Q74" s="1">
        <f>COUNTIFS(Table2[Sub-Sector],Table3[[#This Row],[Sub-Sector]],Table2[% Away From 52W Low],"&gt;=10")/Table3[[#This Row],[Count]]</f>
        <v>0.8571428571428571</v>
      </c>
      <c r="R74" s="1">
        <f>COUNTIFS(Table2[Sub-Sector],Table3[[#This Row],[Sub-Sector]],Table2[% Price above 20 EMA],"&gt;=0")/Table3[[#This Row],[Count]]</f>
        <v>7.1428571428571425E-2</v>
      </c>
      <c r="S74" s="1">
        <f>COUNTIFS(Table2[Sub-Sector],Table3[[#This Row],[Sub-Sector]],Table2[% Price above 50 EMA],"&gt;=0")/Table3[[#This Row],[Count]]</f>
        <v>0.14285714285714285</v>
      </c>
      <c r="T74" s="1">
        <f>COUNTIFS(Table2[Sub-Sector],Table3[[#This Row],[Sub-Sector]],Table2[% Price above 200 EMA],"&gt;=0")/Table3[[#This Row],[Count]]</f>
        <v>0.7142857142857143</v>
      </c>
      <c r="U74" s="1">
        <f>COUNTIFS(Table2[Sub-Sector],Table3[[#This Row],[Sub-Sector]],Table2[Rate of Change - Zone],"Positive")/Table3[[#This Row],[Count]]</f>
        <v>0.14285714285714285</v>
      </c>
      <c r="V74" s="1">
        <f>COUNTIFS(Table2[Sub-Sector],Table3[[#This Row],[Sub-Sector]],Table2[Sharpe Ratio],"&gt;=0.10")/Table3[[#This Row],[Count]]</f>
        <v>7.1428571428571425E-2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74">
        <f>_xlfn.RANK.AVG(Table3[[#This Row],[Score]],Table3[Score],1)</f>
        <v>62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4">
        <f>_xlfn.RANK.AVG(Table3[[#This Row],[Score 2 ]],Table3[[Score 2 ]],1)</f>
        <v>73</v>
      </c>
    </row>
    <row r="75" spans="1:26" x14ac:dyDescent="0.3">
      <c r="A75" t="s">
        <v>143</v>
      </c>
      <c r="B75">
        <f>COUNTIFS(Table2[Sub-Sector],Table3[[#This Row],[Sub-Sector]])</f>
        <v>8</v>
      </c>
      <c r="C75" s="1">
        <f>COUNTIFS(Table2[Sub-Sector],Table3[[#This Row],[Sub-Sector]],Table2[Uptrend],"Uptrend")/Table3[[#This Row],[Count]]</f>
        <v>0.125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0.125</v>
      </c>
      <c r="F75" s="1">
        <f>COUNTIFS(Table2[Sub-Sector],Table3[[#This Row],[Sub-Sector]],Table2[6M Return vs Nifty],"&gt;=10")/Table3[[#This Row],[Count]]</f>
        <v>0.375</v>
      </c>
      <c r="G75" s="1">
        <f>COUNTIFS(Table2[Sub-Sector],Table3[[#This Row],[Sub-Sector]],Table2[1Y Return vs Nifty],"&gt;=10")/Table3[[#This Row],[Count]]</f>
        <v>0.875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0.125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0.75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75">
        <f>_xlfn.RANK.AVG(Table3[[#This Row],[Score]],Table3[Score],1)</f>
        <v>82.5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5">
        <f>_xlfn.RANK.AVG(Table3[[#This Row],[Score 2 ]],Table3[[Score 2 ]],1)</f>
        <v>74.5</v>
      </c>
    </row>
    <row r="76" spans="1:26" x14ac:dyDescent="0.3">
      <c r="A76" t="s">
        <v>469</v>
      </c>
      <c r="B76">
        <f>COUNTIFS(Table2[Sub-Sector],Table3[[#This Row],[Sub-Sector]])</f>
        <v>10</v>
      </c>
      <c r="C76" s="1">
        <f>COUNTIFS(Table2[Sub-Sector],Table3[[#This Row],[Sub-Sector]],Table2[Uptrend],"Uptrend")/Table3[[#This Row],[Count]]</f>
        <v>0.6</v>
      </c>
      <c r="D76" s="1">
        <f>COUNTIFS(Table2[Sub-Sector],Table3[[#This Row],[Sub-Sector]],Table2[1W Return vs Nifty],"&gt;=5")/Table3[[#This Row],[Count]]</f>
        <v>0.3</v>
      </c>
      <c r="E76" s="1">
        <f>COUNTIFS(Table2[Sub-Sector],Table3[[#This Row],[Sub-Sector]],Table2[1M Return vs Nifty],"&gt;=5")/Table3[[#This Row],[Count]]</f>
        <v>0.3</v>
      </c>
      <c r="F76" s="1">
        <f>COUNTIFS(Table2[Sub-Sector],Table3[[#This Row],[Sub-Sector]],Table2[6M Return vs Nifty],"&gt;=10")/Table3[[#This Row],[Count]]</f>
        <v>0.3</v>
      </c>
      <c r="G76" s="1">
        <f>COUNTIFS(Table2[Sub-Sector],Table3[[#This Row],[Sub-Sector]],Table2[1Y Return vs Nifty],"&gt;=10")/Table3[[#This Row],[Count]]</f>
        <v>0.3</v>
      </c>
      <c r="H76" s="1">
        <f>COUNTIFS(Table2[Sub-Sector],Table3[[#This Row],[Sub-Sector]],Table2[RSI Exponential â€“ 14D],"&gt;=50")/Table3[[#This Row],[Count]]</f>
        <v>0.3</v>
      </c>
      <c r="I76" s="1">
        <f>COUNTIFS(Table2[Sub-Sector],Table3[[#This Row],[Sub-Sector]],Table2[Relative Volume],"&gt;=1")/Table3[[#This Row],[Count]]</f>
        <v>0.4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0.5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0.1</v>
      </c>
      <c r="P76" s="1">
        <f>COUNTIFS(Table2[Sub-Sector],Table3[[#This Row],[Sub-Sector]],Table2[% Away From 52W High],"&lt;=10")/Table3[[#This Row],[Count]]</f>
        <v>0.3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0.1</v>
      </c>
      <c r="S76" s="1">
        <f>COUNTIFS(Table2[Sub-Sector],Table3[[#This Row],[Sub-Sector]],Table2[% Price above 50 EMA],"&gt;=0")/Table3[[#This Row],[Count]]</f>
        <v>0.3</v>
      </c>
      <c r="T76" s="1">
        <f>COUNTIFS(Table2[Sub-Sector],Table3[[#This Row],[Sub-Sector]],Table2[% Price above 200 EMA],"&gt;=0")/Table3[[#This Row],[Count]]</f>
        <v>0.9</v>
      </c>
      <c r="U76" s="1">
        <f>COUNTIFS(Table2[Sub-Sector],Table3[[#This Row],[Sub-Sector]],Table2[Rate of Change - Zone],"Positive")/Table3[[#This Row],[Count]]</f>
        <v>0.1</v>
      </c>
      <c r="V76" s="1">
        <f>COUNTIFS(Table2[Sub-Sector],Table3[[#This Row],[Sub-Sector]],Table2[Sharpe Ratio],"&gt;=0.10")/Table3[[#This Row],[Count]]</f>
        <v>0.4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76">
        <f>_xlfn.RANK.AVG(Table3[[#This Row],[Score]],Table3[Score],1)</f>
        <v>46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6">
        <f>_xlfn.RANK.AVG(Table3[[#This Row],[Score 2 ]],Table3[[Score 2 ]],1)</f>
        <v>74.5</v>
      </c>
    </row>
    <row r="77" spans="1:26" x14ac:dyDescent="0.3">
      <c r="A77" t="s">
        <v>788</v>
      </c>
      <c r="B77">
        <f>COUNTIFS(Table2[Sub-Sector],Table3[[#This Row],[Sub-Sector]])</f>
        <v>5</v>
      </c>
      <c r="C77" s="1">
        <f>COUNTIFS(Table2[Sub-Sector],Table3[[#This Row],[Sub-Sector]],Table2[Uptrend],"Uptrend")/Table3[[#This Row],[Count]]</f>
        <v>0.2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0.4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0.2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77">
        <f>_xlfn.RANK.AVG(Table3[[#This Row],[Score]],Table3[Score],1)</f>
        <v>91.5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7">
        <f>_xlfn.RANK.AVG(Table3[[#This Row],[Score 2 ]],Table3[[Score 2 ]],1)</f>
        <v>76</v>
      </c>
    </row>
    <row r="78" spans="1:26" x14ac:dyDescent="0.3">
      <c r="A78" t="s">
        <v>187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0.75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0.5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0.25</v>
      </c>
      <c r="I78" s="1">
        <f>COUNTIFS(Table2[Sub-Sector],Table3[[#This Row],[Sub-Sector]],Table2[Relative Volume],"&gt;=1")/Table3[[#This Row],[Count]]</f>
        <v>0.25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0.5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0.5</v>
      </c>
      <c r="P78" s="1">
        <f>COUNTIFS(Table2[Sub-Sector],Table3[[#This Row],[Sub-Sector]],Table2[% Away From 52W High],"&lt;=10")/Table3[[#This Row],[Count]]</f>
        <v>0.5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0.25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78">
        <f>_xlfn.RANK.AVG(Table3[[#This Row],[Score]],Table3[Score],1)</f>
        <v>66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8">
        <f>_xlfn.RANK.AVG(Table3[[#This Row],[Score 2 ]],Table3[[Score 2 ]],1)</f>
        <v>77</v>
      </c>
    </row>
    <row r="79" spans="1:26" x14ac:dyDescent="0.3">
      <c r="A79" t="s">
        <v>202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0.5</v>
      </c>
      <c r="G79" s="1">
        <f>COUNTIFS(Table2[Sub-Sector],Table3[[#This Row],[Sub-Sector]],Table2[1Y Return vs Nifty],"&gt;=10")/Table3[[#This Row],[Count]]</f>
        <v>0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0.5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79">
        <f>_xlfn.RANK.AVG(Table3[[#This Row],[Score]],Table3[Score],1)</f>
        <v>87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9">
        <f>_xlfn.RANK.AVG(Table3[[#This Row],[Score 2 ]],Table3[[Score 2 ]],1)</f>
        <v>78</v>
      </c>
    </row>
    <row r="80" spans="1:26" x14ac:dyDescent="0.3">
      <c r="A80" t="s">
        <v>40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0.66666666666666663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0.33333333333333331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0.33333333333333331</v>
      </c>
      <c r="P80" s="1">
        <f>COUNTIFS(Table2[Sub-Sector],Table3[[#This Row],[Sub-Sector]],Table2[% Away From 52W High],"&lt;=10")/Table3[[#This Row],[Count]]</f>
        <v>0.33333333333333331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0.66666666666666663</v>
      </c>
      <c r="T80" s="1">
        <f>COUNTIFS(Table2[Sub-Sector],Table3[[#This Row],[Sub-Sector]],Table2[% Price above 200 EMA],"&gt;=0")/Table3[[#This Row],[Count]]</f>
        <v>0.66666666666666663</v>
      </c>
      <c r="U80" s="1">
        <f>COUNTIFS(Table2[Sub-Sector],Table3[[#This Row],[Sub-Sector]],Table2[Rate of Change - Zone],"Positive")/Table3[[#This Row],[Count]]</f>
        <v>0.33333333333333331</v>
      </c>
      <c r="V80" s="1">
        <f>COUNTIFS(Table2[Sub-Sector],Table3[[#This Row],[Sub-Sector]],Table2[Sharpe Ratio],"&gt;=0.10")/Table3[[#This Row],[Count]]</f>
        <v>0.66666666666666663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80">
        <f>_xlfn.RANK.AVG(Table3[[#This Row],[Score]],Table3[Score],1)</f>
        <v>76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>
        <f>_xlfn.RANK.AVG(Table3[[#This Row],[Score 2 ]],Table3[[Score 2 ]],1)</f>
        <v>79</v>
      </c>
    </row>
    <row r="81" spans="1:26" x14ac:dyDescent="0.3">
      <c r="A81" t="s">
        <v>72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0.33333333333333331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0.33333333333333331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0.33333333333333331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81">
        <f>_xlfn.RANK.AVG(Table3[[#This Row],[Score]],Table3[Score],1)</f>
        <v>77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81">
        <f>_xlfn.RANK.AVG(Table3[[#This Row],[Score 2 ]],Table3[[Score 2 ]],1)</f>
        <v>80</v>
      </c>
    </row>
    <row r="82" spans="1:26" x14ac:dyDescent="0.3">
      <c r="A82" t="s">
        <v>140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0.5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0.16666666666666666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0.83333333333333337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0.83333333333333337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0.16666666666666666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0.83333333333333337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0.66666666666666663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82">
        <f>_xlfn.RANK.AVG(Table3[[#This Row],[Score]],Table3[Score],1)</f>
        <v>72.5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2">
        <f>_xlfn.RANK.AVG(Table3[[#This Row],[Score 2 ]],Table3[[Score 2 ]],1)</f>
        <v>81</v>
      </c>
    </row>
    <row r="83" spans="1:26" x14ac:dyDescent="0.3">
      <c r="A83" t="s">
        <v>34</v>
      </c>
      <c r="B83">
        <f>COUNTIFS(Table2[Sub-Sector],Table3[[#This Row],[Sub-Sector]])</f>
        <v>11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9.0909090909090912E-2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0.18181818181818182</v>
      </c>
      <c r="H83" s="1">
        <f>COUNTIFS(Table2[Sub-Sector],Table3[[#This Row],[Sub-Sector]],Table2[RSI Exponential â€“ 14D],"&gt;=50")/Table3[[#This Row],[Count]]</f>
        <v>0.18181818181818182</v>
      </c>
      <c r="I83" s="1">
        <f>COUNTIFS(Table2[Sub-Sector],Table3[[#This Row],[Sub-Sector]],Table2[Relative Volume],"&gt;=1")/Table3[[#This Row],[Count]]</f>
        <v>0.45454545454545453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0.36363636363636365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0.36363636363636365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9.0909090909090912E-2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0.18181818181818182</v>
      </c>
      <c r="U83" s="1">
        <f>COUNTIFS(Table2[Sub-Sector],Table3[[#This Row],[Sub-Sector]],Table2[Rate of Change - Zone],"Positive")/Table3[[#This Row],[Count]]</f>
        <v>0.18181818181818182</v>
      </c>
      <c r="V83" s="1">
        <f>COUNTIFS(Table2[Sub-Sector],Table3[[#This Row],[Sub-Sector]],Table2[Sharpe Ratio],"&gt;=0.10")/Table3[[#This Row],[Count]]</f>
        <v>0.72727272727272729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3">
        <f>_xlfn.RANK.AVG(Table3[[#This Row],[Score]],Table3[Score],1)</f>
        <v>93.5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3">
        <f>_xlfn.RANK.AVG(Table3[[#This Row],[Score 2 ]],Table3[[Score 2 ]],1)</f>
        <v>82</v>
      </c>
    </row>
    <row r="84" spans="1:26" x14ac:dyDescent="0.3">
      <c r="A84" t="s">
        <v>43</v>
      </c>
      <c r="B84">
        <f>COUNTIFS(Table2[Sub-Sector],Table3[[#This Row],[Sub-Sector]])</f>
        <v>10</v>
      </c>
      <c r="C84" s="1">
        <f>COUNTIFS(Table2[Sub-Sector],Table3[[#This Row],[Sub-Sector]],Table2[Uptrend],"Uptrend")/Table3[[#This Row],[Count]]</f>
        <v>0.7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0.1</v>
      </c>
      <c r="G84" s="1">
        <f>COUNTIFS(Table2[Sub-Sector],Table3[[#This Row],[Sub-Sector]],Table2[1Y Return vs Nifty],"&gt;=10")/Table3[[#This Row],[Count]]</f>
        <v>0.6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0.8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0.8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0.3</v>
      </c>
      <c r="P84" s="1">
        <f>COUNTIFS(Table2[Sub-Sector],Table3[[#This Row],[Sub-Sector]],Table2[% Away From 52W High],"&lt;=10")/Table3[[#This Row],[Count]]</f>
        <v>0.6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0.6</v>
      </c>
      <c r="T84" s="1">
        <f>COUNTIFS(Table2[Sub-Sector],Table3[[#This Row],[Sub-Sector]],Table2[% Price above 200 EMA],"&gt;=0")/Table3[[#This Row],[Count]]</f>
        <v>0.7</v>
      </c>
      <c r="U84" s="1">
        <f>COUNTIFS(Table2[Sub-Sector],Table3[[#This Row],[Sub-Sector]],Table2[Rate of Change - Zone],"Positive")/Table3[[#This Row],[Count]]</f>
        <v>0.2</v>
      </c>
      <c r="V84" s="1">
        <f>COUNTIFS(Table2[Sub-Sector],Table3[[#This Row],[Sub-Sector]],Table2[Sharpe Ratio],"&gt;=0.10")/Table3[[#This Row],[Count]]</f>
        <v>0.1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84">
        <f>_xlfn.RANK.AVG(Table3[[#This Row],[Score]],Table3[Score],1)</f>
        <v>81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4">
        <f>_xlfn.RANK.AVG(Table3[[#This Row],[Score 2 ]],Table3[[Score 2 ]],1)</f>
        <v>83</v>
      </c>
    </row>
    <row r="85" spans="1:26" x14ac:dyDescent="0.3">
      <c r="A85" t="s">
        <v>446</v>
      </c>
      <c r="B85">
        <f>COUNTIFS(Table2[Sub-Sector],Table3[[#This Row],[Sub-Sector]])</f>
        <v>9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0.1111111111111111</v>
      </c>
      <c r="E85" s="1">
        <f>COUNTIFS(Table2[Sub-Sector],Table3[[#This Row],[Sub-Sector]],Table2[1M Return vs Nifty],"&gt;=5")/Table3[[#This Row],[Count]]</f>
        <v>0.22222222222222221</v>
      </c>
      <c r="F85" s="1">
        <f>COUNTIFS(Table2[Sub-Sector],Table3[[#This Row],[Sub-Sector]],Table2[6M Return vs Nifty],"&gt;=10")/Table3[[#This Row],[Count]]</f>
        <v>0.1111111111111111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0.22222222222222221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0.1111111111111111</v>
      </c>
      <c r="K85" s="1">
        <f>COUNTIFS(Table2[Sub-Sector],Table3[[#This Row],[Sub-Sector]],Table2[% Away From Day High],"&lt;=0.05")/Table3[[#This Row],[Count]]</f>
        <v>0.88888888888888884</v>
      </c>
      <c r="L85" s="1">
        <f>COUNTIFS(Table2[Sub-Sector],Table3[[#This Row],[Sub-Sector]],Table2[% Away From Current Week Low],"&gt;=0.05")/Table3[[#This Row],[Count]]</f>
        <v>0.1111111111111111</v>
      </c>
      <c r="M85" s="1">
        <f>COUNTIFS(Table2[Sub-Sector],Table3[[#This Row],[Sub-Sector]],Table2[% Away From Current Week High],"&lt;=0.05")/Table3[[#This Row],[Count]]</f>
        <v>0.88888888888888884</v>
      </c>
      <c r="N85" s="1">
        <f>COUNTIFS(Table2[Sub-Sector],Table3[[#This Row],[Sub-Sector]],Table2[% Away From Current Month Low],"&gt;=0.05")/Table3[[#This Row],[Count]]</f>
        <v>0.1111111111111111</v>
      </c>
      <c r="O85" s="1">
        <f>COUNTIFS(Table2[Sub-Sector],Table3[[#This Row],[Sub-Sector]],Table2[% Away From Current Month High],"&lt;=0.05")/Table3[[#This Row],[Count]]</f>
        <v>0.33333333333333331</v>
      </c>
      <c r="P85" s="1">
        <f>COUNTIFS(Table2[Sub-Sector],Table3[[#This Row],[Sub-Sector]],Table2[% Away From 52W High],"&lt;=10")/Table3[[#This Row],[Count]]</f>
        <v>0.1111111111111111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0.22222222222222221</v>
      </c>
      <c r="S85" s="1">
        <f>COUNTIFS(Table2[Sub-Sector],Table3[[#This Row],[Sub-Sector]],Table2[% Price above 50 EMA],"&gt;=0")/Table3[[#This Row],[Count]]</f>
        <v>0.22222222222222221</v>
      </c>
      <c r="T85" s="1">
        <f>COUNTIFS(Table2[Sub-Sector],Table3[[#This Row],[Sub-Sector]],Table2[% Price above 200 EMA],"&gt;=0")/Table3[[#This Row],[Count]]</f>
        <v>0.55555555555555558</v>
      </c>
      <c r="U85" s="1">
        <f>COUNTIFS(Table2[Sub-Sector],Table3[[#This Row],[Sub-Sector]],Table2[Rate of Change - Zone],"Positive")/Table3[[#This Row],[Count]]</f>
        <v>0.1111111111111111</v>
      </c>
      <c r="V85" s="1">
        <f>COUNTIFS(Table2[Sub-Sector],Table3[[#This Row],[Sub-Sector]],Table2[Sharpe Ratio],"&gt;=0.10")/Table3[[#This Row],[Count]]</f>
        <v>0.44444444444444442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85">
        <f>_xlfn.RANK.AVG(Table3[[#This Row],[Score]],Table3[Score],1)</f>
        <v>71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5">
        <f>_xlfn.RANK.AVG(Table3[[#This Row],[Score 2 ]],Table3[[Score 2 ]],1)</f>
        <v>84</v>
      </c>
    </row>
    <row r="86" spans="1:26" x14ac:dyDescent="0.3">
      <c r="A86" t="s">
        <v>846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0.5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86">
        <f>_xlfn.RANK.AVG(Table3[[#This Row],[Score]],Table3[Score],1)</f>
        <v>97.5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6">
        <f>_xlfn.RANK.AVG(Table3[[#This Row],[Score 2 ]],Table3[[Score 2 ]],1)</f>
        <v>85</v>
      </c>
    </row>
    <row r="87" spans="1:26" x14ac:dyDescent="0.3">
      <c r="A87" t="s">
        <v>230</v>
      </c>
      <c r="B87">
        <f>COUNTIFS(Table2[Sub-Sector],Table3[[#This Row],[Sub-Sector]])</f>
        <v>3</v>
      </c>
      <c r="C87" s="1">
        <f>COUNTIFS(Table2[Sub-Sector],Table3[[#This Row],[Sub-Sector]],Table2[Uptrend],"Uptrend")/Table3[[#This Row],[Count]]</f>
        <v>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0.33333333333333331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0.33333333333333331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0.66666666666666663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0.66666666666666663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87">
        <f>_xlfn.RANK.AVG(Table3[[#This Row],[Score]],Table3[Score],1)</f>
        <v>72.5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7">
        <f>_xlfn.RANK.AVG(Table3[[#This Row],[Score 2 ]],Table3[[Score 2 ]],1)</f>
        <v>86.5</v>
      </c>
    </row>
    <row r="88" spans="1:26" x14ac:dyDescent="0.3">
      <c r="A88" t="s">
        <v>839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1</v>
      </c>
      <c r="D88" s="1">
        <f>COUNTIFS(Table2[Sub-Sector],Table3[[#This Row],[Sub-Sector]],Table2[1W Return vs Nifty],"&gt;=5")/Table3[[#This Row],[Count]]</f>
        <v>0.33333333333333331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0.66666666666666663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0.33333333333333331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0.66666666666666663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0.66666666666666663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0.66666666666666663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88">
        <f>_xlfn.RANK.AVG(Table3[[#This Row],[Score]],Table3[Score],1)</f>
        <v>41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8">
        <f>_xlfn.RANK.AVG(Table3[[#This Row],[Score 2 ]],Table3[[Score 2 ]],1)</f>
        <v>86.5</v>
      </c>
    </row>
    <row r="89" spans="1:26" x14ac:dyDescent="0.3">
      <c r="A89" t="s">
        <v>1151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0.5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0.5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89">
        <f>_xlfn.RANK.AVG(Table3[[#This Row],[Score]],Table3[Score],1)</f>
        <v>93.5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9">
        <f>_xlfn.RANK.AVG(Table3[[#This Row],[Score 2 ]],Table3[[Score 2 ]],1)</f>
        <v>88.5</v>
      </c>
    </row>
    <row r="90" spans="1:26" x14ac:dyDescent="0.3">
      <c r="A90" t="s">
        <v>1971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0.33333333333333331</v>
      </c>
      <c r="I90" s="1">
        <f>COUNTIFS(Table2[Sub-Sector],Table3[[#This Row],[Sub-Sector]],Table2[Relative Volume],"&gt;=1")/Table3[[#This Row],[Count]]</f>
        <v>0.33333333333333331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0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0.66666666666666663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0.33333333333333331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90">
        <f>_xlfn.RANK.AVG(Table3[[#This Row],[Score]],Table3[Score],1)</f>
        <v>100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0">
        <f>_xlfn.RANK.AVG(Table3[[#This Row],[Score 2 ]],Table3[[Score 2 ]],1)</f>
        <v>88.5</v>
      </c>
    </row>
    <row r="91" spans="1:26" x14ac:dyDescent="0.3">
      <c r="A91" t="s">
        <v>292</v>
      </c>
      <c r="B91">
        <f>COUNTIFS(Table2[Sub-Sector],Table3[[#This Row],[Sub-Sector]])</f>
        <v>6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0.16666666666666666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0.16666666666666666</v>
      </c>
      <c r="I91" s="1">
        <f>COUNTIFS(Table2[Sub-Sector],Table3[[#This Row],[Sub-Sector]],Table2[Relative Volume],"&gt;=1")/Table3[[#This Row],[Count]]</f>
        <v>0.16666666666666666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0.16666666666666666</v>
      </c>
      <c r="O91" s="1">
        <f>COUNTIFS(Table2[Sub-Sector],Table3[[#This Row],[Sub-Sector]],Table2[% Away From Current Month High],"&lt;=0.05")/Table3[[#This Row],[Count]]</f>
        <v>0.33333333333333331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0.83333333333333337</v>
      </c>
      <c r="R91" s="1">
        <f>COUNTIFS(Table2[Sub-Sector],Table3[[#This Row],[Sub-Sector]],Table2[% Price above 20 EMA],"&gt;=0")/Table3[[#This Row],[Count]]</f>
        <v>0.16666666666666666</v>
      </c>
      <c r="S91" s="1">
        <f>COUNTIFS(Table2[Sub-Sector],Table3[[#This Row],[Sub-Sector]],Table2[% Price above 50 EMA],"&gt;=0")/Table3[[#This Row],[Count]]</f>
        <v>0.16666666666666666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0.16666666666666666</v>
      </c>
      <c r="V91" s="1">
        <f>COUNTIFS(Table2[Sub-Sector],Table3[[#This Row],[Sub-Sector]],Table2[Sharpe Ratio],"&gt;=0.10")/Table3[[#This Row],[Count]]</f>
        <v>0.5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91">
        <f>_xlfn.RANK.AVG(Table3[[#This Row],[Score]],Table3[Score],1)</f>
        <v>75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1">
        <f>_xlfn.RANK.AVG(Table3[[#This Row],[Score 2 ]],Table3[[Score 2 ]],1)</f>
        <v>90.5</v>
      </c>
    </row>
    <row r="92" spans="1:26" x14ac:dyDescent="0.3">
      <c r="A92" t="s">
        <v>482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0.82352941176470584</v>
      </c>
      <c r="D92" s="1">
        <f>COUNTIFS(Table2[Sub-Sector],Table3[[#This Row],[Sub-Sector]],Table2[1W Return vs Nifty],"&gt;=5")/Table3[[#This Row],[Count]]</f>
        <v>0.23529411764705882</v>
      </c>
      <c r="E92" s="1">
        <f>COUNTIFS(Table2[Sub-Sector],Table3[[#This Row],[Sub-Sector]],Table2[1M Return vs Nifty],"&gt;=5")/Table3[[#This Row],[Count]]</f>
        <v>0.35294117647058826</v>
      </c>
      <c r="F92" s="1">
        <f>COUNTIFS(Table2[Sub-Sector],Table3[[#This Row],[Sub-Sector]],Table2[6M Return vs Nifty],"&gt;=10")/Table3[[#This Row],[Count]]</f>
        <v>0.29411764705882354</v>
      </c>
      <c r="G92" s="1">
        <f>COUNTIFS(Table2[Sub-Sector],Table3[[#This Row],[Sub-Sector]],Table2[1Y Return vs Nifty],"&gt;=10")/Table3[[#This Row],[Count]]</f>
        <v>0.23529411764705882</v>
      </c>
      <c r="H92" s="1">
        <f>COUNTIFS(Table2[Sub-Sector],Table3[[#This Row],[Sub-Sector]],Table2[RSI Exponential â€“ 14D],"&gt;=50")/Table3[[#This Row],[Count]]</f>
        <v>0.35294117647058826</v>
      </c>
      <c r="I92" s="1">
        <f>COUNTIFS(Table2[Sub-Sector],Table3[[#This Row],[Sub-Sector]],Table2[Relative Volume],"&gt;=1")/Table3[[#This Row],[Count]]</f>
        <v>0.23529411764705882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0.41176470588235292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0.41176470588235292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5.8823529411764705E-2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0.94117647058823528</v>
      </c>
      <c r="R92" s="1">
        <f>COUNTIFS(Table2[Sub-Sector],Table3[[#This Row],[Sub-Sector]],Table2[% Price above 20 EMA],"&gt;=0")/Table3[[#This Row],[Count]]</f>
        <v>5.8823529411764705E-2</v>
      </c>
      <c r="S92" s="1">
        <f>COUNTIFS(Table2[Sub-Sector],Table3[[#This Row],[Sub-Sector]],Table2[% Price above 50 EMA],"&gt;=0")/Table3[[#This Row],[Count]]</f>
        <v>0.17647058823529413</v>
      </c>
      <c r="T92" s="1">
        <f>COUNTIFS(Table2[Sub-Sector],Table3[[#This Row],[Sub-Sector]],Table2[% Price above 200 EMA],"&gt;=0")/Table3[[#This Row],[Count]]</f>
        <v>0.70588235294117652</v>
      </c>
      <c r="U92" s="1">
        <f>COUNTIFS(Table2[Sub-Sector],Table3[[#This Row],[Sub-Sector]],Table2[Rate of Change - Zone],"Positive")/Table3[[#This Row],[Count]]</f>
        <v>0.11764705882352941</v>
      </c>
      <c r="V92" s="1">
        <f>COUNTIFS(Table2[Sub-Sector],Table3[[#This Row],[Sub-Sector]],Table2[Sharpe Ratio],"&gt;=0.10")/Table3[[#This Row],[Count]]</f>
        <v>0.11764705882352941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92">
        <f>_xlfn.RANK.AVG(Table3[[#This Row],[Score]],Table3[Score],1)</f>
        <v>49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2">
        <f>_xlfn.RANK.AVG(Table3[[#This Row],[Score 2 ]],Table3[[Score 2 ]],1)</f>
        <v>90.5</v>
      </c>
    </row>
    <row r="93" spans="1:26" x14ac:dyDescent="0.3">
      <c r="A93" t="s">
        <v>106</v>
      </c>
      <c r="B93">
        <f>COUNTIFS(Table2[Sub-Sector],Table3[[#This Row],[Sub-Sector]])</f>
        <v>5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0.4</v>
      </c>
      <c r="G93" s="1">
        <f>COUNTIFS(Table2[Sub-Sector],Table3[[#This Row],[Sub-Sector]],Table2[1Y Return vs Nifty],"&gt;=10")/Table3[[#This Row],[Count]]</f>
        <v>0.6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0.2</v>
      </c>
      <c r="K93" s="1">
        <f>COUNTIFS(Table2[Sub-Sector],Table3[[#This Row],[Sub-Sector]],Table2[% Away From Day High],"&lt;=0.05")/Table3[[#This Row],[Count]]</f>
        <v>0.6</v>
      </c>
      <c r="L93" s="1">
        <f>COUNTIFS(Table2[Sub-Sector],Table3[[#This Row],[Sub-Sector]],Table2[% Away From Current Week Low],"&gt;=0.05")/Table3[[#This Row],[Count]]</f>
        <v>0.2</v>
      </c>
      <c r="M93" s="1">
        <f>COUNTIFS(Table2[Sub-Sector],Table3[[#This Row],[Sub-Sector]],Table2[% Away From Current Week High],"&lt;=0.05")/Table3[[#This Row],[Count]]</f>
        <v>0.6</v>
      </c>
      <c r="N93" s="1">
        <f>COUNTIFS(Table2[Sub-Sector],Table3[[#This Row],[Sub-Sector]],Table2[% Away From Current Month Low],"&gt;=0.05")/Table3[[#This Row],[Count]]</f>
        <v>0.2</v>
      </c>
      <c r="O93" s="1">
        <f>COUNTIFS(Table2[Sub-Sector],Table3[[#This Row],[Sub-Sector]],Table2[% Away From Current Month High],"&lt;=0.05")/Table3[[#This Row],[Count]]</f>
        <v>0.2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0.8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0.4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0.6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93">
        <f>_xlfn.RANK.AVG(Table3[[#This Row],[Score]],Table3[Score],1)</f>
        <v>102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3">
        <f>_xlfn.RANK.AVG(Table3[[#This Row],[Score 2 ]],Table3[[Score 2 ]],1)</f>
        <v>92.5</v>
      </c>
    </row>
    <row r="94" spans="1:26" x14ac:dyDescent="0.3">
      <c r="A94" t="s">
        <v>436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0.27272727272727271</v>
      </c>
      <c r="D94" s="1">
        <f>COUNTIFS(Table2[Sub-Sector],Table3[[#This Row],[Sub-Sector]],Table2[1W Return vs Nifty],"&gt;=5")/Table3[[#This Row],[Count]]</f>
        <v>9.0909090909090912E-2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9.0909090909090912E-2</v>
      </c>
      <c r="G94" s="1">
        <f>COUNTIFS(Table2[Sub-Sector],Table3[[#This Row],[Sub-Sector]],Table2[1Y Return vs Nifty],"&gt;=10")/Table3[[#This Row],[Count]]</f>
        <v>9.0909090909090912E-2</v>
      </c>
      <c r="H94" s="1">
        <f>COUNTIFS(Table2[Sub-Sector],Table3[[#This Row],[Sub-Sector]],Table2[RSI Exponential â€“ 14D],"&gt;=50")/Table3[[#This Row],[Count]]</f>
        <v>9.0909090909090912E-2</v>
      </c>
      <c r="I94" s="1">
        <f>COUNTIFS(Table2[Sub-Sector],Table3[[#This Row],[Sub-Sector]],Table2[Relative Volume],"&gt;=1")/Table3[[#This Row],[Count]]</f>
        <v>0.27272727272727271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0.63636363636363635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0.63636363636363635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0.36363636363636365</v>
      </c>
      <c r="P94" s="1">
        <f>COUNTIFS(Table2[Sub-Sector],Table3[[#This Row],[Sub-Sector]],Table2[% Away From 52W High],"&lt;=10")/Table3[[#This Row],[Count]]</f>
        <v>9.0909090909090912E-2</v>
      </c>
      <c r="Q94" s="1">
        <f>COUNTIFS(Table2[Sub-Sector],Table3[[#This Row],[Sub-Sector]],Table2[% Away From 52W Low],"&gt;=10")/Table3[[#This Row],[Count]]</f>
        <v>0.63636363636363635</v>
      </c>
      <c r="R94" s="1">
        <f>COUNTIFS(Table2[Sub-Sector],Table3[[#This Row],[Sub-Sector]],Table2[% Price above 20 EMA],"&gt;=0")/Table3[[#This Row],[Count]]</f>
        <v>9.0909090909090912E-2</v>
      </c>
      <c r="S94" s="1">
        <f>COUNTIFS(Table2[Sub-Sector],Table3[[#This Row],[Sub-Sector]],Table2[% Price above 50 EMA],"&gt;=0")/Table3[[#This Row],[Count]]</f>
        <v>9.0909090909090912E-2</v>
      </c>
      <c r="T94" s="1">
        <f>COUNTIFS(Table2[Sub-Sector],Table3[[#This Row],[Sub-Sector]],Table2[% Price above 200 EMA],"&gt;=0")/Table3[[#This Row],[Count]]</f>
        <v>0.27272727272727271</v>
      </c>
      <c r="U94" s="1">
        <f>COUNTIFS(Table2[Sub-Sector],Table3[[#This Row],[Sub-Sector]],Table2[Rate of Change - Zone],"Positive")/Table3[[#This Row],[Count]]</f>
        <v>0.18181818181818182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94">
        <f>_xlfn.RANK.AVG(Table3[[#This Row],[Score]],Table3[Score],1)</f>
        <v>90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4">
        <f>_xlfn.RANK.AVG(Table3[[#This Row],[Score 2 ]],Table3[[Score 2 ]],1)</f>
        <v>92.5</v>
      </c>
    </row>
    <row r="95" spans="1:26" x14ac:dyDescent="0.3">
      <c r="A95" t="s">
        <v>63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0.33333333333333331</v>
      </c>
      <c r="G95" s="1">
        <f>COUNTIFS(Table2[Sub-Sector],Table3[[#This Row],[Sub-Sector]],Table2[1Y Return vs Nifty],"&gt;=10")/Table3[[#This Row],[Count]]</f>
        <v>0.66666666666666663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0.33333333333333331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0.33333333333333331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0.33333333333333331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588.5</v>
      </c>
      <c r="X95">
        <f>_xlfn.RANK.AVG(Table3[[#This Row],[Score]],Table3[Score],1)</f>
        <v>103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5">
        <f>_xlfn.RANK.AVG(Table3[[#This Row],[Score 2 ]],Table3[[Score 2 ]],1)</f>
        <v>94</v>
      </c>
    </row>
    <row r="96" spans="1:26" x14ac:dyDescent="0.3">
      <c r="A96" t="s">
        <v>524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1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96">
        <f>_xlfn.RANK.AVG(Table3[[#This Row],[Score]],Table3[Score],1)</f>
        <v>78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6">
        <f>_xlfn.RANK.AVG(Table3[[#This Row],[Score 2 ]],Table3[[Score 2 ]],1)</f>
        <v>95</v>
      </c>
    </row>
    <row r="97" spans="1:26" x14ac:dyDescent="0.3">
      <c r="A97" t="s">
        <v>543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600.5</v>
      </c>
      <c r="X97">
        <f>_xlfn.RANK.AVG(Table3[[#This Row],[Score]],Table3[Score],1)</f>
        <v>105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7">
        <f>_xlfn.RANK.AVG(Table3[[#This Row],[Score 2 ]],Table3[[Score 2 ]],1)</f>
        <v>96</v>
      </c>
    </row>
    <row r="98" spans="1:26" x14ac:dyDescent="0.3">
      <c r="A98" t="s">
        <v>1405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98">
        <f>_xlfn.RANK.AVG(Table3[[#This Row],[Score]],Table3[Score],1)</f>
        <v>111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8">
        <f>_xlfn.RANK.AVG(Table3[[#This Row],[Score 2 ]],Table3[[Score 2 ]],1)</f>
        <v>98.5</v>
      </c>
    </row>
    <row r="99" spans="1:26" x14ac:dyDescent="0.3">
      <c r="A99" t="s">
        <v>92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99">
        <f>_xlfn.RANK.AVG(Table3[[#This Row],[Score]],Table3[Score],1)</f>
        <v>111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9">
        <f>_xlfn.RANK.AVG(Table3[[#This Row],[Score 2 ]],Table3[[Score 2 ]],1)</f>
        <v>98.5</v>
      </c>
    </row>
    <row r="100" spans="1:26" x14ac:dyDescent="0.3">
      <c r="A100" t="s">
        <v>330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100">
        <f>_xlfn.RANK.AVG(Table3[[#This Row],[Score]],Table3[Score],1)</f>
        <v>84.5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0">
        <f>_xlfn.RANK.AVG(Table3[[#This Row],[Score 2 ]],Table3[[Score 2 ]],1)</f>
        <v>98.5</v>
      </c>
    </row>
    <row r="101" spans="1:26" x14ac:dyDescent="0.3">
      <c r="A101" t="s">
        <v>279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1">
        <f>_xlfn.RANK.AVG(Table3[[#This Row],[Score]],Table3[Score],1)</f>
        <v>111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1">
        <f>_xlfn.RANK.AVG(Table3[[#This Row],[Score 2 ]],Table3[[Score 2 ]],1)</f>
        <v>98.5</v>
      </c>
    </row>
    <row r="102" spans="1:26" x14ac:dyDescent="0.3">
      <c r="A102" t="s">
        <v>1573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102">
        <f>_xlfn.RANK.AVG(Table3[[#This Row],[Score]],Table3[Score],1)</f>
        <v>88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2">
        <f>_xlfn.RANK.AVG(Table3[[#This Row],[Score 2 ]],Table3[[Score 2 ]],1)</f>
        <v>101</v>
      </c>
    </row>
    <row r="103" spans="1:26" x14ac:dyDescent="0.3">
      <c r="A103" t="s">
        <v>728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0.25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0.5</v>
      </c>
      <c r="G103" s="1">
        <f>COUNTIFS(Table2[Sub-Sector],Table3[[#This Row],[Sub-Sector]],Table2[1Y Return vs Nifty],"&gt;=10")/Table3[[#This Row],[Count]]</f>
        <v>0.25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0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0.75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593.5</v>
      </c>
      <c r="X103">
        <f>_xlfn.RANK.AVG(Table3[[#This Row],[Score]],Table3[Score],1)</f>
        <v>104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3">
        <f>_xlfn.RANK.AVG(Table3[[#This Row],[Score 2 ]],Table3[[Score 2 ]],1)</f>
        <v>102.5</v>
      </c>
    </row>
    <row r="104" spans="1:26" x14ac:dyDescent="0.3">
      <c r="A104" t="s">
        <v>612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0.33333333333333331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0.33333333333333331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0.33333333333333331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0.33333333333333331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0.33333333333333331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0.33333333333333331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104">
        <f>_xlfn.RANK.AVG(Table3[[#This Row],[Score]],Table3[Score],1)</f>
        <v>101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4">
        <f>_xlfn.RANK.AVG(Table3[[#This Row],[Score 2 ]],Table3[[Score 2 ]],1)</f>
        <v>102.5</v>
      </c>
    </row>
    <row r="105" spans="1:26" x14ac:dyDescent="0.3">
      <c r="A105" t="s">
        <v>1443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0.5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0.25</v>
      </c>
      <c r="G105" s="1">
        <f>COUNTIFS(Table2[Sub-Sector],Table3[[#This Row],[Sub-Sector]],Table2[1Y Return vs Nifty],"&gt;=10")/Table3[[#This Row],[Count]]</f>
        <v>0.25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0.25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0.75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0.25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5">
        <f>_xlfn.RANK.AVG(Table3[[#This Row],[Score]],Table3[Score],1)</f>
        <v>97.5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5">
        <f>_xlfn.RANK.AVG(Table3[[#This Row],[Score 2 ]],Table3[[Score 2 ]],1)</f>
        <v>104</v>
      </c>
    </row>
    <row r="106" spans="1:26" x14ac:dyDescent="0.3">
      <c r="A106" t="s">
        <v>738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0.5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0.5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</v>
      </c>
      <c r="X106">
        <f>_xlfn.RANK.AVG(Table3[[#This Row],[Score]],Table3[Score],1)</f>
        <v>99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6">
        <f>_xlfn.RANK.AVG(Table3[[#This Row],[Score 2 ]],Table3[[Score 2 ]],1)</f>
        <v>105.5</v>
      </c>
    </row>
    <row r="107" spans="1:26" x14ac:dyDescent="0.3">
      <c r="A107" t="s">
        <v>1221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0.5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0.5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0.5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7">
        <f>_xlfn.RANK.AVG(Table3[[#This Row],[Score 2 ]],Table3[[Score 2 ]],1)</f>
        <v>105.5</v>
      </c>
    </row>
    <row r="108" spans="1:26" x14ac:dyDescent="0.3">
      <c r="A108" t="s">
        <v>37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0.66666666666666663</v>
      </c>
      <c r="D108" s="1">
        <f>COUNTIFS(Table2[Sub-Sector],Table3[[#This Row],[Sub-Sector]],Table2[1W Return vs Nifty],"&gt;=5")/Table3[[#This Row],[Count]]</f>
        <v>0.33333333333333331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0.33333333333333331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0.33333333333333331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0.66666666666666663</v>
      </c>
      <c r="P108" s="1">
        <f>COUNTIFS(Table2[Sub-Sector],Table3[[#This Row],[Sub-Sector]],Table2[% Away From 52W High],"&lt;=10")/Table3[[#This Row],[Count]]</f>
        <v>0.33333333333333331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0.33333333333333331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0.33333333333333331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108">
        <f>_xlfn.RANK.AVG(Table3[[#This Row],[Score]],Table3[Score],1)</f>
        <v>74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8">
        <f>_xlfn.RANK.AVG(Table3[[#This Row],[Score 2 ]],Table3[[Score 2 ]],1)</f>
        <v>107</v>
      </c>
    </row>
    <row r="109" spans="1:26" x14ac:dyDescent="0.3">
      <c r="A109" t="s">
        <v>24</v>
      </c>
      <c r="B109">
        <f>COUNTIFS(Table2[Sub-Sector],Table3[[#This Row],[Sub-Sector]])</f>
        <v>20</v>
      </c>
      <c r="C109" s="1">
        <f>COUNTIFS(Table2[Sub-Sector],Table3[[#This Row],[Sub-Sector]],Table2[Uptrend],"Uptrend")/Table3[[#This Row],[Count]]</f>
        <v>0.3</v>
      </c>
      <c r="D109" s="1">
        <f>COUNTIFS(Table2[Sub-Sector],Table3[[#This Row],[Sub-Sector]],Table2[1W Return vs Nifty],"&gt;=5")/Table3[[#This Row],[Count]]</f>
        <v>0.05</v>
      </c>
      <c r="E109" s="1">
        <f>COUNTIFS(Table2[Sub-Sector],Table3[[#This Row],[Sub-Sector]],Table2[1M Return vs Nifty],"&gt;=5")/Table3[[#This Row],[Count]]</f>
        <v>0.05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0.05</v>
      </c>
      <c r="H109" s="1">
        <f>COUNTIFS(Table2[Sub-Sector],Table3[[#This Row],[Sub-Sector]],Table2[RSI Exponential â€“ 14D],"&gt;=50")/Table3[[#This Row],[Count]]</f>
        <v>0.1</v>
      </c>
      <c r="I109" s="1">
        <f>COUNTIFS(Table2[Sub-Sector],Table3[[#This Row],[Sub-Sector]],Table2[Relative Volume],"&gt;=1")/Table3[[#This Row],[Count]]</f>
        <v>0.35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0.75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0.75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0.2</v>
      </c>
      <c r="P109" s="1">
        <f>COUNTIFS(Table2[Sub-Sector],Table3[[#This Row],[Sub-Sector]],Table2[% Away From 52W High],"&lt;=10")/Table3[[#This Row],[Count]]</f>
        <v>0.05</v>
      </c>
      <c r="Q109" s="1">
        <f>COUNTIFS(Table2[Sub-Sector],Table3[[#This Row],[Sub-Sector]],Table2[% Away From 52W Low],"&gt;=10")/Table3[[#This Row],[Count]]</f>
        <v>0.45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0.3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0.2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109">
        <f>_xlfn.RANK.AVG(Table3[[#This Row],[Score]],Table3[Score],1)</f>
        <v>95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9">
        <f>_xlfn.RANK.AVG(Table3[[#This Row],[Score 2 ]],Table3[[Score 2 ]],1)</f>
        <v>108</v>
      </c>
    </row>
    <row r="110" spans="1:26" x14ac:dyDescent="0.3">
      <c r="A110" t="s">
        <v>403</v>
      </c>
      <c r="B110">
        <f>COUNTIFS(Table2[Sub-Sector],Table3[[#This Row],[Sub-Sector]])</f>
        <v>5</v>
      </c>
      <c r="C110" s="1">
        <f>COUNTIFS(Table2[Sub-Sector],Table3[[#This Row],[Sub-Sector]],Table2[Uptrend],"Uptrend")/Table3[[#This Row],[Count]]</f>
        <v>0.2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0.2</v>
      </c>
      <c r="G110" s="1">
        <f>COUNTIFS(Table2[Sub-Sector],Table3[[#This Row],[Sub-Sector]],Table2[1Y Return vs Nifty],"&gt;=10")/Table3[[#This Row],[Count]]</f>
        <v>0.2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0.6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0.6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0.8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0.2</v>
      </c>
      <c r="T110" s="1">
        <f>COUNTIFS(Table2[Sub-Sector],Table3[[#This Row],[Sub-Sector]],Table2[% Price above 200 EMA],"&gt;=0")/Table3[[#This Row],[Count]]</f>
        <v>0.6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0.2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641.5</v>
      </c>
      <c r="X110">
        <f>_xlfn.RANK.AVG(Table3[[#This Row],[Score]],Table3[Score],1)</f>
        <v>115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0">
        <f>_xlfn.RANK.AVG(Table3[[#This Row],[Score 2 ]],Table3[[Score 2 ]],1)</f>
        <v>109</v>
      </c>
    </row>
    <row r="111" spans="1:26" x14ac:dyDescent="0.3">
      <c r="A111" t="s">
        <v>100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0.25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11">
        <f>_xlfn.RANK.AVG(Table3[[#This Row],[Score]],Table3[Score],1)</f>
        <v>96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</v>
      </c>
      <c r="Z111">
        <f>_xlfn.RANK.AVG(Table3[[#This Row],[Score 2 ]],Table3[[Score 2 ]],1)</f>
        <v>110</v>
      </c>
    </row>
    <row r="112" spans="1:26" x14ac:dyDescent="0.3">
      <c r="A112" t="s">
        <v>1386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1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0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</v>
      </c>
      <c r="X112">
        <f>_xlfn.RANK.AVG(Table3[[#This Row],[Score]],Table3[Score],1)</f>
        <v>113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2">
        <f>_xlfn.RANK.AVG(Table3[[#This Row],[Score 2 ]],Table3[[Score 2 ]],1)</f>
        <v>115.5</v>
      </c>
    </row>
    <row r="113" spans="1:26" x14ac:dyDescent="0.3">
      <c r="A113" t="s">
        <v>588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0.5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</v>
      </c>
      <c r="X113">
        <f>_xlfn.RANK.AVG(Table3[[#This Row],[Score]],Table3[Score],1)</f>
        <v>118.5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3">
        <f>_xlfn.RANK.AVG(Table3[[#This Row],[Score 2 ]],Table3[[Score 2 ]],1)</f>
        <v>115.5</v>
      </c>
    </row>
    <row r="114" spans="1:26" x14ac:dyDescent="0.3">
      <c r="A114" t="s">
        <v>1582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0.5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0.5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656</v>
      </c>
      <c r="X114">
        <f>_xlfn.RANK.AVG(Table3[[#This Row],[Score]],Table3[Score],1)</f>
        <v>116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4">
        <f>_xlfn.RANK.AVG(Table3[[#This Row],[Score 2 ]],Table3[[Score 2 ]],1)</f>
        <v>115.5</v>
      </c>
    </row>
    <row r="115" spans="1:26" x14ac:dyDescent="0.3">
      <c r="A115" t="s">
        <v>309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0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5">
        <f>_xlfn.RANK.AVG(Table3[[#This Row],[Score 2 ]],Table3[[Score 2 ]],1)</f>
        <v>115.5</v>
      </c>
    </row>
    <row r="116" spans="1:26" x14ac:dyDescent="0.3">
      <c r="A116" t="s">
        <v>427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16">
        <f>_xlfn.RANK.AVG(Table3[[#This Row],[Score]],Table3[Score],1)</f>
        <v>107.5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6">
        <f>_xlfn.RANK.AVG(Table3[[#This Row],[Score 2 ]],Table3[[Score 2 ]],1)</f>
        <v>115.5</v>
      </c>
    </row>
    <row r="117" spans="1:26" x14ac:dyDescent="0.3">
      <c r="A117" t="s">
        <v>1829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0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7">
        <f>_xlfn.RANK.AVG(Table3[[#This Row],[Score 2 ]],Table3[[Score 2 ]],1)</f>
        <v>115.5</v>
      </c>
    </row>
    <row r="118" spans="1:26" x14ac:dyDescent="0.3">
      <c r="A118" t="s">
        <v>1473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8">
        <f>_xlfn.RANK.AVG(Table3[[#This Row],[Score 2 ]],Table3[[Score 2 ]],1)</f>
        <v>115.5</v>
      </c>
    </row>
    <row r="119" spans="1:26" x14ac:dyDescent="0.3">
      <c r="A119" t="s">
        <v>1500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0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19">
        <f>_xlfn.RANK.AVG(Table3[[#This Row],[Score]],Table3[Score],1)</f>
        <v>107.5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19">
        <f>_xlfn.RANK.AVG(Table3[[#This Row],[Score 2 ]],Table3[[Score 2 ]],1)</f>
        <v>115.5</v>
      </c>
    </row>
    <row r="120" spans="1:26" x14ac:dyDescent="0.3">
      <c r="A120" t="s">
        <v>950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20">
        <f>_xlfn.RANK.AVG(Table3[[#This Row],[Score]],Table3[Score],1)</f>
        <v>107.5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20">
        <f>_xlfn.RANK.AVG(Table3[[#This Row],[Score 2 ]],Table3[[Score 2 ]],1)</f>
        <v>115.5</v>
      </c>
    </row>
    <row r="121" spans="1:26" x14ac:dyDescent="0.3">
      <c r="A121" t="s">
        <v>345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21">
        <f>_xlfn.RANK.AVG(Table3[[#This Row],[Score]],Table3[Score],1)</f>
        <v>107.5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410.5</v>
      </c>
      <c r="Z121">
        <f>_xlfn.RANK.AVG(Table3[[#This Row],[Score 2 ]],Table3[[Score 2 ]],1)</f>
        <v>115.5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48E1-C490-45ED-B1CA-B1C66F8E526F}">
  <dimension ref="A1:AV732"/>
  <sheetViews>
    <sheetView tabSelected="1" topLeftCell="AJ1" workbookViewId="0">
      <selection activeCell="AN273" sqref="AN27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3149</v>
      </c>
      <c r="I1" t="s">
        <v>6</v>
      </c>
      <c r="J1" t="s">
        <v>3150</v>
      </c>
      <c r="K1" t="s">
        <v>7</v>
      </c>
      <c r="L1" t="s">
        <v>3151</v>
      </c>
      <c r="M1" t="s">
        <v>8</v>
      </c>
      <c r="N1" t="s">
        <v>3152</v>
      </c>
      <c r="O1" t="s">
        <v>3153</v>
      </c>
      <c r="P1" t="s">
        <v>9</v>
      </c>
      <c r="Q1" t="s">
        <v>10</v>
      </c>
      <c r="R1" t="s">
        <v>11</v>
      </c>
      <c r="S1" s="1" t="s">
        <v>3154</v>
      </c>
      <c r="T1" s="1" t="s">
        <v>3155</v>
      </c>
      <c r="U1" s="1" t="s">
        <v>3156</v>
      </c>
      <c r="V1" t="s">
        <v>12</v>
      </c>
      <c r="W1" t="s">
        <v>3157</v>
      </c>
      <c r="X1" t="s">
        <v>3158</v>
      </c>
      <c r="Y1" t="s">
        <v>3159</v>
      </c>
      <c r="Z1" t="s">
        <v>3160</v>
      </c>
      <c r="AA1" t="s">
        <v>3161</v>
      </c>
      <c r="AB1" t="s">
        <v>3162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t="s">
        <v>13</v>
      </c>
      <c r="AJ1" t="s">
        <v>14</v>
      </c>
      <c r="AK1" t="s">
        <v>3169</v>
      </c>
      <c r="AL1" t="s">
        <v>3170</v>
      </c>
      <c r="AM1" t="s">
        <v>3171</v>
      </c>
      <c r="AN1" t="s">
        <v>3172</v>
      </c>
      <c r="AO1" t="s">
        <v>3173</v>
      </c>
      <c r="AP1" t="s">
        <v>15</v>
      </c>
      <c r="AQ1" s="2" t="s">
        <v>3174</v>
      </c>
      <c r="AR1" s="2" t="s">
        <v>3175</v>
      </c>
      <c r="AS1" s="2" t="s">
        <v>3176</v>
      </c>
      <c r="AT1" s="2" t="s">
        <v>3177</v>
      </c>
      <c r="AU1" s="2" t="s">
        <v>3178</v>
      </c>
      <c r="AV1" s="2" t="s">
        <v>3179</v>
      </c>
    </row>
    <row r="2" spans="1:48" x14ac:dyDescent="0.3">
      <c r="A2" t="s">
        <v>109</v>
      </c>
      <c r="B2" t="s">
        <v>110</v>
      </c>
      <c r="C2" t="s">
        <v>3139</v>
      </c>
      <c r="D2" t="s">
        <v>111</v>
      </c>
      <c r="E2">
        <v>261400.59469712901</v>
      </c>
      <c r="F2">
        <v>7449.5</v>
      </c>
      <c r="G2">
        <v>227.52102670407601</v>
      </c>
      <c r="H2">
        <f>(Table2[[#This Row],[1Y Return vs Nifty]]-AVERAGE(Table2[1Y Return vs Nifty]))/_xlfn.STDEV.P(Table2[1Y Return vs Nifty])</f>
        <v>3.6698459501464904</v>
      </c>
      <c r="I2">
        <v>3.7216641625328002</v>
      </c>
      <c r="J2">
        <f>(Table2[[#This Row],[1M Return vs Nifty]]-AVERAGE(Table2[1M Return vs Nifty]))/_xlfn.STDEV.P(Table2[1M Return vs Nifty])</f>
        <v>0.45762778635454127</v>
      </c>
      <c r="K2">
        <v>79.329246195453294</v>
      </c>
      <c r="L2">
        <f>(Table2[[#This Row],[6M Return vs Nifty]]-AVERAGE(Table2[6M Return vs Nifty]))/_xlfn.STDEV.P(Table2[6M Return vs Nifty])</f>
        <v>2.6071581916747424</v>
      </c>
      <c r="M2">
        <v>-1.79408088071489</v>
      </c>
      <c r="N2">
        <f>(Table2[[#This Row],[1W Return vs Nifty]]-AVERAGE(Table2[1W Return vs Nifty]))/_xlfn.STDEV.P(Table2[1W Return vs Nifty])</f>
        <v>-0.82713544905075309</v>
      </c>
      <c r="O2">
        <v>7404.62</v>
      </c>
      <c r="P2">
        <v>6885.0178095904603</v>
      </c>
      <c r="Q2">
        <v>5112.6062718060002</v>
      </c>
      <c r="R2">
        <v>39.820985423310297</v>
      </c>
      <c r="S2" s="1">
        <f>(Table2[[#This Row],[Close Price]]-Table2[[#This Row],[20D EMA]])/Table2[[#This Row],[20D EMA]]</f>
        <v>6.0610807846992968E-3</v>
      </c>
      <c r="T2" s="1">
        <f>(Table2[[#This Row],[Close Price]]-Table2[[#This Row],[50D EMA]])/Table2[[#This Row],[50D EMA]]</f>
        <v>8.1987034169068718E-2</v>
      </c>
      <c r="U2" s="1">
        <f>(Table2[[#This Row],[Close Price]]-Table2[[#This Row],[200D EMA]])/Table2[[#This Row],[200D EMA]]</f>
        <v>0.45708462650078174</v>
      </c>
      <c r="V2">
        <v>1.83448552677994</v>
      </c>
      <c r="W2">
        <v>7284</v>
      </c>
      <c r="X2">
        <v>7503.9</v>
      </c>
      <c r="Y2">
        <v>7284</v>
      </c>
      <c r="Z2">
        <v>7503.9</v>
      </c>
      <c r="AA2">
        <v>7272</v>
      </c>
      <c r="AB2">
        <v>7654.5</v>
      </c>
      <c r="AC2" s="1">
        <f>(Table2[[#This Row],[Close Price]]/Table2[[#This Row],[Day Low]])-1</f>
        <v>2.2721032399780405E-2</v>
      </c>
      <c r="AD2" s="1">
        <f>(Table2[[#This Row],[Day High]]/Table2[[#This Row],[Close Price]])-1</f>
        <v>7.3025035237264113E-3</v>
      </c>
      <c r="AE2" s="1">
        <f>(Table2[[#This Row],[Close Price]]/Table2[[#This Row],[Current Week Low]])-1</f>
        <v>2.2721032399780405E-2</v>
      </c>
      <c r="AF2" s="1">
        <f>(Table2[[#This Row],[Current Week High]]/Table2[[#This Row],[Close Price]])-1</f>
        <v>7.3025035237264113E-3</v>
      </c>
      <c r="AG2" s="1">
        <f>(Table2[[#This Row],[Close Price]]/Table2[[#This Row],[Current Month Low]])-1</f>
        <v>2.4408690869086813E-2</v>
      </c>
      <c r="AH2" s="1">
        <f>(Table2[[#This Row],[Current Month High]]/Table2[[#This Row],[Close Price]])-1</f>
        <v>2.7518625411101505E-2</v>
      </c>
      <c r="AI2">
        <v>6.5829921471239601</v>
      </c>
      <c r="AJ2">
        <v>283.007712082262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0.32</v>
      </c>
      <c r="AM2" t="s">
        <v>3188</v>
      </c>
      <c r="AN2">
        <v>1.55</v>
      </c>
      <c r="AO2" t="s">
        <v>3188</v>
      </c>
      <c r="AP2">
        <v>0.275116454409424</v>
      </c>
      <c r="AQ2">
        <f>(Table2[[#This Row],[Sharpe Ratio]]-AVERAGE(Table2[Sharpe Ratio]))/_xlfn.STDEV.P(Table2[Sharpe Ratio])</f>
        <v>2.494694607163412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8.4021910862884326</v>
      </c>
      <c r="AS2">
        <f>_xlfn.RANK.AVG(Table2[[#This Row],[1Y Return vs Nifty Z-Score]],Table2[1Y Return vs Nifty Z-Score])</f>
        <v>5</v>
      </c>
      <c r="AT2">
        <f>_xlfn.RANK.AVG(Table2[[#This Row],[6M Return vs Nifty Z-Score]],Table2[6M Return vs Nifty Z-Score])</f>
        <v>14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7.666666666666667</v>
      </c>
    </row>
    <row r="3" spans="1:48" x14ac:dyDescent="0.3">
      <c r="A3" t="s">
        <v>935</v>
      </c>
      <c r="B3" t="s">
        <v>936</v>
      </c>
      <c r="C3" t="s">
        <v>3138</v>
      </c>
      <c r="D3" t="s">
        <v>140</v>
      </c>
      <c r="E3">
        <v>15955.531773549999</v>
      </c>
      <c r="F3">
        <v>538.65</v>
      </c>
      <c r="G3">
        <v>161.00058310305999</v>
      </c>
      <c r="H3">
        <f>(Table2[[#This Row],[1Y Return vs Nifty]]-AVERAGE(Table2[1Y Return vs Nifty]))/_xlfn.STDEV.P(Table2[1Y Return vs Nifty])</f>
        <v>2.4741967066683501</v>
      </c>
      <c r="I3">
        <v>-0.55399010206786203</v>
      </c>
      <c r="J3">
        <f>(Table2[[#This Row],[1M Return vs Nifty]]-AVERAGE(Table2[1M Return vs Nifty]))/_xlfn.STDEV.P(Table2[1M Return vs Nifty])</f>
        <v>-2.0075641978684097E-2</v>
      </c>
      <c r="K3">
        <v>189.45492850943501</v>
      </c>
      <c r="L3">
        <f>(Table2[[#This Row],[6M Return vs Nifty]]-AVERAGE(Table2[6M Return vs Nifty]))/_xlfn.STDEV.P(Table2[6M Return vs Nifty])</f>
        <v>6.4940673338460977</v>
      </c>
      <c r="M3">
        <v>-4.0143276151125704</v>
      </c>
      <c r="N3">
        <f>(Table2[[#This Row],[1W Return vs Nifty]]-AVERAGE(Table2[1W Return vs Nifty]))/_xlfn.STDEV.P(Table2[1W Return vs Nifty])</f>
        <v>-1.3953151904113317</v>
      </c>
      <c r="O3">
        <v>606.05999999999995</v>
      </c>
      <c r="P3">
        <v>545.46552211331596</v>
      </c>
      <c r="Q3">
        <v>363.36697845722398</v>
      </c>
      <c r="R3">
        <v>40.706083942896001</v>
      </c>
      <c r="S3" s="1">
        <f>(Table2[[#This Row],[Close Price]]-Table2[[#This Row],[20D EMA]])/Table2[[#This Row],[20D EMA]]</f>
        <v>-0.11122661122661118</v>
      </c>
      <c r="T3" s="1">
        <f>(Table2[[#This Row],[Close Price]]-Table2[[#This Row],[50D EMA]])/Table2[[#This Row],[50D EMA]]</f>
        <v>-1.2494872429169062E-2</v>
      </c>
      <c r="U3" s="1">
        <f>(Table2[[#This Row],[Close Price]]-Table2[[#This Row],[200D EMA]])/Table2[[#This Row],[200D EMA]]</f>
        <v>0.48238566500178148</v>
      </c>
      <c r="V3">
        <v>0.91119646071202798</v>
      </c>
      <c r="W3">
        <v>535</v>
      </c>
      <c r="X3">
        <v>615.20000000000005</v>
      </c>
      <c r="Y3">
        <v>535</v>
      </c>
      <c r="Z3">
        <v>615.20000000000005</v>
      </c>
      <c r="AA3">
        <v>535</v>
      </c>
      <c r="AB3">
        <v>648.4</v>
      </c>
      <c r="AC3" s="1">
        <f>(Table2[[#This Row],[Close Price]]/Table2[[#This Row],[Day Low]])-1</f>
        <v>6.8224299065420269E-3</v>
      </c>
      <c r="AD3" s="1">
        <f>(Table2[[#This Row],[Day High]]/Table2[[#This Row],[Close Price]])-1</f>
        <v>0.14211454562331771</v>
      </c>
      <c r="AE3" s="1">
        <f>(Table2[[#This Row],[Close Price]]/Table2[[#This Row],[Current Week Low]])-1</f>
        <v>6.8224299065420269E-3</v>
      </c>
      <c r="AF3" s="1">
        <f>(Table2[[#This Row],[Current Week High]]/Table2[[#This Row],[Close Price]])-1</f>
        <v>0.14211454562331771</v>
      </c>
      <c r="AG3" s="1">
        <f>(Table2[[#This Row],[Close Price]]/Table2[[#This Row],[Current Month Low]])-1</f>
        <v>6.8224299065420269E-3</v>
      </c>
      <c r="AH3" s="1">
        <f>(Table2[[#This Row],[Current Month High]]/Table2[[#This Row],[Close Price]])-1</f>
        <v>0.20375011603081772</v>
      </c>
      <c r="AI3">
        <v>28.8406200686902</v>
      </c>
      <c r="AJ3">
        <v>267.16539995228499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0.39</v>
      </c>
      <c r="AM3" t="s">
        <v>3188</v>
      </c>
      <c r="AN3">
        <v>-13.3</v>
      </c>
      <c r="AO3" t="s">
        <v>3189</v>
      </c>
      <c r="AP3">
        <v>0.26129651826629502</v>
      </c>
      <c r="AQ3">
        <f>(Table2[[#This Row],[Sharpe Ratio]]-AVERAGE(Table2[Sharpe Ratio]))/_xlfn.STDEV.P(Table2[Sharpe Ratio])</f>
        <v>2.3333453785635596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9.8862185866879919</v>
      </c>
      <c r="AS3">
        <f>_xlfn.RANK.AVG(Table2[[#This Row],[1Y Return vs Nifty Z-Score]],Table2[1Y Return vs Nifty Z-Score])</f>
        <v>20</v>
      </c>
      <c r="AT3">
        <f>_xlfn.RANK.AVG(Table2[[#This Row],[6M Return vs Nifty Z-Score]],Table2[6M Return vs Nifty Z-Score])</f>
        <v>1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9.3333333333333339</v>
      </c>
    </row>
    <row r="4" spans="1:48" x14ac:dyDescent="0.3">
      <c r="A4" t="s">
        <v>710</v>
      </c>
      <c r="B4" t="s">
        <v>711</v>
      </c>
      <c r="C4" t="s">
        <v>3142</v>
      </c>
      <c r="D4" t="s">
        <v>135</v>
      </c>
      <c r="E4">
        <v>24652.032745065</v>
      </c>
      <c r="F4">
        <v>664.55</v>
      </c>
      <c r="G4">
        <v>168.209757019318</v>
      </c>
      <c r="H4">
        <f>(Table2[[#This Row],[1Y Return vs Nifty]]-AVERAGE(Table2[1Y Return vs Nifty]))/_xlfn.STDEV.P(Table2[1Y Return vs Nifty])</f>
        <v>2.6037755680297705</v>
      </c>
      <c r="I4">
        <v>19.2415497119237</v>
      </c>
      <c r="J4">
        <f>(Table2[[#This Row],[1M Return vs Nifty]]-AVERAGE(Table2[1M Return vs Nifty]))/_xlfn.STDEV.P(Table2[1M Return vs Nifty])</f>
        <v>2.1916086172334754</v>
      </c>
      <c r="K4">
        <v>86.738264524918606</v>
      </c>
      <c r="L4">
        <f>(Table2[[#This Row],[6M Return vs Nifty]]-AVERAGE(Table2[6M Return vs Nifty]))/_xlfn.STDEV.P(Table2[6M Return vs Nifty])</f>
        <v>2.8686610534432329</v>
      </c>
      <c r="M4">
        <v>5.2039096119385002</v>
      </c>
      <c r="N4">
        <f>(Table2[[#This Row],[1W Return vs Nifty]]-AVERAGE(Table2[1W Return vs Nifty]))/_xlfn.STDEV.P(Table2[1W Return vs Nifty])</f>
        <v>0.96370894970849219</v>
      </c>
      <c r="O4">
        <v>681.85</v>
      </c>
      <c r="P4">
        <v>621.20355853566002</v>
      </c>
      <c r="Q4">
        <v>455.29359929042897</v>
      </c>
      <c r="R4">
        <v>60.500211264214897</v>
      </c>
      <c r="S4" s="1">
        <f>(Table2[[#This Row],[Close Price]]-Table2[[#This Row],[20D EMA]])/Table2[[#This Row],[20D EMA]]</f>
        <v>-2.5372149299699446E-2</v>
      </c>
      <c r="T4" s="1">
        <f>(Table2[[#This Row],[Close Price]]-Table2[[#This Row],[50D EMA]])/Table2[[#This Row],[50D EMA]]</f>
        <v>6.9778160264437117E-2</v>
      </c>
      <c r="U4" s="1">
        <f>(Table2[[#This Row],[Close Price]]-Table2[[#This Row],[200D EMA]])/Table2[[#This Row],[200D EMA]]</f>
        <v>0.45960760492942404</v>
      </c>
      <c r="V4">
        <v>0.79811272489628604</v>
      </c>
      <c r="W4">
        <v>656.05</v>
      </c>
      <c r="X4">
        <v>747.8</v>
      </c>
      <c r="Y4">
        <v>656.05</v>
      </c>
      <c r="Z4">
        <v>747.8</v>
      </c>
      <c r="AA4">
        <v>656.05</v>
      </c>
      <c r="AB4">
        <v>747.8</v>
      </c>
      <c r="AC4" s="1">
        <f>(Table2[[#This Row],[Close Price]]/Table2[[#This Row],[Day Low]])-1</f>
        <v>1.2956329548052814E-2</v>
      </c>
      <c r="AD4" s="1">
        <f>(Table2[[#This Row],[Day High]]/Table2[[#This Row],[Close Price]])-1</f>
        <v>0.12527274095252428</v>
      </c>
      <c r="AE4" s="1">
        <f>(Table2[[#This Row],[Close Price]]/Table2[[#This Row],[Current Week Low]])-1</f>
        <v>1.2956329548052814E-2</v>
      </c>
      <c r="AF4" s="1">
        <f>(Table2[[#This Row],[Current Week High]]/Table2[[#This Row],[Close Price]])-1</f>
        <v>0.12527274095252428</v>
      </c>
      <c r="AG4" s="1">
        <f>(Table2[[#This Row],[Close Price]]/Table2[[#This Row],[Current Month Low]])-1</f>
        <v>1.2956329548052814E-2</v>
      </c>
      <c r="AH4" s="1">
        <f>(Table2[[#This Row],[Current Month High]]/Table2[[#This Row],[Close Price]])-1</f>
        <v>0.12527274095252428</v>
      </c>
      <c r="AI4">
        <v>12.7078474155443</v>
      </c>
      <c r="AJ4">
        <v>202.06818181818099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0.53</v>
      </c>
      <c r="AM4" t="s">
        <v>3188</v>
      </c>
      <c r="AN4">
        <v>0.11</v>
      </c>
      <c r="AO4" t="s">
        <v>3188</v>
      </c>
      <c r="AP4">
        <v>0.24238671389302899</v>
      </c>
      <c r="AQ4">
        <f>(Table2[[#This Row],[Sharpe Ratio]]-AVERAGE(Table2[Sharpe Ratio]))/_xlfn.STDEV.P(Table2[Sharpe Ratio])</f>
        <v>2.1125713954567327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10.740325583871703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9</v>
      </c>
      <c r="AU4">
        <f>_xlfn.RANK.AVG(Table2[[#This Row],[Sharpe Ratio Z-Score]],Table2[Sharpe Ratio Z-Score])</f>
        <v>11</v>
      </c>
      <c r="AV4">
        <f>(Table2[[#This Row],[Rank 1Y]]+Table2[[#This Row],[Rank 6M]]+Table2[[#This Row],[Rank Sharpe]])/3</f>
        <v>12.666666666666666</v>
      </c>
    </row>
    <row r="5" spans="1:48" x14ac:dyDescent="0.3">
      <c r="A5" t="s">
        <v>512</v>
      </c>
      <c r="B5" t="s">
        <v>513</v>
      </c>
      <c r="C5" t="s">
        <v>3141</v>
      </c>
      <c r="D5" t="s">
        <v>161</v>
      </c>
      <c r="E5">
        <v>42528.049230825003</v>
      </c>
      <c r="F5">
        <v>1641.65</v>
      </c>
      <c r="G5">
        <v>292.57030440469299</v>
      </c>
      <c r="H5">
        <f>(Table2[[#This Row],[1Y Return vs Nifty]]-AVERAGE(Table2[1Y Return vs Nifty]))/_xlfn.STDEV.P(Table2[1Y Return vs Nifty])</f>
        <v>4.8390522190949765</v>
      </c>
      <c r="I5">
        <v>5.28054575363997</v>
      </c>
      <c r="J5">
        <f>(Table2[[#This Row],[1M Return vs Nifty]]-AVERAGE(Table2[1M Return vs Nifty]))/_xlfn.STDEV.P(Table2[1M Return vs Nifty])</f>
        <v>0.6317960035097232</v>
      </c>
      <c r="K5">
        <v>58.333120410222598</v>
      </c>
      <c r="L5">
        <f>(Table2[[#This Row],[6M Return vs Nifty]]-AVERAGE(Table2[6M Return vs Nifty]))/_xlfn.STDEV.P(Table2[6M Return vs Nifty])</f>
        <v>1.8660955117440721</v>
      </c>
      <c r="M5">
        <v>1.9182117909223599</v>
      </c>
      <c r="N5">
        <f>(Table2[[#This Row],[1W Return vs Nifty]]-AVERAGE(Table2[1W Return vs Nifty]))/_xlfn.STDEV.P(Table2[1W Return vs Nifty])</f>
        <v>0.12287134854862811</v>
      </c>
      <c r="O5">
        <v>1652.02</v>
      </c>
      <c r="P5">
        <v>1634.4311300941899</v>
      </c>
      <c r="Q5">
        <v>1254.82848947655</v>
      </c>
      <c r="R5">
        <v>52.202640763649299</v>
      </c>
      <c r="S5" s="1">
        <f>(Table2[[#This Row],[Close Price]]-Table2[[#This Row],[20D EMA]])/Table2[[#This Row],[20D EMA]]</f>
        <v>-6.2771637147249378E-3</v>
      </c>
      <c r="T5" s="1">
        <f>(Table2[[#This Row],[Close Price]]-Table2[[#This Row],[50D EMA]])/Table2[[#This Row],[50D EMA]]</f>
        <v>4.4167476823536384E-3</v>
      </c>
      <c r="U5" s="1">
        <f>(Table2[[#This Row],[Close Price]]-Table2[[#This Row],[200D EMA]])/Table2[[#This Row],[200D EMA]]</f>
        <v>0.3082664394118213</v>
      </c>
      <c r="V5">
        <v>1.81605221210752</v>
      </c>
      <c r="W5">
        <v>1577.9</v>
      </c>
      <c r="X5">
        <v>1719</v>
      </c>
      <c r="Y5">
        <v>1577.9</v>
      </c>
      <c r="Z5">
        <v>1719</v>
      </c>
      <c r="AA5">
        <v>1577.9</v>
      </c>
      <c r="AB5">
        <v>1719</v>
      </c>
      <c r="AC5" s="1">
        <f>(Table2[[#This Row],[Close Price]]/Table2[[#This Row],[Day Low]])-1</f>
        <v>4.0401799860574128E-2</v>
      </c>
      <c r="AD5" s="1">
        <f>(Table2[[#This Row],[Day High]]/Table2[[#This Row],[Close Price]])-1</f>
        <v>4.7117229616544298E-2</v>
      </c>
      <c r="AE5" s="1">
        <f>(Table2[[#This Row],[Close Price]]/Table2[[#This Row],[Current Week Low]])-1</f>
        <v>4.0401799860574128E-2</v>
      </c>
      <c r="AF5" s="1">
        <f>(Table2[[#This Row],[Current Week High]]/Table2[[#This Row],[Close Price]])-1</f>
        <v>4.7117229616544298E-2</v>
      </c>
      <c r="AG5" s="1">
        <f>(Table2[[#This Row],[Close Price]]/Table2[[#This Row],[Current Month Low]])-1</f>
        <v>4.0401799860574128E-2</v>
      </c>
      <c r="AH5" s="1">
        <f>(Table2[[#This Row],[Current Month High]]/Table2[[#This Row],[Close Price]])-1</f>
        <v>4.7117229616544298E-2</v>
      </c>
      <c r="AI5">
        <v>15.1219809338165</v>
      </c>
      <c r="AJ5">
        <v>370.38681948423999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7.0000000000000007E-2</v>
      </c>
      <c r="AM5" t="s">
        <v>3188</v>
      </c>
      <c r="AN5">
        <v>-2.94</v>
      </c>
      <c r="AO5" t="s">
        <v>3189</v>
      </c>
      <c r="AP5">
        <v>0.23491295564582701</v>
      </c>
      <c r="AQ5">
        <f>(Table2[[#This Row],[Sharpe Ratio]]-AVERAGE(Table2[Sharpe Ratio]))/_xlfn.STDEV.P(Table2[Sharpe Ratio])</f>
        <v>2.0253144707185262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9.485129553615927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36</v>
      </c>
      <c r="AU5">
        <f>_xlfn.RANK.AVG(Table2[[#This Row],[Sharpe Ratio Z-Score]],Table2[Sharpe Ratio Z-Score])</f>
        <v>17</v>
      </c>
      <c r="AV5">
        <f>(Table2[[#This Row],[Rank 1Y]]+Table2[[#This Row],[Rank 6M]]+Table2[[#This Row],[Rank Sharpe]])/3</f>
        <v>18</v>
      </c>
    </row>
    <row r="6" spans="1:48" x14ac:dyDescent="0.3">
      <c r="A6" t="s">
        <v>926</v>
      </c>
      <c r="B6" t="s">
        <v>927</v>
      </c>
      <c r="C6" t="s">
        <v>3136</v>
      </c>
      <c r="D6" t="s">
        <v>928</v>
      </c>
      <c r="E6">
        <v>16114.439741329999</v>
      </c>
      <c r="F6">
        <v>2259.4</v>
      </c>
      <c r="G6">
        <v>130.13401418414699</v>
      </c>
      <c r="H6">
        <f>(Table2[[#This Row],[1Y Return vs Nifty]]-AVERAGE(Table2[1Y Return vs Nifty]))/_xlfn.STDEV.P(Table2[1Y Return vs Nifty])</f>
        <v>1.9193959900943476</v>
      </c>
      <c r="I6">
        <v>6.9956388855543903</v>
      </c>
      <c r="J6">
        <f>(Table2[[#This Row],[1M Return vs Nifty]]-AVERAGE(Table2[1M Return vs Nifty]))/_xlfn.STDEV.P(Table2[1M Return vs Nifty])</f>
        <v>0.82341717265091174</v>
      </c>
      <c r="K6">
        <v>96.986613242286793</v>
      </c>
      <c r="L6">
        <f>(Table2[[#This Row],[6M Return vs Nifty]]-AVERAGE(Table2[6M Return vs Nifty]))/_xlfn.STDEV.P(Table2[6M Return vs Nifty])</f>
        <v>3.230378679020578</v>
      </c>
      <c r="M6">
        <v>-4.5894242284181397</v>
      </c>
      <c r="N6">
        <f>(Table2[[#This Row],[1W Return vs Nifty]]-AVERAGE(Table2[1W Return vs Nifty]))/_xlfn.STDEV.P(Table2[1W Return vs Nifty])</f>
        <v>-1.5424872321231498</v>
      </c>
      <c r="O6">
        <v>2390.3000000000002</v>
      </c>
      <c r="P6">
        <v>2170.0041358201802</v>
      </c>
      <c r="Q6">
        <v>1508.74992712106</v>
      </c>
      <c r="R6">
        <v>43.236931437126003</v>
      </c>
      <c r="S6" s="1">
        <f>(Table2[[#This Row],[Close Price]]-Table2[[#This Row],[20D EMA]])/Table2[[#This Row],[20D EMA]]</f>
        <v>-5.4763000460193313E-2</v>
      </c>
      <c r="T6" s="1">
        <f>(Table2[[#This Row],[Close Price]]-Table2[[#This Row],[50D EMA]])/Table2[[#This Row],[50D EMA]]</f>
        <v>4.1196172257999694E-2</v>
      </c>
      <c r="U6" s="1">
        <f>(Table2[[#This Row],[Close Price]]-Table2[[#This Row],[200D EMA]])/Table2[[#This Row],[200D EMA]]</f>
        <v>0.49753114110255664</v>
      </c>
      <c r="V6">
        <v>0.58708890394255797</v>
      </c>
      <c r="W6">
        <v>2243.0500000000002</v>
      </c>
      <c r="X6">
        <v>2433.35</v>
      </c>
      <c r="Y6">
        <v>2243.0500000000002</v>
      </c>
      <c r="Z6">
        <v>2433.35</v>
      </c>
      <c r="AA6">
        <v>2243.0500000000002</v>
      </c>
      <c r="AB6">
        <v>2497.4</v>
      </c>
      <c r="AC6" s="1">
        <f>(Table2[[#This Row],[Close Price]]/Table2[[#This Row],[Day Low]])-1</f>
        <v>7.2891821403890944E-3</v>
      </c>
      <c r="AD6" s="1">
        <f>(Table2[[#This Row],[Day High]]/Table2[[#This Row],[Close Price]])-1</f>
        <v>7.6989466229972381E-2</v>
      </c>
      <c r="AE6" s="1">
        <f>(Table2[[#This Row],[Close Price]]/Table2[[#This Row],[Current Week Low]])-1</f>
        <v>7.2891821403890944E-3</v>
      </c>
      <c r="AF6" s="1">
        <f>(Table2[[#This Row],[Current Week High]]/Table2[[#This Row],[Close Price]])-1</f>
        <v>7.6989466229972381E-2</v>
      </c>
      <c r="AG6" s="1">
        <f>(Table2[[#This Row],[Close Price]]/Table2[[#This Row],[Current Month Low]])-1</f>
        <v>7.2891821403890944E-3</v>
      </c>
      <c r="AH6" s="1">
        <f>(Table2[[#This Row],[Current Month High]]/Table2[[#This Row],[Close Price]])-1</f>
        <v>0.10533770027440914</v>
      </c>
      <c r="AI6">
        <v>19.500752412144799</v>
      </c>
      <c r="AJ6">
        <v>209.506849315068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0.57999999999999996</v>
      </c>
      <c r="AM6" t="s">
        <v>3188</v>
      </c>
      <c r="AN6">
        <v>-11.6</v>
      </c>
      <c r="AO6" t="s">
        <v>3189</v>
      </c>
      <c r="AP6">
        <v>0.25013927525956797</v>
      </c>
      <c r="AQ6">
        <f>(Table2[[#This Row],[Sharpe Ratio]]-AVERAGE(Table2[Sharpe Ratio]))/_xlfn.STDEV.P(Table2[Sharpe Ratio])</f>
        <v>2.2030833763522439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6.6337879859949309</v>
      </c>
      <c r="AS6">
        <f>_xlfn.RANK.AVG(Table2[[#This Row],[1Y Return vs Nifty Z-Score]],Table2[1Y Return vs Nifty Z-Score])</f>
        <v>45</v>
      </c>
      <c r="AT6">
        <f>_xlfn.RANK.AVG(Table2[[#This Row],[6M Return vs Nifty Z-Score]],Table2[6M Return vs Nifty Z-Score])</f>
        <v>6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19.666666666666668</v>
      </c>
    </row>
    <row r="7" spans="1:48" x14ac:dyDescent="0.3">
      <c r="A7" t="s">
        <v>1152</v>
      </c>
      <c r="B7" t="s">
        <v>1153</v>
      </c>
      <c r="C7" t="s">
        <v>3132</v>
      </c>
      <c r="D7" t="s">
        <v>48</v>
      </c>
      <c r="E7">
        <v>11081.15810592</v>
      </c>
      <c r="F7">
        <v>610.20000000000005</v>
      </c>
      <c r="G7">
        <v>158.97563607252599</v>
      </c>
      <c r="H7">
        <f>(Table2[[#This Row],[1Y Return vs Nifty]]-AVERAGE(Table2[1Y Return vs Nifty]))/_xlfn.STDEV.P(Table2[1Y Return vs Nifty])</f>
        <v>2.4377999802775432</v>
      </c>
      <c r="I7">
        <v>27.959615403117699</v>
      </c>
      <c r="J7">
        <f>(Table2[[#This Row],[1M Return vs Nifty]]-AVERAGE(Table2[1M Return vs Nifty]))/_xlfn.STDEV.P(Table2[1M Return vs Nifty])</f>
        <v>3.1656466501020222</v>
      </c>
      <c r="K7">
        <v>77.127805983060995</v>
      </c>
      <c r="L7">
        <f>(Table2[[#This Row],[6M Return vs Nifty]]-AVERAGE(Table2[6M Return vs Nifty]))/_xlfn.STDEV.P(Table2[6M Return vs Nifty])</f>
        <v>2.5294578959063601</v>
      </c>
      <c r="M7">
        <v>22.279782843855099</v>
      </c>
      <c r="N7">
        <f>(Table2[[#This Row],[1W Return vs Nifty]]-AVERAGE(Table2[1W Return vs Nifty]))/_xlfn.STDEV.P(Table2[1W Return vs Nifty])</f>
        <v>5.333567977582911</v>
      </c>
      <c r="O7">
        <v>554.92999999999995</v>
      </c>
      <c r="P7">
        <v>530.56504366501395</v>
      </c>
      <c r="Q7">
        <v>426.457442252188</v>
      </c>
      <c r="R7">
        <v>80.260862596102598</v>
      </c>
      <c r="S7" s="1">
        <f>(Table2[[#This Row],[Close Price]]-Table2[[#This Row],[20D EMA]])/Table2[[#This Row],[20D EMA]]</f>
        <v>9.9598147514101065E-2</v>
      </c>
      <c r="T7" s="1">
        <f>(Table2[[#This Row],[Close Price]]-Table2[[#This Row],[50D EMA]])/Table2[[#This Row],[50D EMA]]</f>
        <v>0.15009461570420704</v>
      </c>
      <c r="U7" s="1">
        <f>(Table2[[#This Row],[Close Price]]-Table2[[#This Row],[200D EMA]])/Table2[[#This Row],[200D EMA]]</f>
        <v>0.43085789938953595</v>
      </c>
      <c r="V7">
        <v>2.0832476008675802</v>
      </c>
      <c r="W7">
        <v>597.85</v>
      </c>
      <c r="X7">
        <v>673.4</v>
      </c>
      <c r="Y7">
        <v>597.85</v>
      </c>
      <c r="Z7">
        <v>673.4</v>
      </c>
      <c r="AA7">
        <v>524.04999999999995</v>
      </c>
      <c r="AB7">
        <v>694.3</v>
      </c>
      <c r="AC7" s="1">
        <f>(Table2[[#This Row],[Close Price]]/Table2[[#This Row],[Day Low]])-1</f>
        <v>2.0657355523960863E-2</v>
      </c>
      <c r="AD7" s="1">
        <f>(Table2[[#This Row],[Day High]]/Table2[[#This Row],[Close Price]])-1</f>
        <v>0.10357259914782024</v>
      </c>
      <c r="AE7" s="1">
        <f>(Table2[[#This Row],[Close Price]]/Table2[[#This Row],[Current Week Low]])-1</f>
        <v>2.0657355523960863E-2</v>
      </c>
      <c r="AF7" s="1">
        <f>(Table2[[#This Row],[Current Week High]]/Table2[[#This Row],[Close Price]])-1</f>
        <v>0.10357259914782024</v>
      </c>
      <c r="AG7" s="1">
        <f>(Table2[[#This Row],[Close Price]]/Table2[[#This Row],[Current Month Low]])-1</f>
        <v>0.16439271061921601</v>
      </c>
      <c r="AH7" s="1">
        <f>(Table2[[#This Row],[Current Month High]]/Table2[[#This Row],[Close Price]])-1</f>
        <v>0.13782366437233673</v>
      </c>
      <c r="AI7">
        <v>13.7823664372336</v>
      </c>
      <c r="AJ7">
        <v>224.57446808510599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0.22</v>
      </c>
      <c r="AM7" t="s">
        <v>3188</v>
      </c>
      <c r="AN7">
        <v>25.31</v>
      </c>
      <c r="AO7" t="s">
        <v>3188</v>
      </c>
      <c r="AP7">
        <v>0.22295027828493899</v>
      </c>
      <c r="AQ7">
        <f>(Table2[[#This Row],[Sharpe Ratio]]-AVERAGE(Table2[Sharpe Ratio]))/_xlfn.STDEV.P(Table2[Sharpe Ratio])</f>
        <v>1.8856489365092497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15.352121440378086</v>
      </c>
      <c r="AS7">
        <f>_xlfn.RANK.AVG(Table2[[#This Row],[1Y Return vs Nifty Z-Score]],Table2[1Y Return vs Nifty Z-Score])</f>
        <v>21</v>
      </c>
      <c r="AT7">
        <f>_xlfn.RANK.AVG(Table2[[#This Row],[6M Return vs Nifty Z-Score]],Table2[6M Return vs Nifty Z-Score])</f>
        <v>19</v>
      </c>
      <c r="AU7">
        <f>_xlfn.RANK.AVG(Table2[[#This Row],[Sharpe Ratio Z-Score]],Table2[Sharpe Ratio Z-Score])</f>
        <v>19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622</v>
      </c>
      <c r="B8" t="s">
        <v>623</v>
      </c>
      <c r="C8" t="s">
        <v>3143</v>
      </c>
      <c r="D8" t="s">
        <v>276</v>
      </c>
      <c r="E8">
        <v>31329.892256159899</v>
      </c>
      <c r="F8">
        <v>599.25</v>
      </c>
      <c r="G8">
        <v>127.808748584483</v>
      </c>
      <c r="H8">
        <f>(Table2[[#This Row],[1Y Return vs Nifty]]-AVERAGE(Table2[1Y Return vs Nifty]))/_xlfn.STDEV.P(Table2[1Y Return vs Nifty])</f>
        <v>1.8776012890277189</v>
      </c>
      <c r="I8">
        <v>20.7339202047173</v>
      </c>
      <c r="J8">
        <f>(Table2[[#This Row],[1M Return vs Nifty]]-AVERAGE(Table2[1M Return vs Nifty]))/_xlfn.STDEV.P(Table2[1M Return vs Nifty])</f>
        <v>2.3583457892853024</v>
      </c>
      <c r="K8">
        <v>72.422752552587198</v>
      </c>
      <c r="L8">
        <f>(Table2[[#This Row],[6M Return vs Nifty]]-AVERAGE(Table2[6M Return vs Nifty]))/_xlfn.STDEV.P(Table2[6M Return vs Nifty])</f>
        <v>2.3633920445169299</v>
      </c>
      <c r="M8">
        <v>0.3109743146592</v>
      </c>
      <c r="N8">
        <f>(Table2[[#This Row],[1W Return vs Nifty]]-AVERAGE(Table2[1W Return vs Nifty]))/_xlfn.STDEV.P(Table2[1W Return vs Nifty])</f>
        <v>-0.2884341876425866</v>
      </c>
      <c r="O8">
        <v>617.74</v>
      </c>
      <c r="P8">
        <v>554.97490472652896</v>
      </c>
      <c r="Q8">
        <v>414.868845512897</v>
      </c>
      <c r="R8">
        <v>49.5840982240261</v>
      </c>
      <c r="S8" s="1">
        <f>(Table2[[#This Row],[Close Price]]-Table2[[#This Row],[20D EMA]])/Table2[[#This Row],[20D EMA]]</f>
        <v>-2.993168647003595E-2</v>
      </c>
      <c r="T8" s="1">
        <f>(Table2[[#This Row],[Close Price]]-Table2[[#This Row],[50D EMA]])/Table2[[#This Row],[50D EMA]]</f>
        <v>7.9778553762333018E-2</v>
      </c>
      <c r="U8" s="1">
        <f>(Table2[[#This Row],[Close Price]]-Table2[[#This Row],[200D EMA]])/Table2[[#This Row],[200D EMA]]</f>
        <v>0.44443239467440598</v>
      </c>
      <c r="V8">
        <v>1.1085038926258499</v>
      </c>
      <c r="W8">
        <v>595</v>
      </c>
      <c r="X8">
        <v>639.75</v>
      </c>
      <c r="Y8">
        <v>595</v>
      </c>
      <c r="Z8">
        <v>639.75</v>
      </c>
      <c r="AA8">
        <v>595</v>
      </c>
      <c r="AB8">
        <v>674</v>
      </c>
      <c r="AC8" s="1">
        <f>(Table2[[#This Row],[Close Price]]/Table2[[#This Row],[Day Low]])-1</f>
        <v>7.1428571428571175E-3</v>
      </c>
      <c r="AD8" s="1">
        <f>(Table2[[#This Row],[Day High]]/Table2[[#This Row],[Close Price]])-1</f>
        <v>6.758448060075084E-2</v>
      </c>
      <c r="AE8" s="1">
        <f>(Table2[[#This Row],[Close Price]]/Table2[[#This Row],[Current Week Low]])-1</f>
        <v>7.1428571428571175E-3</v>
      </c>
      <c r="AF8" s="1">
        <f>(Table2[[#This Row],[Current Week High]]/Table2[[#This Row],[Close Price]])-1</f>
        <v>6.758448060075084E-2</v>
      </c>
      <c r="AG8" s="1">
        <f>(Table2[[#This Row],[Close Price]]/Table2[[#This Row],[Current Month Low]])-1</f>
        <v>7.1428571428571175E-3</v>
      </c>
      <c r="AH8" s="1">
        <f>(Table2[[#This Row],[Current Month High]]/Table2[[#This Row],[Close Price]])-1</f>
        <v>0.12473925740508962</v>
      </c>
      <c r="AI8">
        <v>14.926992073425099</v>
      </c>
      <c r="AJ8">
        <v>167.52232142857099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0.47</v>
      </c>
      <c r="AM8" t="s">
        <v>3188</v>
      </c>
      <c r="AN8">
        <v>-9.43</v>
      </c>
      <c r="AO8" t="s">
        <v>3189</v>
      </c>
      <c r="AP8">
        <v>0.24412472867216101</v>
      </c>
      <c r="AQ8">
        <f>(Table2[[#This Row],[Sharpe Ratio]]-AVERAGE(Table2[Sharpe Ratio]))/_xlfn.STDEV.P(Table2[Sharpe Ratio])</f>
        <v>2.1328629033916311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8.4437678385789958</v>
      </c>
      <c r="AS8">
        <f>_xlfn.RANK.AVG(Table2[[#This Row],[1Y Return vs Nifty Z-Score]],Table2[1Y Return vs Nifty Z-Score])</f>
        <v>47</v>
      </c>
      <c r="AT8">
        <f>_xlfn.RANK.AVG(Table2[[#This Row],[6M Return vs Nifty Z-Score]],Table2[6M Return vs Nifty Z-Score])</f>
        <v>24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27</v>
      </c>
    </row>
    <row r="9" spans="1:48" x14ac:dyDescent="0.3">
      <c r="A9" t="s">
        <v>260</v>
      </c>
      <c r="B9" t="s">
        <v>261</v>
      </c>
      <c r="C9" t="s">
        <v>3132</v>
      </c>
      <c r="D9" t="s">
        <v>143</v>
      </c>
      <c r="E9">
        <v>102874.891734</v>
      </c>
      <c r="F9">
        <v>451.7</v>
      </c>
      <c r="G9">
        <v>153.95948016438999</v>
      </c>
      <c r="H9">
        <f>(Table2[[#This Row],[1Y Return vs Nifty]]-AVERAGE(Table2[1Y Return vs Nifty]))/_xlfn.STDEV.P(Table2[1Y Return vs Nifty])</f>
        <v>2.3476387803206684</v>
      </c>
      <c r="I9">
        <v>-13.340544944878101</v>
      </c>
      <c r="J9">
        <f>(Table2[[#This Row],[1M Return vs Nifty]]-AVERAGE(Table2[1M Return vs Nifty]))/_xlfn.STDEV.P(Table2[1M Return vs Nifty])</f>
        <v>-1.4486712923689871</v>
      </c>
      <c r="K9">
        <v>60.832690326193401</v>
      </c>
      <c r="L9">
        <f>(Table2[[#This Row],[6M Return vs Nifty]]-AVERAGE(Table2[6M Return vs Nifty]))/_xlfn.STDEV.P(Table2[6M Return vs Nifty])</f>
        <v>1.9543183581658816</v>
      </c>
      <c r="M9">
        <v>-1.60941873994574</v>
      </c>
      <c r="N9">
        <f>(Table2[[#This Row],[1W Return vs Nifty]]-AVERAGE(Table2[1W Return vs Nifty]))/_xlfn.STDEV.P(Table2[1W Return vs Nifty])</f>
        <v>-0.77987886006188556</v>
      </c>
      <c r="O9">
        <v>525.87</v>
      </c>
      <c r="P9">
        <v>532.43263777391201</v>
      </c>
      <c r="Q9">
        <v>402.526650340022</v>
      </c>
      <c r="R9">
        <v>23.993267042058701</v>
      </c>
      <c r="S9" s="1">
        <f>(Table2[[#This Row],[Close Price]]-Table2[[#This Row],[20D EMA]])/Table2[[#This Row],[20D EMA]]</f>
        <v>-0.14104246296613235</v>
      </c>
      <c r="T9" s="1">
        <f>(Table2[[#This Row],[Close Price]]-Table2[[#This Row],[50D EMA]])/Table2[[#This Row],[50D EMA]]</f>
        <v>-0.15162976881254542</v>
      </c>
      <c r="U9" s="1">
        <f>(Table2[[#This Row],[Close Price]]-Table2[[#This Row],[200D EMA]])/Table2[[#This Row],[200D EMA]]</f>
        <v>0.12216172424469364</v>
      </c>
      <c r="V9">
        <v>0.16987649188050599</v>
      </c>
      <c r="W9">
        <v>442.3</v>
      </c>
      <c r="X9">
        <v>498</v>
      </c>
      <c r="Y9">
        <v>442.3</v>
      </c>
      <c r="Z9">
        <v>498</v>
      </c>
      <c r="AA9">
        <v>442.3</v>
      </c>
      <c r="AB9">
        <v>533.5</v>
      </c>
      <c r="AC9" s="1">
        <f>(Table2[[#This Row],[Close Price]]/Table2[[#This Row],[Day Low]])-1</f>
        <v>2.1252543522495948E-2</v>
      </c>
      <c r="AD9" s="1">
        <f>(Table2[[#This Row],[Day High]]/Table2[[#This Row],[Close Price]])-1</f>
        <v>0.10250166039406694</v>
      </c>
      <c r="AE9" s="1">
        <f>(Table2[[#This Row],[Close Price]]/Table2[[#This Row],[Current Week Low]])-1</f>
        <v>2.1252543522495948E-2</v>
      </c>
      <c r="AF9" s="1">
        <f>(Table2[[#This Row],[Current Week High]]/Table2[[#This Row],[Close Price]])-1</f>
        <v>0.10250166039406694</v>
      </c>
      <c r="AG9" s="1">
        <f>(Table2[[#This Row],[Close Price]]/Table2[[#This Row],[Current Month Low]])-1</f>
        <v>2.1252543522495948E-2</v>
      </c>
      <c r="AH9" s="1">
        <f>(Table2[[#This Row],[Current Month High]]/Table2[[#This Row],[Close Price]])-1</f>
        <v>0.18109364622537094</v>
      </c>
      <c r="AI9">
        <v>43.236661500996199</v>
      </c>
      <c r="AJ9">
        <v>217.76292648610601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-0.2</v>
      </c>
      <c r="AM9" t="s">
        <v>3189</v>
      </c>
      <c r="AN9">
        <v>-14.55</v>
      </c>
      <c r="AO9" t="s">
        <v>3189</v>
      </c>
      <c r="AP9">
        <v>0.21319747173245501</v>
      </c>
      <c r="AQ9">
        <f>(Table2[[#This Row],[Sharpe Ratio]]-AVERAGE(Table2[Sharpe Ratio]))/_xlfn.STDEV.P(Table2[Sharpe Ratio])</f>
        <v>1.771783879708011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26</v>
      </c>
      <c r="AT9">
        <f>_xlfn.RANK.AVG(Table2[[#This Row],[6M Return vs Nifty Z-Score]],Table2[6M Return vs Nifty Z-Score])</f>
        <v>33</v>
      </c>
      <c r="AU9">
        <f>_xlfn.RANK.AVG(Table2[[#This Row],[Sharpe Ratio Z-Score]],Table2[Sharpe Ratio Z-Score])</f>
        <v>24</v>
      </c>
      <c r="AV9">
        <f>(Table2[[#This Row],[Rank 1Y]]+Table2[[#This Row],[Rank 6M]]+Table2[[#This Row],[Rank Sharpe]])/3</f>
        <v>27.666666666666668</v>
      </c>
    </row>
    <row r="10" spans="1:48" x14ac:dyDescent="0.3">
      <c r="A10" t="s">
        <v>878</v>
      </c>
      <c r="B10" t="s">
        <v>879</v>
      </c>
      <c r="C10" t="s">
        <v>3132</v>
      </c>
      <c r="D10" t="s">
        <v>48</v>
      </c>
      <c r="E10">
        <v>17797.905307090001</v>
      </c>
      <c r="F10">
        <v>1563.15</v>
      </c>
      <c r="G10">
        <v>173.80666389469201</v>
      </c>
      <c r="H10">
        <f>(Table2[[#This Row],[1Y Return vs Nifty]]-AVERAGE(Table2[1Y Return vs Nifty]))/_xlfn.STDEV.P(Table2[1Y Return vs Nifty])</f>
        <v>2.7043752800746299</v>
      </c>
      <c r="I10">
        <v>-5.9901187785366599</v>
      </c>
      <c r="J10">
        <f>(Table2[[#This Row],[1M Return vs Nifty]]-AVERAGE(Table2[1M Return vs Nifty]))/_xlfn.STDEV.P(Table2[1M Return vs Nifty])</f>
        <v>-0.6274346904194833</v>
      </c>
      <c r="K10">
        <v>76.141508507310405</v>
      </c>
      <c r="L10">
        <f>(Table2[[#This Row],[6M Return vs Nifty]]-AVERAGE(Table2[6M Return vs Nifty]))/_xlfn.STDEV.P(Table2[6M Return vs Nifty])</f>
        <v>2.4946463188532864</v>
      </c>
      <c r="M10">
        <v>-2.24397099734218</v>
      </c>
      <c r="N10">
        <f>(Table2[[#This Row],[1W Return vs Nifty]]-AVERAGE(Table2[1W Return vs Nifty]))/_xlfn.STDEV.P(Table2[1W Return vs Nifty])</f>
        <v>-0.94226609923739535</v>
      </c>
      <c r="O10">
        <v>1583.45</v>
      </c>
      <c r="P10">
        <v>1575.0400293969799</v>
      </c>
      <c r="Q10">
        <v>1233.2436659264199</v>
      </c>
      <c r="R10">
        <v>34.052097371902903</v>
      </c>
      <c r="S10" s="1">
        <f>(Table2[[#This Row],[Close Price]]-Table2[[#This Row],[20D EMA]])/Table2[[#This Row],[20D EMA]]</f>
        <v>-1.2820107992042662E-2</v>
      </c>
      <c r="T10" s="1">
        <f>(Table2[[#This Row],[Close Price]]-Table2[[#This Row],[50D EMA]])/Table2[[#This Row],[50D EMA]]</f>
        <v>-7.5490331515777522E-3</v>
      </c>
      <c r="U10" s="1">
        <f>(Table2[[#This Row],[Close Price]]-Table2[[#This Row],[200D EMA]])/Table2[[#This Row],[200D EMA]]</f>
        <v>0.26751107116025818</v>
      </c>
      <c r="V10">
        <v>1.09673925388119</v>
      </c>
      <c r="W10">
        <v>1520.15</v>
      </c>
      <c r="X10">
        <v>1680</v>
      </c>
      <c r="Y10">
        <v>1520.15</v>
      </c>
      <c r="Z10">
        <v>1680</v>
      </c>
      <c r="AA10">
        <v>1511</v>
      </c>
      <c r="AB10">
        <v>1680</v>
      </c>
      <c r="AC10" s="1">
        <f>(Table2[[#This Row],[Close Price]]/Table2[[#This Row],[Day Low]])-1</f>
        <v>2.8286682235305616E-2</v>
      </c>
      <c r="AD10" s="1">
        <f>(Table2[[#This Row],[Day High]]/Table2[[#This Row],[Close Price]])-1</f>
        <v>7.4752902792438292E-2</v>
      </c>
      <c r="AE10" s="1">
        <f>(Table2[[#This Row],[Close Price]]/Table2[[#This Row],[Current Week Low]])-1</f>
        <v>2.8286682235305616E-2</v>
      </c>
      <c r="AF10" s="1">
        <f>(Table2[[#This Row],[Current Week High]]/Table2[[#This Row],[Close Price]])-1</f>
        <v>7.4752902792438292E-2</v>
      </c>
      <c r="AG10" s="1">
        <f>(Table2[[#This Row],[Close Price]]/Table2[[#This Row],[Current Month Low]])-1</f>
        <v>3.4513567174057069E-2</v>
      </c>
      <c r="AH10" s="1">
        <f>(Table2[[#This Row],[Current Month High]]/Table2[[#This Row],[Close Price]])-1</f>
        <v>7.4752902792438292E-2</v>
      </c>
      <c r="AI10">
        <v>14.940984550427</v>
      </c>
      <c r="AJ10">
        <v>225.65625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0.08</v>
      </c>
      <c r="AM10" t="s">
        <v>3188</v>
      </c>
      <c r="AN10">
        <v>-0.83</v>
      </c>
      <c r="AO10" t="s">
        <v>3189</v>
      </c>
      <c r="AP10">
        <v>0.18588888000716799</v>
      </c>
      <c r="AQ10">
        <f>(Table2[[#This Row],[Sharpe Ratio]]-AVERAGE(Table2[Sharpe Ratio]))/_xlfn.STDEV.P(Table2[Sharpe Ratio])</f>
        <v>1.4529531583942907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5.0822739676653281</v>
      </c>
      <c r="AS10">
        <f>_xlfn.RANK.AVG(Table2[[#This Row],[1Y Return vs Nifty Z-Score]],Table2[1Y Return vs Nifty Z-Score])</f>
        <v>16</v>
      </c>
      <c r="AT10">
        <f>_xlfn.RANK.AVG(Table2[[#This Row],[6M Return vs Nifty Z-Score]],Table2[6M Return vs Nifty Z-Score])</f>
        <v>20</v>
      </c>
      <c r="AU10">
        <f>_xlfn.RANK.AVG(Table2[[#This Row],[Sharpe Ratio Z-Score]],Table2[Sharpe Ratio Z-Score])</f>
        <v>50</v>
      </c>
      <c r="AV10">
        <f>(Table2[[#This Row],[Rank 1Y]]+Table2[[#This Row],[Rank 6M]]+Table2[[#This Row],[Rank Sharpe]])/3</f>
        <v>28.666666666666668</v>
      </c>
    </row>
    <row r="11" spans="1:48" x14ac:dyDescent="0.3">
      <c r="A11" t="s">
        <v>341</v>
      </c>
      <c r="B11" t="s">
        <v>342</v>
      </c>
      <c r="C11" t="s">
        <v>3138</v>
      </c>
      <c r="D11" t="s">
        <v>83</v>
      </c>
      <c r="E11">
        <v>73521.706044254999</v>
      </c>
      <c r="F11">
        <v>702.2</v>
      </c>
      <c r="G11">
        <v>153.318036221315</v>
      </c>
      <c r="H11">
        <f>(Table2[[#This Row],[1Y Return vs Nifty]]-AVERAGE(Table2[1Y Return vs Nifty]))/_xlfn.STDEV.P(Table2[1Y Return vs Nifty])</f>
        <v>2.336109362840062</v>
      </c>
      <c r="I11">
        <v>9.9959952535739909</v>
      </c>
      <c r="J11">
        <f>(Table2[[#This Row],[1M Return vs Nifty]]-AVERAGE(Table2[1M Return vs Nifty]))/_xlfn.STDEV.P(Table2[1M Return vs Nifty])</f>
        <v>1.1586361671077174</v>
      </c>
      <c r="K11">
        <v>51.866265197595098</v>
      </c>
      <c r="L11">
        <f>(Table2[[#This Row],[6M Return vs Nifty]]-AVERAGE(Table2[6M Return vs Nifty]))/_xlfn.STDEV.P(Table2[6M Return vs Nifty])</f>
        <v>1.6378464955391665</v>
      </c>
      <c r="M11">
        <v>4.5396297500076601</v>
      </c>
      <c r="N11">
        <f>(Table2[[#This Row],[1W Return vs Nifty]]-AVERAGE(Table2[1W Return vs Nifty]))/_xlfn.STDEV.P(Table2[1W Return vs Nifty])</f>
        <v>0.79371416746403278</v>
      </c>
      <c r="O11">
        <v>705.41</v>
      </c>
      <c r="P11">
        <v>644.90677152171702</v>
      </c>
      <c r="Q11">
        <v>482.88897170535603</v>
      </c>
      <c r="R11">
        <v>47.622768004241102</v>
      </c>
      <c r="S11" s="1">
        <f>(Table2[[#This Row],[Close Price]]-Table2[[#This Row],[20D EMA]])/Table2[[#This Row],[20D EMA]]</f>
        <v>-4.5505450730779591E-3</v>
      </c>
      <c r="T11" s="1">
        <f>(Table2[[#This Row],[Close Price]]-Table2[[#This Row],[50D EMA]])/Table2[[#This Row],[50D EMA]]</f>
        <v>8.8839551712403902E-2</v>
      </c>
      <c r="U11" s="1">
        <f>(Table2[[#This Row],[Close Price]]-Table2[[#This Row],[200D EMA]])/Table2[[#This Row],[200D EMA]]</f>
        <v>0.45416449980237039</v>
      </c>
      <c r="V11">
        <v>1.70079887271396</v>
      </c>
      <c r="W11">
        <v>673.4</v>
      </c>
      <c r="X11">
        <v>729.3</v>
      </c>
      <c r="Y11">
        <v>673.4</v>
      </c>
      <c r="Z11">
        <v>729.3</v>
      </c>
      <c r="AA11">
        <v>673.4</v>
      </c>
      <c r="AB11">
        <v>757.9</v>
      </c>
      <c r="AC11" s="1">
        <f>(Table2[[#This Row],[Close Price]]/Table2[[#This Row],[Day Low]])-1</f>
        <v>4.2768042768042802E-2</v>
      </c>
      <c r="AD11" s="1">
        <f>(Table2[[#This Row],[Day High]]/Table2[[#This Row],[Close Price]])-1</f>
        <v>3.8592993449159563E-2</v>
      </c>
      <c r="AE11" s="1">
        <f>(Table2[[#This Row],[Close Price]]/Table2[[#This Row],[Current Week Low]])-1</f>
        <v>4.2768042768042802E-2</v>
      </c>
      <c r="AF11" s="1">
        <f>(Table2[[#This Row],[Current Week High]]/Table2[[#This Row],[Close Price]])-1</f>
        <v>3.8592993449159563E-2</v>
      </c>
      <c r="AG11" s="1">
        <f>(Table2[[#This Row],[Close Price]]/Table2[[#This Row],[Current Month Low]])-1</f>
        <v>4.2768042768042802E-2</v>
      </c>
      <c r="AH11" s="1">
        <f>(Table2[[#This Row],[Current Month High]]/Table2[[#This Row],[Close Price]])-1</f>
        <v>7.9322130447165851E-2</v>
      </c>
      <c r="AI11">
        <v>11.9695243520364</v>
      </c>
      <c r="AJ11">
        <v>190.76604554865401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0.27</v>
      </c>
      <c r="AM11" t="s">
        <v>3188</v>
      </c>
      <c r="AN11">
        <v>0.69</v>
      </c>
      <c r="AO11" t="s">
        <v>3188</v>
      </c>
      <c r="AP11">
        <v>0.240380426786617</v>
      </c>
      <c r="AQ11">
        <f>(Table2[[#This Row],[Sharpe Ratio]]-AVERAGE(Table2[Sharpe Ratio]))/_xlfn.STDEV.P(Table2[Sharpe Ratio])</f>
        <v>2.0891477794850806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8.0154539724360596</v>
      </c>
      <c r="AS11">
        <f>_xlfn.RANK.AVG(Table2[[#This Row],[1Y Return vs Nifty Z-Score]],Table2[1Y Return vs Nifty Z-Score])</f>
        <v>27</v>
      </c>
      <c r="AT11">
        <f>_xlfn.RANK.AVG(Table2[[#This Row],[6M Return vs Nifty Z-Score]],Table2[6M Return vs Nifty Z-Score])</f>
        <v>48</v>
      </c>
      <c r="AU11">
        <f>_xlfn.RANK.AVG(Table2[[#This Row],[Sharpe Ratio Z-Score]],Table2[Sharpe Ratio Z-Score])</f>
        <v>13</v>
      </c>
      <c r="AV11">
        <f>(Table2[[#This Row],[Rank 1Y]]+Table2[[#This Row],[Rank 6M]]+Table2[[#This Row],[Rank Sharpe]])/3</f>
        <v>29.333333333333332</v>
      </c>
    </row>
    <row r="12" spans="1:48" x14ac:dyDescent="0.3">
      <c r="A12" t="s">
        <v>962</v>
      </c>
      <c r="B12" t="s">
        <v>963</v>
      </c>
      <c r="C12" t="s">
        <v>3133</v>
      </c>
      <c r="D12" t="s">
        <v>51</v>
      </c>
      <c r="E12">
        <v>15494.656945299999</v>
      </c>
      <c r="F12">
        <v>11343.3</v>
      </c>
      <c r="G12">
        <v>163.96397399838</v>
      </c>
      <c r="H12">
        <f>(Table2[[#This Row],[1Y Return vs Nifty]]-AVERAGE(Table2[1Y Return vs Nifty]))/_xlfn.STDEV.P(Table2[1Y Return vs Nifty])</f>
        <v>2.527461175308563</v>
      </c>
      <c r="I12">
        <v>-5.4395513869330898</v>
      </c>
      <c r="J12">
        <f>(Table2[[#This Row],[1M Return vs Nifty]]-AVERAGE(Table2[1M Return vs Nifty]))/_xlfn.STDEV.P(Table2[1M Return vs Nifty])</f>
        <v>-0.56592178169928509</v>
      </c>
      <c r="K12">
        <v>77.578133701108698</v>
      </c>
      <c r="L12">
        <f>(Table2[[#This Row],[6M Return vs Nifty]]-AVERAGE(Table2[6M Return vs Nifty]))/_xlfn.STDEV.P(Table2[6M Return vs Nifty])</f>
        <v>2.5453523075229185</v>
      </c>
      <c r="M12">
        <v>-1.04524540617425</v>
      </c>
      <c r="N12">
        <f>(Table2[[#This Row],[1W Return vs Nifty]]-AVERAGE(Table2[1W Return vs Nifty]))/_xlfn.STDEV.P(Table2[1W Return vs Nifty])</f>
        <v>-0.63550217710201562</v>
      </c>
      <c r="O12">
        <v>12305.01</v>
      </c>
      <c r="P12">
        <v>11543.854244731099</v>
      </c>
      <c r="Q12">
        <v>8397.2914572682294</v>
      </c>
      <c r="R12">
        <v>39.867100351267297</v>
      </c>
      <c r="S12" s="1">
        <f>(Table2[[#This Row],[Close Price]]-Table2[[#This Row],[20D EMA]])/Table2[[#This Row],[20D EMA]]</f>
        <v>-7.8155970616846385E-2</v>
      </c>
      <c r="T12" s="1">
        <f>(Table2[[#This Row],[Close Price]]-Table2[[#This Row],[50D EMA]])/Table2[[#This Row],[50D EMA]]</f>
        <v>-1.7373248178582806E-2</v>
      </c>
      <c r="U12" s="1">
        <f>(Table2[[#This Row],[Close Price]]-Table2[[#This Row],[200D EMA]])/Table2[[#This Row],[200D EMA]]</f>
        <v>0.35082842577553602</v>
      </c>
      <c r="V12">
        <v>0.96094021019338105</v>
      </c>
      <c r="W12">
        <v>11116.15</v>
      </c>
      <c r="X12">
        <v>12247.1</v>
      </c>
      <c r="Y12">
        <v>11116.15</v>
      </c>
      <c r="Z12">
        <v>12247.1</v>
      </c>
      <c r="AA12">
        <v>11116.15</v>
      </c>
      <c r="AB12">
        <v>12673.35</v>
      </c>
      <c r="AC12" s="1">
        <f>(Table2[[#This Row],[Close Price]]/Table2[[#This Row],[Day Low]])-1</f>
        <v>2.0434233075300234E-2</v>
      </c>
      <c r="AD12" s="1">
        <f>(Table2[[#This Row],[Day High]]/Table2[[#This Row],[Close Price]])-1</f>
        <v>7.9676989941198872E-2</v>
      </c>
      <c r="AE12" s="1">
        <f>(Table2[[#This Row],[Close Price]]/Table2[[#This Row],[Current Week Low]])-1</f>
        <v>2.0434233075300234E-2</v>
      </c>
      <c r="AF12" s="1">
        <f>(Table2[[#This Row],[Current Week High]]/Table2[[#This Row],[Close Price]])-1</f>
        <v>7.9676989941198872E-2</v>
      </c>
      <c r="AG12" s="1">
        <f>(Table2[[#This Row],[Close Price]]/Table2[[#This Row],[Current Month Low]])-1</f>
        <v>2.0434233075300234E-2</v>
      </c>
      <c r="AH12" s="1">
        <f>(Table2[[#This Row],[Current Month High]]/Table2[[#This Row],[Close Price]])-1</f>
        <v>0.1172542381846553</v>
      </c>
      <c r="AI12">
        <v>20.159036611920701</v>
      </c>
      <c r="AJ12">
        <v>214.123120378831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0.21</v>
      </c>
      <c r="AM12" t="s">
        <v>3188</v>
      </c>
      <c r="AN12">
        <v>-10.76</v>
      </c>
      <c r="AO12" t="s">
        <v>3189</v>
      </c>
      <c r="AP12">
        <v>0.184316749673716</v>
      </c>
      <c r="AQ12">
        <f>(Table2[[#This Row],[Sharpe Ratio]]-AVERAGE(Table2[Sharpe Ratio]))/_xlfn.STDEV.P(Table2[Sharpe Ratio])</f>
        <v>1.4345983690570749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5.3059878930872557</v>
      </c>
      <c r="AS12">
        <f>_xlfn.RANK.AVG(Table2[[#This Row],[1Y Return vs Nifty Z-Score]],Table2[1Y Return vs Nifty Z-Score])</f>
        <v>19</v>
      </c>
      <c r="AT12">
        <f>_xlfn.RANK.AVG(Table2[[#This Row],[6M Return vs Nifty Z-Score]],Table2[6M Return vs Nifty Z-Score])</f>
        <v>16</v>
      </c>
      <c r="AU12">
        <f>_xlfn.RANK.AVG(Table2[[#This Row],[Sharpe Ratio Z-Score]],Table2[Sharpe Ratio Z-Score])</f>
        <v>55</v>
      </c>
      <c r="AV12">
        <f>(Table2[[#This Row],[Rank 1Y]]+Table2[[#This Row],[Rank 6M]]+Table2[[#This Row],[Rank Sharpe]])/3</f>
        <v>30</v>
      </c>
    </row>
    <row r="13" spans="1:48" x14ac:dyDescent="0.3">
      <c r="A13" t="s">
        <v>1255</v>
      </c>
      <c r="B13" t="s">
        <v>1256</v>
      </c>
      <c r="C13" t="s">
        <v>3148</v>
      </c>
      <c r="D13" t="s">
        <v>1257</v>
      </c>
      <c r="E13">
        <v>9377.6946381199996</v>
      </c>
      <c r="F13">
        <v>1472.15</v>
      </c>
      <c r="G13">
        <v>210.42027058521001</v>
      </c>
      <c r="H13">
        <f>(Table2[[#This Row],[1Y Return vs Nifty]]-AVERAGE(Table2[1Y Return vs Nifty]))/_xlfn.STDEV.P(Table2[1Y Return vs Nifty])</f>
        <v>3.3624741857748828</v>
      </c>
      <c r="I13">
        <v>14.3796352733057</v>
      </c>
      <c r="J13">
        <f>(Table2[[#This Row],[1M Return vs Nifty]]-AVERAGE(Table2[1M Return vs Nifty]))/_xlfn.STDEV.P(Table2[1M Return vs Nifty])</f>
        <v>1.6484044543478804</v>
      </c>
      <c r="K13">
        <v>75.144704072756298</v>
      </c>
      <c r="L13">
        <f>(Table2[[#This Row],[6M Return vs Nifty]]-AVERAGE(Table2[6M Return vs Nifty]))/_xlfn.STDEV.P(Table2[6M Return vs Nifty])</f>
        <v>2.4594638964771991</v>
      </c>
      <c r="M13">
        <v>3.9262108964734299</v>
      </c>
      <c r="N13">
        <f>(Table2[[#This Row],[1W Return vs Nifty]]-AVERAGE(Table2[1W Return vs Nifty]))/_xlfn.STDEV.P(Table2[1W Return vs Nifty])</f>
        <v>0.63673514340014514</v>
      </c>
      <c r="O13">
        <v>1449.01</v>
      </c>
      <c r="P13">
        <v>1370.1514328319499</v>
      </c>
      <c r="Q13">
        <v>1058.6353114253</v>
      </c>
      <c r="R13">
        <v>64.542286352167494</v>
      </c>
      <c r="S13" s="1">
        <f>(Table2[[#This Row],[Close Price]]-Table2[[#This Row],[20D EMA]])/Table2[[#This Row],[20D EMA]]</f>
        <v>1.5969524019848105E-2</v>
      </c>
      <c r="T13" s="1">
        <f>(Table2[[#This Row],[Close Price]]-Table2[[#This Row],[50D EMA]])/Table2[[#This Row],[50D EMA]]</f>
        <v>7.4443280300215076E-2</v>
      </c>
      <c r="U13" s="1">
        <f>(Table2[[#This Row],[Close Price]]-Table2[[#This Row],[200D EMA]])/Table2[[#This Row],[200D EMA]]</f>
        <v>0.39061108590640359</v>
      </c>
      <c r="V13">
        <v>0.71477129345668799</v>
      </c>
      <c r="W13">
        <v>1458.4</v>
      </c>
      <c r="X13">
        <v>1577.9</v>
      </c>
      <c r="Y13">
        <v>1458.4</v>
      </c>
      <c r="Z13">
        <v>1577.9</v>
      </c>
      <c r="AA13">
        <v>1458.4</v>
      </c>
      <c r="AB13">
        <v>1577.9</v>
      </c>
      <c r="AC13" s="1">
        <f>(Table2[[#This Row],[Close Price]]/Table2[[#This Row],[Day Low]])-1</f>
        <v>9.4281404278662162E-3</v>
      </c>
      <c r="AD13" s="1">
        <f>(Table2[[#This Row],[Day High]]/Table2[[#This Row],[Close Price]])-1</f>
        <v>7.1833712597221711E-2</v>
      </c>
      <c r="AE13" s="1">
        <f>(Table2[[#This Row],[Close Price]]/Table2[[#This Row],[Current Week Low]])-1</f>
        <v>9.4281404278662162E-3</v>
      </c>
      <c r="AF13" s="1">
        <f>(Table2[[#This Row],[Current Week High]]/Table2[[#This Row],[Close Price]])-1</f>
        <v>7.1833712597221711E-2</v>
      </c>
      <c r="AG13" s="1">
        <f>(Table2[[#This Row],[Close Price]]/Table2[[#This Row],[Current Month Low]])-1</f>
        <v>9.4281404278662162E-3</v>
      </c>
      <c r="AH13" s="1">
        <f>(Table2[[#This Row],[Current Month High]]/Table2[[#This Row],[Close Price]])-1</f>
        <v>7.1833712597221711E-2</v>
      </c>
      <c r="AI13">
        <v>7.1833712597221702</v>
      </c>
      <c r="AJ13">
        <v>238.075554024572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</v>
      </c>
      <c r="AM13">
        <v>0</v>
      </c>
      <c r="AN13">
        <v>5.35</v>
      </c>
      <c r="AO13" t="s">
        <v>3188</v>
      </c>
      <c r="AP13">
        <v>0.17859533997497301</v>
      </c>
      <c r="AQ13">
        <f>(Table2[[#This Row],[Sharpe Ratio]]-AVERAGE(Table2[Sharpe Ratio]))/_xlfn.STDEV.P(Table2[Sharpe Ratio])</f>
        <v>1.3678003005395973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9.4748779805397039</v>
      </c>
      <c r="AS13">
        <f>_xlfn.RANK.AVG(Table2[[#This Row],[1Y Return vs Nifty Z-Score]],Table2[1Y Return vs Nifty Z-Score])</f>
        <v>8</v>
      </c>
      <c r="AT13">
        <f>_xlfn.RANK.AVG(Table2[[#This Row],[6M Return vs Nifty Z-Score]],Table2[6M Return vs Nifty Z-Score])</f>
        <v>21</v>
      </c>
      <c r="AU13">
        <f>_xlfn.RANK.AVG(Table2[[#This Row],[Sharpe Ratio Z-Score]],Table2[Sharpe Ratio Z-Score])</f>
        <v>62</v>
      </c>
      <c r="AV13">
        <f>(Table2[[#This Row],[Rank 1Y]]+Table2[[#This Row],[Rank 6M]]+Table2[[#This Row],[Rank Sharpe]])/3</f>
        <v>30.333333333333332</v>
      </c>
    </row>
    <row r="14" spans="1:48" x14ac:dyDescent="0.3">
      <c r="A14" t="s">
        <v>394</v>
      </c>
      <c r="B14" t="s">
        <v>395</v>
      </c>
      <c r="C14" t="s">
        <v>3141</v>
      </c>
      <c r="D14" t="s">
        <v>161</v>
      </c>
      <c r="E14">
        <v>59400.03659625</v>
      </c>
      <c r="F14">
        <v>13643.25</v>
      </c>
      <c r="G14">
        <v>220.26909904745099</v>
      </c>
      <c r="H14">
        <f>(Table2[[#This Row],[1Y Return vs Nifty]]-AVERAGE(Table2[1Y Return vs Nifty]))/_xlfn.STDEV.P(Table2[1Y Return vs Nifty])</f>
        <v>3.5394986261206856</v>
      </c>
      <c r="I14">
        <v>22.366375686989301</v>
      </c>
      <c r="J14">
        <f>(Table2[[#This Row],[1M Return vs Nifty]]-AVERAGE(Table2[1M Return vs Nifty]))/_xlfn.STDEV.P(Table2[1M Return vs Nifty])</f>
        <v>2.5407341519130129</v>
      </c>
      <c r="K14">
        <v>70.793090272639603</v>
      </c>
      <c r="L14">
        <f>(Table2[[#This Row],[6M Return vs Nifty]]-AVERAGE(Table2[6M Return vs Nifty]))/_xlfn.STDEV.P(Table2[6M Return vs Nifty])</f>
        <v>2.3058727712513161</v>
      </c>
      <c r="M14">
        <v>6.6104978738638502</v>
      </c>
      <c r="N14">
        <f>(Table2[[#This Row],[1W Return vs Nifty]]-AVERAGE(Table2[1W Return vs Nifty]))/_xlfn.STDEV.P(Table2[1W Return vs Nifty])</f>
        <v>1.3236666708391487</v>
      </c>
      <c r="O14">
        <v>13244.17</v>
      </c>
      <c r="P14">
        <v>12543.5983245475</v>
      </c>
      <c r="Q14">
        <v>9850.5628649953105</v>
      </c>
      <c r="R14">
        <v>66.765975142140903</v>
      </c>
      <c r="S14" s="1">
        <f>(Table2[[#This Row],[Close Price]]-Table2[[#This Row],[20D EMA]])/Table2[[#This Row],[20D EMA]]</f>
        <v>3.0132503584596085E-2</v>
      </c>
      <c r="T14" s="1">
        <f>(Table2[[#This Row],[Close Price]]-Table2[[#This Row],[50D EMA]])/Table2[[#This Row],[50D EMA]]</f>
        <v>8.7666365503789284E-2</v>
      </c>
      <c r="U14" s="1">
        <f>(Table2[[#This Row],[Close Price]]-Table2[[#This Row],[200D EMA]])/Table2[[#This Row],[200D EMA]]</f>
        <v>0.38502237760263203</v>
      </c>
      <c r="V14">
        <v>0.97714144472676401</v>
      </c>
      <c r="W14">
        <v>13500.1</v>
      </c>
      <c r="X14">
        <v>14525</v>
      </c>
      <c r="Y14">
        <v>13500.1</v>
      </c>
      <c r="Z14">
        <v>14525</v>
      </c>
      <c r="AA14">
        <v>13500.1</v>
      </c>
      <c r="AB14">
        <v>14849.95</v>
      </c>
      <c r="AC14" s="1">
        <f>(Table2[[#This Row],[Close Price]]/Table2[[#This Row],[Day Low]])-1</f>
        <v>1.0603625158332131E-2</v>
      </c>
      <c r="AD14" s="1">
        <f>(Table2[[#This Row],[Day High]]/Table2[[#This Row],[Close Price]])-1</f>
        <v>6.4629029007018168E-2</v>
      </c>
      <c r="AE14" s="1">
        <f>(Table2[[#This Row],[Close Price]]/Table2[[#This Row],[Current Week Low]])-1</f>
        <v>1.0603625158332131E-2</v>
      </c>
      <c r="AF14" s="1">
        <f>(Table2[[#This Row],[Current Week High]]/Table2[[#This Row],[Close Price]])-1</f>
        <v>6.4629029007018168E-2</v>
      </c>
      <c r="AG14" s="1">
        <f>(Table2[[#This Row],[Close Price]]/Table2[[#This Row],[Current Month Low]])-1</f>
        <v>1.0603625158332131E-2</v>
      </c>
      <c r="AH14" s="1">
        <f>(Table2[[#This Row],[Current Month High]]/Table2[[#This Row],[Close Price]])-1</f>
        <v>8.8446667766111542E-2</v>
      </c>
      <c r="AI14">
        <v>8.8446667766111506</v>
      </c>
      <c r="AJ14">
        <v>250.19507687568901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</v>
      </c>
      <c r="AM14" t="s">
        <v>3188</v>
      </c>
      <c r="AN14">
        <v>5.54</v>
      </c>
      <c r="AO14" t="s">
        <v>3188</v>
      </c>
      <c r="AP14">
        <v>0.181978781891632</v>
      </c>
      <c r="AQ14">
        <f>(Table2[[#This Row],[Sharpe Ratio]]-AVERAGE(Table2[Sharpe Ratio]))/_xlfn.STDEV.P(Table2[Sharpe Ratio])</f>
        <v>1.407302345817625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11.117074565941788</v>
      </c>
      <c r="AS14">
        <f>_xlfn.RANK.AVG(Table2[[#This Row],[1Y Return vs Nifty Z-Score]],Table2[1Y Return vs Nifty Z-Score])</f>
        <v>7</v>
      </c>
      <c r="AT14">
        <f>_xlfn.RANK.AVG(Table2[[#This Row],[6M Return vs Nifty Z-Score]],Table2[6M Return vs Nifty Z-Score])</f>
        <v>27</v>
      </c>
      <c r="AU14">
        <f>_xlfn.RANK.AVG(Table2[[#This Row],[Sharpe Ratio Z-Score]],Table2[Sharpe Ratio Z-Score])</f>
        <v>58</v>
      </c>
      <c r="AV14">
        <f>(Table2[[#This Row],[Rank 1Y]]+Table2[[#This Row],[Rank 6M]]+Table2[[#This Row],[Rank Sharpe]])/3</f>
        <v>30.666666666666668</v>
      </c>
    </row>
    <row r="15" spans="1:48" x14ac:dyDescent="0.3">
      <c r="A15" t="s">
        <v>584</v>
      </c>
      <c r="B15" t="s">
        <v>585</v>
      </c>
      <c r="C15" t="s">
        <v>3131</v>
      </c>
      <c r="D15" t="s">
        <v>40</v>
      </c>
      <c r="E15">
        <v>34318.281030799997</v>
      </c>
      <c r="F15">
        <v>6407.1</v>
      </c>
      <c r="G15">
        <v>177.403155022269</v>
      </c>
      <c r="H15">
        <f>(Table2[[#This Row],[1Y Return vs Nifty]]-AVERAGE(Table2[1Y Return vs Nifty]))/_xlfn.STDEV.P(Table2[1Y Return vs Nifty])</f>
        <v>2.7690191949837843</v>
      </c>
      <c r="I15">
        <v>-6.4950846059401002</v>
      </c>
      <c r="J15">
        <f>(Table2[[#This Row],[1M Return vs Nifty]]-AVERAGE(Table2[1M Return vs Nifty]))/_xlfn.STDEV.P(Table2[1M Return vs Nifty])</f>
        <v>-0.68385270086034311</v>
      </c>
      <c r="K15">
        <v>85.634867897495795</v>
      </c>
      <c r="L15">
        <f>(Table2[[#This Row],[6M Return vs Nifty]]-AVERAGE(Table2[6M Return vs Nifty]))/_xlfn.STDEV.P(Table2[6M Return vs Nifty])</f>
        <v>2.8297164371788552</v>
      </c>
      <c r="M15">
        <v>-1.28101087768394</v>
      </c>
      <c r="N15">
        <f>(Table2[[#This Row],[1W Return vs Nifty]]-AVERAGE(Table2[1W Return vs Nifty]))/_xlfn.STDEV.P(Table2[1W Return vs Nifty])</f>
        <v>-0.69583653658953037</v>
      </c>
      <c r="O15">
        <v>6843.53</v>
      </c>
      <c r="P15">
        <v>6166.3248352979299</v>
      </c>
      <c r="Q15">
        <v>4310.5185158166096</v>
      </c>
      <c r="R15">
        <v>34.449981151444497</v>
      </c>
      <c r="S15" s="1">
        <f>(Table2[[#This Row],[Close Price]]-Table2[[#This Row],[20D EMA]])/Table2[[#This Row],[20D EMA]]</f>
        <v>-6.3772643650279806E-2</v>
      </c>
      <c r="T15" s="1">
        <f>(Table2[[#This Row],[Close Price]]-Table2[[#This Row],[50D EMA]])/Table2[[#This Row],[50D EMA]]</f>
        <v>3.9046785748911531E-2</v>
      </c>
      <c r="U15" s="1">
        <f>(Table2[[#This Row],[Close Price]]-Table2[[#This Row],[200D EMA]])/Table2[[#This Row],[200D EMA]]</f>
        <v>0.48638730502847688</v>
      </c>
      <c r="V15">
        <v>0.29384240470997502</v>
      </c>
      <c r="W15">
        <v>6360</v>
      </c>
      <c r="X15">
        <v>6657</v>
      </c>
      <c r="Y15">
        <v>6360</v>
      </c>
      <c r="Z15">
        <v>6657</v>
      </c>
      <c r="AA15">
        <v>6360</v>
      </c>
      <c r="AB15">
        <v>6963.95</v>
      </c>
      <c r="AC15" s="1">
        <f>(Table2[[#This Row],[Close Price]]/Table2[[#This Row],[Day Low]])-1</f>
        <v>7.4056603773584584E-3</v>
      </c>
      <c r="AD15" s="1">
        <f>(Table2[[#This Row],[Day High]]/Table2[[#This Row],[Close Price]])-1</f>
        <v>3.9003605375286687E-2</v>
      </c>
      <c r="AE15" s="1">
        <f>(Table2[[#This Row],[Close Price]]/Table2[[#This Row],[Current Week Low]])-1</f>
        <v>7.4056603773584584E-3</v>
      </c>
      <c r="AF15" s="1">
        <f>(Table2[[#This Row],[Current Week High]]/Table2[[#This Row],[Close Price]])-1</f>
        <v>3.9003605375286687E-2</v>
      </c>
      <c r="AG15" s="1">
        <f>(Table2[[#This Row],[Close Price]]/Table2[[#This Row],[Current Month Low]])-1</f>
        <v>7.4056603773584584E-3</v>
      </c>
      <c r="AH15" s="1">
        <f>(Table2[[#This Row],[Current Month High]]/Table2[[#This Row],[Close Price]])-1</f>
        <v>8.691139517098212E-2</v>
      </c>
      <c r="AI15">
        <v>32.353170701253298</v>
      </c>
      <c r="AJ15">
        <v>221.62542041062201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0.45</v>
      </c>
      <c r="AM15" t="s">
        <v>3188</v>
      </c>
      <c r="AN15">
        <v>-15.48</v>
      </c>
      <c r="AO15" t="s">
        <v>3189</v>
      </c>
      <c r="AP15">
        <v>0.17227882922290999</v>
      </c>
      <c r="AQ15">
        <f>(Table2[[#This Row],[Sharpe Ratio]]-AVERAGE(Table2[Sharpe Ratio]))/_xlfn.STDEV.P(Table2[Sharpe Ratio])</f>
        <v>1.2940543637470638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5.5131007584598306</v>
      </c>
      <c r="AS15">
        <f>_xlfn.RANK.AVG(Table2[[#This Row],[1Y Return vs Nifty Z-Score]],Table2[1Y Return vs Nifty Z-Score])</f>
        <v>13</v>
      </c>
      <c r="AT15">
        <f>_xlfn.RANK.AVG(Table2[[#This Row],[6M Return vs Nifty Z-Score]],Table2[6M Return vs Nifty Z-Score])</f>
        <v>11</v>
      </c>
      <c r="AU15">
        <f>_xlfn.RANK.AVG(Table2[[#This Row],[Sharpe Ratio Z-Score]],Table2[Sharpe Ratio Z-Score])</f>
        <v>74</v>
      </c>
      <c r="AV15">
        <f>(Table2[[#This Row],[Rank 1Y]]+Table2[[#This Row],[Rank 6M]]+Table2[[#This Row],[Rank Sharpe]])/3</f>
        <v>32.666666666666664</v>
      </c>
    </row>
    <row r="16" spans="1:48" x14ac:dyDescent="0.3">
      <c r="A16" t="s">
        <v>972</v>
      </c>
      <c r="B16" t="s">
        <v>973</v>
      </c>
      <c r="C16" t="s">
        <v>3134</v>
      </c>
      <c r="D16" t="s">
        <v>117</v>
      </c>
      <c r="E16">
        <v>15165.193180570001</v>
      </c>
      <c r="F16">
        <v>1003.75</v>
      </c>
      <c r="G16">
        <v>112.001305130063</v>
      </c>
      <c r="H16">
        <f>(Table2[[#This Row],[1Y Return vs Nifty]]-AVERAGE(Table2[1Y Return vs Nifty]))/_xlfn.STDEV.P(Table2[1Y Return vs Nifty])</f>
        <v>1.5934757362734064</v>
      </c>
      <c r="I16">
        <v>7.4878206251178501</v>
      </c>
      <c r="J16">
        <f>(Table2[[#This Row],[1M Return vs Nifty]]-AVERAGE(Table2[1M Return vs Nifty]))/_xlfn.STDEV.P(Table2[1M Return vs Nifty])</f>
        <v>0.8784068630707087</v>
      </c>
      <c r="K16">
        <v>86.967311120826494</v>
      </c>
      <c r="L16">
        <f>(Table2[[#This Row],[6M Return vs Nifty]]-AVERAGE(Table2[6M Return vs Nifty]))/_xlfn.STDEV.P(Table2[6M Return vs Nifty])</f>
        <v>2.8767453012672717</v>
      </c>
      <c r="M16">
        <v>-7.8465112265992802</v>
      </c>
      <c r="N16">
        <f>(Table2[[#This Row],[1W Return vs Nifty]]-AVERAGE(Table2[1W Return vs Nifty]))/_xlfn.STDEV.P(Table2[1W Return vs Nifty])</f>
        <v>-2.3760030840077406</v>
      </c>
      <c r="O16">
        <v>1096.58</v>
      </c>
      <c r="P16">
        <v>1008.50416201705</v>
      </c>
      <c r="Q16">
        <v>724.97866435081198</v>
      </c>
      <c r="R16">
        <v>34.335828001778097</v>
      </c>
      <c r="S16" s="1">
        <f>(Table2[[#This Row],[Close Price]]-Table2[[#This Row],[20D EMA]])/Table2[[#This Row],[20D EMA]]</f>
        <v>-8.4654106403545509E-2</v>
      </c>
      <c r="T16" s="1">
        <f>(Table2[[#This Row],[Close Price]]-Table2[[#This Row],[50D EMA]])/Table2[[#This Row],[50D EMA]]</f>
        <v>-4.714072778382491E-3</v>
      </c>
      <c r="U16" s="1">
        <f>(Table2[[#This Row],[Close Price]]-Table2[[#This Row],[200D EMA]])/Table2[[#This Row],[200D EMA]]</f>
        <v>0.3845235030451773</v>
      </c>
      <c r="V16">
        <v>0.59885210744393202</v>
      </c>
      <c r="W16">
        <v>967</v>
      </c>
      <c r="X16">
        <v>1052.1500000000001</v>
      </c>
      <c r="Y16">
        <v>967</v>
      </c>
      <c r="Z16">
        <v>1052.1500000000001</v>
      </c>
      <c r="AA16">
        <v>967</v>
      </c>
      <c r="AB16">
        <v>1152.6500000000001</v>
      </c>
      <c r="AC16" s="1">
        <f>(Table2[[#This Row],[Close Price]]/Table2[[#This Row],[Day Low]])-1</f>
        <v>3.8004136504653507E-2</v>
      </c>
      <c r="AD16" s="1">
        <f>(Table2[[#This Row],[Day High]]/Table2[[#This Row],[Close Price]])-1</f>
        <v>4.8219178082191894E-2</v>
      </c>
      <c r="AE16" s="1">
        <f>(Table2[[#This Row],[Close Price]]/Table2[[#This Row],[Current Week Low]])-1</f>
        <v>3.8004136504653507E-2</v>
      </c>
      <c r="AF16" s="1">
        <f>(Table2[[#This Row],[Current Week High]]/Table2[[#This Row],[Close Price]])-1</f>
        <v>4.8219178082191894E-2</v>
      </c>
      <c r="AG16" s="1">
        <f>(Table2[[#This Row],[Close Price]]/Table2[[#This Row],[Current Month Low]])-1</f>
        <v>3.8004136504653507E-2</v>
      </c>
      <c r="AH16" s="1">
        <f>(Table2[[#This Row],[Current Month High]]/Table2[[#This Row],[Close Price]])-1</f>
        <v>0.14834371108343714</v>
      </c>
      <c r="AI16">
        <v>34.276463262764601</v>
      </c>
      <c r="AJ16">
        <v>168.31061213579201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</v>
      </c>
      <c r="AM16" t="s">
        <v>3188</v>
      </c>
      <c r="AN16">
        <v>-23.74</v>
      </c>
      <c r="AO16" t="s">
        <v>3189</v>
      </c>
      <c r="AP16">
        <v>0.19809244774204601</v>
      </c>
      <c r="AQ16">
        <f>(Table2[[#This Row],[Sharpe Ratio]]-AVERAGE(Table2[Sharpe Ratio]))/_xlfn.STDEV.P(Table2[Sharpe Ratio])</f>
        <v>1.5954311134149137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4.568055930018561</v>
      </c>
      <c r="AS16">
        <f>_xlfn.RANK.AVG(Table2[[#This Row],[1Y Return vs Nifty Z-Score]],Table2[1Y Return vs Nifty Z-Score])</f>
        <v>55</v>
      </c>
      <c r="AT16">
        <f>_xlfn.RANK.AVG(Table2[[#This Row],[6M Return vs Nifty Z-Score]],Table2[6M Return vs Nifty Z-Score])</f>
        <v>7</v>
      </c>
      <c r="AU16">
        <f>_xlfn.RANK.AVG(Table2[[#This Row],[Sharpe Ratio Z-Score]],Table2[Sharpe Ratio Z-Score])</f>
        <v>38</v>
      </c>
      <c r="AV16">
        <f>(Table2[[#This Row],[Rank 1Y]]+Table2[[#This Row],[Rank 6M]]+Table2[[#This Row],[Rank Sharpe]])/3</f>
        <v>33.333333333333336</v>
      </c>
    </row>
    <row r="17" spans="1:48" x14ac:dyDescent="0.3">
      <c r="A17" t="s">
        <v>262</v>
      </c>
      <c r="B17" t="s">
        <v>263</v>
      </c>
      <c r="C17" t="s">
        <v>3141</v>
      </c>
      <c r="D17" t="s">
        <v>264</v>
      </c>
      <c r="E17">
        <v>101888.938540406</v>
      </c>
      <c r="F17">
        <v>70.930000000000007</v>
      </c>
      <c r="G17">
        <v>130.36347808973099</v>
      </c>
      <c r="H17">
        <f>(Table2[[#This Row],[1Y Return vs Nifty]]-AVERAGE(Table2[1Y Return vs Nifty]))/_xlfn.STDEV.P(Table2[1Y Return vs Nifty])</f>
        <v>1.923520411554352</v>
      </c>
      <c r="I17">
        <v>0.38790793055969103</v>
      </c>
      <c r="J17">
        <f>(Table2[[#This Row],[1M Return vs Nifty]]-AVERAGE(Table2[1M Return vs Nifty]))/_xlfn.STDEV.P(Table2[1M Return vs Nifty])</f>
        <v>8.5159227700033133E-2</v>
      </c>
      <c r="K17">
        <v>60.779390069907102</v>
      </c>
      <c r="L17">
        <f>(Table2[[#This Row],[6M Return vs Nifty]]-AVERAGE(Table2[6M Return vs Nifty]))/_xlfn.STDEV.P(Table2[6M Return vs Nifty])</f>
        <v>1.9524371143988863</v>
      </c>
      <c r="M17">
        <v>-3.3669715840525201</v>
      </c>
      <c r="N17">
        <f>(Table2[[#This Row],[1W Return vs Nifty]]-AVERAGE(Table2[1W Return vs Nifty]))/_xlfn.STDEV.P(Table2[1W Return vs Nifty])</f>
        <v>-1.2296513582806685</v>
      </c>
      <c r="O17">
        <v>78.56</v>
      </c>
      <c r="P17">
        <v>74.582664773768201</v>
      </c>
      <c r="Q17">
        <v>55.522361317863698</v>
      </c>
      <c r="R17">
        <v>23.78519265641</v>
      </c>
      <c r="S17" s="1">
        <f>(Table2[[#This Row],[Close Price]]-Table2[[#This Row],[20D EMA]])/Table2[[#This Row],[20D EMA]]</f>
        <v>-9.7123217922606864E-2</v>
      </c>
      <c r="T17" s="1">
        <f>(Table2[[#This Row],[Close Price]]-Table2[[#This Row],[50D EMA]])/Table2[[#This Row],[50D EMA]]</f>
        <v>-4.8974715302112524E-2</v>
      </c>
      <c r="U17" s="1">
        <f>(Table2[[#This Row],[Close Price]]-Table2[[#This Row],[200D EMA]])/Table2[[#This Row],[200D EMA]]</f>
        <v>0.27750330346953511</v>
      </c>
      <c r="V17">
        <v>0.56436389825518396</v>
      </c>
      <c r="W17">
        <v>70.930000000000007</v>
      </c>
      <c r="X17">
        <v>76.489999999999995</v>
      </c>
      <c r="Y17">
        <v>70.930000000000007</v>
      </c>
      <c r="Z17">
        <v>76.489999999999995</v>
      </c>
      <c r="AA17">
        <v>70.930000000000007</v>
      </c>
      <c r="AB17">
        <v>81.53</v>
      </c>
      <c r="AC17" s="1">
        <f>(Table2[[#This Row],[Close Price]]/Table2[[#This Row],[Day Low]])-1</f>
        <v>0</v>
      </c>
      <c r="AD17" s="1">
        <f>(Table2[[#This Row],[Day High]]/Table2[[#This Row],[Close Price]])-1</f>
        <v>7.8387142252925202E-2</v>
      </c>
      <c r="AE17" s="1">
        <f>(Table2[[#This Row],[Close Price]]/Table2[[#This Row],[Current Week Low]])-1</f>
        <v>0</v>
      </c>
      <c r="AF17" s="1">
        <f>(Table2[[#This Row],[Current Week High]]/Table2[[#This Row],[Close Price]])-1</f>
        <v>7.8387142252925202E-2</v>
      </c>
      <c r="AG17" s="1">
        <f>(Table2[[#This Row],[Close Price]]/Table2[[#This Row],[Current Month Low]])-1</f>
        <v>0</v>
      </c>
      <c r="AH17" s="1">
        <f>(Table2[[#This Row],[Current Month High]]/Table2[[#This Row],[Close Price]])-1</f>
        <v>0.14944311292823897</v>
      </c>
      <c r="AI17">
        <v>21.302692795714002</v>
      </c>
      <c r="AJ17">
        <v>169.69581749049399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0.33</v>
      </c>
      <c r="AM17" t="s">
        <v>3188</v>
      </c>
      <c r="AN17">
        <v>-12.24</v>
      </c>
      <c r="AO17" t="s">
        <v>3189</v>
      </c>
      <c r="AP17">
        <v>0.21041396828035799</v>
      </c>
      <c r="AQ17">
        <f>(Table2[[#This Row],[Sharpe Ratio]]-AVERAGE(Table2[Sharpe Ratio]))/_xlfn.STDEV.P(Table2[Sharpe Ratio])</f>
        <v>1.7392861799972803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4.4707515753698832</v>
      </c>
      <c r="AS17">
        <f>_xlfn.RANK.AVG(Table2[[#This Row],[1Y Return vs Nifty Z-Score]],Table2[1Y Return vs Nifty Z-Score])</f>
        <v>44</v>
      </c>
      <c r="AT17">
        <f>_xlfn.RANK.AVG(Table2[[#This Row],[6M Return vs Nifty Z-Score]],Table2[6M Return vs Nifty Z-Score])</f>
        <v>34</v>
      </c>
      <c r="AU17">
        <f>_xlfn.RANK.AVG(Table2[[#This Row],[Sharpe Ratio Z-Score]],Table2[Sharpe Ratio Z-Score])</f>
        <v>25</v>
      </c>
      <c r="AV17">
        <f>(Table2[[#This Row],[Rank 1Y]]+Table2[[#This Row],[Rank 6M]]+Table2[[#This Row],[Rank Sharpe]])/3</f>
        <v>34.333333333333336</v>
      </c>
    </row>
    <row r="18" spans="1:48" x14ac:dyDescent="0.3">
      <c r="A18" t="s">
        <v>655</v>
      </c>
      <c r="B18" t="s">
        <v>656</v>
      </c>
      <c r="C18" t="s">
        <v>3141</v>
      </c>
      <c r="D18" t="s">
        <v>161</v>
      </c>
      <c r="E18">
        <v>28976.821294400001</v>
      </c>
      <c r="F18">
        <v>208.14</v>
      </c>
      <c r="G18">
        <v>273.52819999677303</v>
      </c>
      <c r="H18">
        <f>(Table2[[#This Row],[1Y Return vs Nifty]]-AVERAGE(Table2[1Y Return vs Nifty]))/_xlfn.STDEV.P(Table2[1Y Return vs Nifty])</f>
        <v>4.4967863456723665</v>
      </c>
      <c r="I18">
        <v>-0.45232675637499298</v>
      </c>
      <c r="J18">
        <f>(Table2[[#This Row],[1M Return vs Nifty]]-AVERAGE(Table2[1M Return vs Nifty]))/_xlfn.STDEV.P(Table2[1M Return vs Nifty])</f>
        <v>-8.7171630728024845E-3</v>
      </c>
      <c r="K18">
        <v>40.3517615455428</v>
      </c>
      <c r="L18">
        <f>(Table2[[#This Row],[6M Return vs Nifty]]-AVERAGE(Table2[6M Return vs Nifty]))/_xlfn.STDEV.P(Table2[6M Return vs Nifty])</f>
        <v>1.2314396649769437</v>
      </c>
      <c r="M18">
        <v>-2.44879217615913</v>
      </c>
      <c r="N18">
        <f>(Table2[[#This Row],[1W Return vs Nifty]]-AVERAGE(Table2[1W Return vs Nifty]))/_xlfn.STDEV.P(Table2[1W Return vs Nifty])</f>
        <v>-0.99468155496238908</v>
      </c>
      <c r="O18">
        <v>233.56</v>
      </c>
      <c r="P18">
        <v>217.94348386901899</v>
      </c>
      <c r="Q18">
        <v>160.932813160596</v>
      </c>
      <c r="R18">
        <v>26.949737316189101</v>
      </c>
      <c r="S18" s="1">
        <f>(Table2[[#This Row],[Close Price]]-Table2[[#This Row],[20D EMA]])/Table2[[#This Row],[20D EMA]]</f>
        <v>-0.10883712964548731</v>
      </c>
      <c r="T18" s="1">
        <f>(Table2[[#This Row],[Close Price]]-Table2[[#This Row],[50D EMA]])/Table2[[#This Row],[50D EMA]]</f>
        <v>-4.498177093888598E-2</v>
      </c>
      <c r="U18" s="1">
        <f>(Table2[[#This Row],[Close Price]]-Table2[[#This Row],[200D EMA]])/Table2[[#This Row],[200D EMA]]</f>
        <v>0.29333475201415637</v>
      </c>
      <c r="V18">
        <v>0.47637672441464302</v>
      </c>
      <c r="W18">
        <v>206.26</v>
      </c>
      <c r="X18">
        <v>225.25</v>
      </c>
      <c r="Y18">
        <v>206.26</v>
      </c>
      <c r="Z18">
        <v>225.25</v>
      </c>
      <c r="AA18">
        <v>206.26</v>
      </c>
      <c r="AB18">
        <v>241.78</v>
      </c>
      <c r="AC18" s="1">
        <f>(Table2[[#This Row],[Close Price]]/Table2[[#This Row],[Day Low]])-1</f>
        <v>9.1147095898380659E-3</v>
      </c>
      <c r="AD18" s="1">
        <f>(Table2[[#This Row],[Day High]]/Table2[[#This Row],[Close Price]])-1</f>
        <v>8.2204285577015535E-2</v>
      </c>
      <c r="AE18" s="1">
        <f>(Table2[[#This Row],[Close Price]]/Table2[[#This Row],[Current Week Low]])-1</f>
        <v>9.1147095898380659E-3</v>
      </c>
      <c r="AF18" s="1">
        <f>(Table2[[#This Row],[Current Week High]]/Table2[[#This Row],[Close Price]])-1</f>
        <v>8.2204285577015535E-2</v>
      </c>
      <c r="AG18" s="1">
        <f>(Table2[[#This Row],[Close Price]]/Table2[[#This Row],[Current Month Low]])-1</f>
        <v>9.1147095898380659E-3</v>
      </c>
      <c r="AH18" s="1">
        <f>(Table2[[#This Row],[Current Month High]]/Table2[[#This Row],[Close Price]])-1</f>
        <v>0.16162198520226778</v>
      </c>
      <c r="AI18">
        <v>25.828769097722599</v>
      </c>
      <c r="AJ18">
        <v>339.34564643799399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0.34</v>
      </c>
      <c r="AM18" t="s">
        <v>3188</v>
      </c>
      <c r="AN18">
        <v>-16.29</v>
      </c>
      <c r="AO18" t="s">
        <v>3189</v>
      </c>
      <c r="AP18">
        <v>0.20208161539825301</v>
      </c>
      <c r="AQ18">
        <f>(Table2[[#This Row],[Sharpe Ratio]]-AVERAGE(Table2[Sharpe Ratio]))/_xlfn.STDEV.P(Table2[Sharpe Ratio])</f>
        <v>1.6420050713130108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6.3668323639271298</v>
      </c>
      <c r="AS18">
        <f>_xlfn.RANK.AVG(Table2[[#This Row],[1Y Return vs Nifty Z-Score]],Table2[1Y Return vs Nifty Z-Score])</f>
        <v>4</v>
      </c>
      <c r="AT18">
        <f>_xlfn.RANK.AVG(Table2[[#This Row],[6M Return vs Nifty Z-Score]],Table2[6M Return vs Nifty Z-Score])</f>
        <v>72</v>
      </c>
      <c r="AU18">
        <f>_xlfn.RANK.AVG(Table2[[#This Row],[Sharpe Ratio Z-Score]],Table2[Sharpe Ratio Z-Score])</f>
        <v>34</v>
      </c>
      <c r="AV18">
        <f>(Table2[[#This Row],[Rank 1Y]]+Table2[[#This Row],[Rank 6M]]+Table2[[#This Row],[Rank Sharpe]])/3</f>
        <v>36.666666666666664</v>
      </c>
    </row>
    <row r="19" spans="1:48" x14ac:dyDescent="0.3">
      <c r="A19" t="s">
        <v>902</v>
      </c>
      <c r="B19" t="s">
        <v>903</v>
      </c>
      <c r="C19" t="s">
        <v>3136</v>
      </c>
      <c r="D19" t="s">
        <v>117</v>
      </c>
      <c r="E19">
        <v>16921.348585399999</v>
      </c>
      <c r="F19">
        <v>459.05</v>
      </c>
      <c r="G19">
        <v>90.266377963805198</v>
      </c>
      <c r="H19">
        <f>(Table2[[#This Row],[1Y Return vs Nifty]]-AVERAGE(Table2[1Y Return vs Nifty]))/_xlfn.STDEV.P(Table2[1Y Return vs Nifty])</f>
        <v>1.2028086297932012</v>
      </c>
      <c r="I19">
        <v>35.001008933433504</v>
      </c>
      <c r="J19">
        <f>(Table2[[#This Row],[1M Return vs Nifty]]-AVERAGE(Table2[1M Return vs Nifty]))/_xlfn.STDEV.P(Table2[1M Return vs Nifty])</f>
        <v>3.9523561503355298</v>
      </c>
      <c r="K19">
        <v>101.066856013737</v>
      </c>
      <c r="L19">
        <f>(Table2[[#This Row],[6M Return vs Nifty]]-AVERAGE(Table2[6M Return vs Nifty]))/_xlfn.STDEV.P(Table2[6M Return vs Nifty])</f>
        <v>3.3743917066575913</v>
      </c>
      <c r="M19">
        <v>10.160029454254801</v>
      </c>
      <c r="N19">
        <f>(Table2[[#This Row],[1W Return vs Nifty]]-AVERAGE(Table2[1W Return vs Nifty]))/_xlfn.STDEV.P(Table2[1W Return vs Nifty])</f>
        <v>2.2320215415174549</v>
      </c>
      <c r="O19">
        <v>426.35</v>
      </c>
      <c r="P19">
        <v>372.81403042713902</v>
      </c>
      <c r="Q19">
        <v>281.91515849449502</v>
      </c>
      <c r="R19">
        <v>76.283634248931605</v>
      </c>
      <c r="S19" s="1">
        <f>(Table2[[#This Row],[Close Price]]-Table2[[#This Row],[20D EMA]])/Table2[[#This Row],[20D EMA]]</f>
        <v>7.669754896212029E-2</v>
      </c>
      <c r="T19" s="1">
        <f>(Table2[[#This Row],[Close Price]]-Table2[[#This Row],[50D EMA]])/Table2[[#This Row],[50D EMA]]</f>
        <v>0.23131095542208821</v>
      </c>
      <c r="U19" s="1">
        <f>(Table2[[#This Row],[Close Price]]-Table2[[#This Row],[200D EMA]])/Table2[[#This Row],[200D EMA]]</f>
        <v>0.62832677196733255</v>
      </c>
      <c r="V19">
        <v>0.97858831723074902</v>
      </c>
      <c r="W19">
        <v>445.5</v>
      </c>
      <c r="X19">
        <v>483.9</v>
      </c>
      <c r="Y19">
        <v>445.5</v>
      </c>
      <c r="Z19">
        <v>483.9</v>
      </c>
      <c r="AA19">
        <v>433.2</v>
      </c>
      <c r="AB19">
        <v>499.25</v>
      </c>
      <c r="AC19" s="1">
        <f>(Table2[[#This Row],[Close Price]]/Table2[[#This Row],[Day Low]])-1</f>
        <v>3.0415263748597043E-2</v>
      </c>
      <c r="AD19" s="1">
        <f>(Table2[[#This Row],[Day High]]/Table2[[#This Row],[Close Price]])-1</f>
        <v>5.4133536651780778E-2</v>
      </c>
      <c r="AE19" s="1">
        <f>(Table2[[#This Row],[Close Price]]/Table2[[#This Row],[Current Week Low]])-1</f>
        <v>3.0415263748597043E-2</v>
      </c>
      <c r="AF19" s="1">
        <f>(Table2[[#This Row],[Current Week High]]/Table2[[#This Row],[Close Price]])-1</f>
        <v>5.4133536651780778E-2</v>
      </c>
      <c r="AG19" s="1">
        <f>(Table2[[#This Row],[Close Price]]/Table2[[#This Row],[Current Month Low]])-1</f>
        <v>5.9672206832871666E-2</v>
      </c>
      <c r="AH19" s="1">
        <f>(Table2[[#This Row],[Current Month High]]/Table2[[#This Row],[Close Price]])-1</f>
        <v>8.7572159895436208E-2</v>
      </c>
      <c r="AI19">
        <v>8.7572159895436208</v>
      </c>
      <c r="AJ19">
        <v>154.674063800277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0.6</v>
      </c>
      <c r="AM19" t="s">
        <v>3188</v>
      </c>
      <c r="AN19">
        <v>8.4499999999999993</v>
      </c>
      <c r="AO19" t="s">
        <v>3188</v>
      </c>
      <c r="AP19">
        <v>0.19089651334072599</v>
      </c>
      <c r="AQ19">
        <f>(Table2[[#This Row],[Sharpe Ratio]]-AVERAGE(Table2[Sharpe Ratio]))/_xlfn.STDEV.P(Table2[Sharpe Ratio])</f>
        <v>1.5114178117119692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12.272995840015746</v>
      </c>
      <c r="AS19">
        <f>_xlfn.RANK.AVG(Table2[[#This Row],[1Y Return vs Nifty Z-Score]],Table2[1Y Return vs Nifty Z-Score])</f>
        <v>75</v>
      </c>
      <c r="AT19">
        <f>_xlfn.RANK.AVG(Table2[[#This Row],[6M Return vs Nifty Z-Score]],Table2[6M Return vs Nifty Z-Score])</f>
        <v>5</v>
      </c>
      <c r="AU19">
        <f>_xlfn.RANK.AVG(Table2[[#This Row],[Sharpe Ratio Z-Score]],Table2[Sharpe Ratio Z-Score])</f>
        <v>43</v>
      </c>
      <c r="AV19">
        <f>(Table2[[#This Row],[Rank 1Y]]+Table2[[#This Row],[Rank 6M]]+Table2[[#This Row],[Rank Sharpe]])/3</f>
        <v>41</v>
      </c>
    </row>
    <row r="20" spans="1:48" x14ac:dyDescent="0.3">
      <c r="A20" t="s">
        <v>1036</v>
      </c>
      <c r="B20" t="s">
        <v>1037</v>
      </c>
      <c r="C20" t="s">
        <v>3131</v>
      </c>
      <c r="D20" t="s">
        <v>403</v>
      </c>
      <c r="E20">
        <v>13627.94178728</v>
      </c>
      <c r="F20">
        <v>382.35</v>
      </c>
      <c r="G20">
        <v>99.410670395576801</v>
      </c>
      <c r="H20">
        <f>(Table2[[#This Row],[1Y Return vs Nifty]]-AVERAGE(Table2[1Y Return vs Nifty]))/_xlfn.STDEV.P(Table2[1Y Return vs Nifty])</f>
        <v>1.3671696252454864</v>
      </c>
      <c r="I20">
        <v>-1.09314838470175</v>
      </c>
      <c r="J20">
        <f>(Table2[[#This Row],[1M Return vs Nifty]]-AVERAGE(Table2[1M Return vs Nifty]))/_xlfn.STDEV.P(Table2[1M Return vs Nifty])</f>
        <v>-8.0313852107331565E-2</v>
      </c>
      <c r="K20">
        <v>72.021897976712907</v>
      </c>
      <c r="L20">
        <f>(Table2[[#This Row],[6M Return vs Nifty]]-AVERAGE(Table2[6M Return vs Nifty]))/_xlfn.STDEV.P(Table2[6M Return vs Nifty])</f>
        <v>2.3492437978690255</v>
      </c>
      <c r="M20">
        <v>0.59540377256285504</v>
      </c>
      <c r="N20">
        <f>(Table2[[#This Row],[1W Return vs Nifty]]-AVERAGE(Table2[1W Return vs Nifty]))/_xlfn.STDEV.P(Table2[1W Return vs Nifty])</f>
        <v>-0.21564630631241996</v>
      </c>
      <c r="O20">
        <v>400.51</v>
      </c>
      <c r="P20">
        <v>370.50060310972702</v>
      </c>
      <c r="Q20">
        <v>274.993660143412</v>
      </c>
      <c r="R20">
        <v>35.181595426495001</v>
      </c>
      <c r="S20" s="1">
        <f>(Table2[[#This Row],[Close Price]]-Table2[[#This Row],[20D EMA]])/Table2[[#This Row],[20D EMA]]</f>
        <v>-4.5342188709395444E-2</v>
      </c>
      <c r="T20" s="1">
        <f>(Table2[[#This Row],[Close Price]]-Table2[[#This Row],[50D EMA]])/Table2[[#This Row],[50D EMA]]</f>
        <v>3.1982125780139946E-2</v>
      </c>
      <c r="U20" s="1">
        <f>(Table2[[#This Row],[Close Price]]-Table2[[#This Row],[200D EMA]])/Table2[[#This Row],[200D EMA]]</f>
        <v>0.39039569057919588</v>
      </c>
      <c r="V20">
        <v>0.50393550787517505</v>
      </c>
      <c r="W20">
        <v>372</v>
      </c>
      <c r="X20">
        <v>400.6</v>
      </c>
      <c r="Y20">
        <v>372</v>
      </c>
      <c r="Z20">
        <v>400.6</v>
      </c>
      <c r="AA20">
        <v>372</v>
      </c>
      <c r="AB20">
        <v>405.35</v>
      </c>
      <c r="AC20" s="1">
        <f>(Table2[[#This Row],[Close Price]]/Table2[[#This Row],[Day Low]])-1</f>
        <v>2.7822580645161299E-2</v>
      </c>
      <c r="AD20" s="1">
        <f>(Table2[[#This Row],[Day High]]/Table2[[#This Row],[Close Price]])-1</f>
        <v>4.7731136393356799E-2</v>
      </c>
      <c r="AE20" s="1">
        <f>(Table2[[#This Row],[Close Price]]/Table2[[#This Row],[Current Week Low]])-1</f>
        <v>2.7822580645161299E-2</v>
      </c>
      <c r="AF20" s="1">
        <f>(Table2[[#This Row],[Current Week High]]/Table2[[#This Row],[Close Price]])-1</f>
        <v>4.7731136393356799E-2</v>
      </c>
      <c r="AG20" s="1">
        <f>(Table2[[#This Row],[Close Price]]/Table2[[#This Row],[Current Month Low]])-1</f>
        <v>2.7822580645161299E-2</v>
      </c>
      <c r="AH20" s="1">
        <f>(Table2[[#This Row],[Current Month High]]/Table2[[#This Row],[Close Price]])-1</f>
        <v>6.0154308879299068E-2</v>
      </c>
      <c r="AI20">
        <v>17.157055054269598</v>
      </c>
      <c r="AJ20">
        <v>154.306617891586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0.27</v>
      </c>
      <c r="AM20" t="s">
        <v>3188</v>
      </c>
      <c r="AN20">
        <v>-8.98</v>
      </c>
      <c r="AO20" t="s">
        <v>3189</v>
      </c>
      <c r="AP20">
        <v>0.193112546620898</v>
      </c>
      <c r="AQ20">
        <f>(Table2[[#This Row],[Sharpe Ratio]]-AVERAGE(Table2[Sharpe Ratio]))/_xlfn.STDEV.P(Table2[Sharpe Ratio])</f>
        <v>1.5372902366352292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4.9577435013299889</v>
      </c>
      <c r="AS20">
        <f>_xlfn.RANK.AVG(Table2[[#This Row],[1Y Return vs Nifty Z-Score]],Table2[1Y Return vs Nifty Z-Score])</f>
        <v>67</v>
      </c>
      <c r="AT20">
        <f>_xlfn.RANK.AVG(Table2[[#This Row],[6M Return vs Nifty Z-Score]],Table2[6M Return vs Nifty Z-Score])</f>
        <v>26</v>
      </c>
      <c r="AU20">
        <f>_xlfn.RANK.AVG(Table2[[#This Row],[Sharpe Ratio Z-Score]],Table2[Sharpe Ratio Z-Score])</f>
        <v>41</v>
      </c>
      <c r="AV20">
        <f>(Table2[[#This Row],[Rank 1Y]]+Table2[[#This Row],[Rank 6M]]+Table2[[#This Row],[Rank Sharpe]])/3</f>
        <v>44.666666666666664</v>
      </c>
    </row>
    <row r="21" spans="1:48" x14ac:dyDescent="0.3">
      <c r="A21" t="s">
        <v>1093</v>
      </c>
      <c r="B21" t="s">
        <v>1094</v>
      </c>
      <c r="C21" t="s">
        <v>3129</v>
      </c>
      <c r="D21" t="s">
        <v>398</v>
      </c>
      <c r="E21">
        <v>12222.532537695</v>
      </c>
      <c r="F21">
        <v>356</v>
      </c>
      <c r="G21">
        <v>277.69251098307097</v>
      </c>
      <c r="H21">
        <f>(Table2[[#This Row],[1Y Return vs Nifty]]-AVERAGE(Table2[1Y Return vs Nifty]))/_xlfn.STDEV.P(Table2[1Y Return vs Nifty])</f>
        <v>4.5716363468274812</v>
      </c>
      <c r="I21">
        <v>28.402574021727499</v>
      </c>
      <c r="J21">
        <f>(Table2[[#This Row],[1M Return vs Nifty]]-AVERAGE(Table2[1M Return vs Nifty]))/_xlfn.STDEV.P(Table2[1M Return vs Nifty])</f>
        <v>3.2151368187696741</v>
      </c>
      <c r="K21">
        <v>137.51590133234799</v>
      </c>
      <c r="L21">
        <f>(Table2[[#This Row],[6M Return vs Nifty]]-AVERAGE(Table2[6M Return vs Nifty]))/_xlfn.STDEV.P(Table2[6M Return vs Nifty])</f>
        <v>4.6608684348416398</v>
      </c>
      <c r="M21">
        <v>17.466137259353999</v>
      </c>
      <c r="N21">
        <f>(Table2[[#This Row],[1W Return vs Nifty]]-AVERAGE(Table2[1W Return vs Nifty]))/_xlfn.STDEV.P(Table2[1W Return vs Nifty])</f>
        <v>4.1017157420495955</v>
      </c>
      <c r="O21">
        <v>334.45</v>
      </c>
      <c r="P21">
        <v>291.66056070028202</v>
      </c>
      <c r="Q21">
        <v>204.82825337212799</v>
      </c>
      <c r="R21">
        <v>82.397765526000299</v>
      </c>
      <c r="S21" s="1">
        <f>(Table2[[#This Row],[Close Price]]-Table2[[#This Row],[20D EMA]])/Table2[[#This Row],[20D EMA]]</f>
        <v>6.4434145612199165E-2</v>
      </c>
      <c r="T21" s="1">
        <f>(Table2[[#This Row],[Close Price]]-Table2[[#This Row],[50D EMA]])/Table2[[#This Row],[50D EMA]]</f>
        <v>0.2205969814541873</v>
      </c>
      <c r="U21" s="1">
        <f>(Table2[[#This Row],[Close Price]]-Table2[[#This Row],[200D EMA]])/Table2[[#This Row],[200D EMA]]</f>
        <v>0.73804147689150146</v>
      </c>
      <c r="V21">
        <v>0.99036818650861103</v>
      </c>
      <c r="W21">
        <v>356</v>
      </c>
      <c r="X21">
        <v>399</v>
      </c>
      <c r="Y21">
        <v>356</v>
      </c>
      <c r="Z21">
        <v>399</v>
      </c>
      <c r="AA21">
        <v>347.1</v>
      </c>
      <c r="AB21">
        <v>407</v>
      </c>
      <c r="AC21" s="1">
        <f>(Table2[[#This Row],[Close Price]]/Table2[[#This Row],[Day Low]])-1</f>
        <v>0</v>
      </c>
      <c r="AD21" s="1">
        <f>(Table2[[#This Row],[Day High]]/Table2[[#This Row],[Close Price]])-1</f>
        <v>0.1207865168539326</v>
      </c>
      <c r="AE21" s="1">
        <f>(Table2[[#This Row],[Close Price]]/Table2[[#This Row],[Current Week Low]])-1</f>
        <v>0</v>
      </c>
      <c r="AF21" s="1">
        <f>(Table2[[#This Row],[Current Week High]]/Table2[[#This Row],[Close Price]])-1</f>
        <v>0.1207865168539326</v>
      </c>
      <c r="AG21" s="1">
        <f>(Table2[[#This Row],[Close Price]]/Table2[[#This Row],[Current Month Low]])-1</f>
        <v>2.564102564102555E-2</v>
      </c>
      <c r="AH21" s="1">
        <f>(Table2[[#This Row],[Current Month High]]/Table2[[#This Row],[Close Price]])-1</f>
        <v>0.14325842696629221</v>
      </c>
      <c r="AI21">
        <v>14.3258426966292</v>
      </c>
      <c r="AJ21">
        <v>309.19540229885001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0.95</v>
      </c>
      <c r="AM21" t="s">
        <v>3188</v>
      </c>
      <c r="AN21">
        <v>7.55</v>
      </c>
      <c r="AO21" t="s">
        <v>3188</v>
      </c>
      <c r="AP21">
        <v>0.13603950393310699</v>
      </c>
      <c r="AQ21">
        <f>(Table2[[#This Row],[Sharpe Ratio]]-AVERAGE(Table2[Sharpe Ratio]))/_xlfn.STDEV.P(Table2[Sharpe Ratio])</f>
        <v>0.87095637545455318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17.420313717942943</v>
      </c>
      <c r="AS21">
        <f>_xlfn.RANK.AVG(Table2[[#This Row],[1Y Return vs Nifty Z-Score]],Table2[1Y Return vs Nifty Z-Score])</f>
        <v>3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133</v>
      </c>
      <c r="AV21">
        <f>(Table2[[#This Row],[Rank 1Y]]+Table2[[#This Row],[Rank 6M]]+Table2[[#This Row],[Rank Sharpe]])/3</f>
        <v>46</v>
      </c>
    </row>
    <row r="22" spans="1:48" x14ac:dyDescent="0.3">
      <c r="A22" t="s">
        <v>985</v>
      </c>
      <c r="B22" t="s">
        <v>986</v>
      </c>
      <c r="C22" t="s">
        <v>3141</v>
      </c>
      <c r="D22" t="s">
        <v>140</v>
      </c>
      <c r="E22">
        <v>14978.39677576</v>
      </c>
      <c r="F22">
        <v>1628.4</v>
      </c>
      <c r="G22">
        <v>103.284512140998</v>
      </c>
      <c r="H22">
        <f>(Table2[[#This Row],[1Y Return vs Nifty]]-AVERAGE(Table2[1Y Return vs Nifty]))/_xlfn.STDEV.P(Table2[1Y Return vs Nifty])</f>
        <v>1.4367986851484507</v>
      </c>
      <c r="I22">
        <v>3.43746845158054</v>
      </c>
      <c r="J22">
        <f>(Table2[[#This Row],[1M Return vs Nifty]]-AVERAGE(Table2[1M Return vs Nifty]))/_xlfn.STDEV.P(Table2[1M Return vs Nifty])</f>
        <v>0.42587562468808038</v>
      </c>
      <c r="K22">
        <v>48.3223465989864</v>
      </c>
      <c r="L22">
        <f>(Table2[[#This Row],[6M Return vs Nifty]]-AVERAGE(Table2[6M Return vs Nifty]))/_xlfn.STDEV.P(Table2[6M Return vs Nifty])</f>
        <v>1.5127631424956016</v>
      </c>
      <c r="M22">
        <v>1.4693412160741699</v>
      </c>
      <c r="N22">
        <f>(Table2[[#This Row],[1W Return vs Nifty]]-AVERAGE(Table2[1W Return vs Nifty]))/_xlfn.STDEV.P(Table2[1W Return vs Nifty])</f>
        <v>8.0016076453464022E-3</v>
      </c>
      <c r="O22">
        <v>1679.63</v>
      </c>
      <c r="P22">
        <v>1622.0742062157599</v>
      </c>
      <c r="Q22">
        <v>1231.6129301460201</v>
      </c>
      <c r="R22">
        <v>42.212268964876898</v>
      </c>
      <c r="S22" s="1">
        <f>(Table2[[#This Row],[Close Price]]-Table2[[#This Row],[20D EMA]])/Table2[[#This Row],[20D EMA]]</f>
        <v>-3.0500765049445423E-2</v>
      </c>
      <c r="T22" s="1">
        <f>(Table2[[#This Row],[Close Price]]-Table2[[#This Row],[50D EMA]])/Table2[[#This Row],[50D EMA]]</f>
        <v>3.8998177518635544E-3</v>
      </c>
      <c r="U22" s="1">
        <f>(Table2[[#This Row],[Close Price]]-Table2[[#This Row],[200D EMA]])/Table2[[#This Row],[200D EMA]]</f>
        <v>0.32216864579924226</v>
      </c>
      <c r="V22">
        <v>0.56816705766466902</v>
      </c>
      <c r="W22">
        <v>1583.5</v>
      </c>
      <c r="X22">
        <v>1678.8</v>
      </c>
      <c r="Y22">
        <v>1583.5</v>
      </c>
      <c r="Z22">
        <v>1678.8</v>
      </c>
      <c r="AA22">
        <v>1583.5</v>
      </c>
      <c r="AB22">
        <v>1731</v>
      </c>
      <c r="AC22" s="1">
        <f>(Table2[[#This Row],[Close Price]]/Table2[[#This Row],[Day Low]])-1</f>
        <v>2.8354910009472656E-2</v>
      </c>
      <c r="AD22" s="1">
        <f>(Table2[[#This Row],[Day High]]/Table2[[#This Row],[Close Price]])-1</f>
        <v>3.09506263817243E-2</v>
      </c>
      <c r="AE22" s="1">
        <f>(Table2[[#This Row],[Close Price]]/Table2[[#This Row],[Current Week Low]])-1</f>
        <v>2.8354910009472656E-2</v>
      </c>
      <c r="AF22" s="1">
        <f>(Table2[[#This Row],[Current Week High]]/Table2[[#This Row],[Close Price]])-1</f>
        <v>3.09506263817243E-2</v>
      </c>
      <c r="AG22" s="1">
        <f>(Table2[[#This Row],[Close Price]]/Table2[[#This Row],[Current Month Low]])-1</f>
        <v>2.8354910009472656E-2</v>
      </c>
      <c r="AH22" s="1">
        <f>(Table2[[#This Row],[Current Month High]]/Table2[[#This Row],[Close Price]])-1</f>
        <v>6.3006632277081698E-2</v>
      </c>
      <c r="AI22">
        <v>20.977646769835399</v>
      </c>
      <c r="AJ22">
        <v>150.52307692307599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0.11</v>
      </c>
      <c r="AM22" t="s">
        <v>3188</v>
      </c>
      <c r="AN22">
        <v>-2.76</v>
      </c>
      <c r="AO22" t="s">
        <v>3189</v>
      </c>
      <c r="AP22">
        <v>0.204471891003039</v>
      </c>
      <c r="AQ22">
        <f>(Table2[[#This Row],[Sharpe Ratio]]-AVERAGE(Table2[Sharpe Ratio]))/_xlfn.STDEV.P(Table2[Sharpe Ratio])</f>
        <v>1.6699117939620163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5.053350853939496</v>
      </c>
      <c r="AS22">
        <f>_xlfn.RANK.AVG(Table2[[#This Row],[1Y Return vs Nifty Z-Score]],Table2[1Y Return vs Nifty Z-Score])</f>
        <v>63</v>
      </c>
      <c r="AT22">
        <f>_xlfn.RANK.AVG(Table2[[#This Row],[6M Return vs Nifty Z-Score]],Table2[6M Return vs Nifty Z-Score])</f>
        <v>55</v>
      </c>
      <c r="AU22">
        <f>_xlfn.RANK.AVG(Table2[[#This Row],[Sharpe Ratio Z-Score]],Table2[Sharpe Ratio Z-Score])</f>
        <v>29</v>
      </c>
      <c r="AV22">
        <f>(Table2[[#This Row],[Rank 1Y]]+Table2[[#This Row],[Rank 6M]]+Table2[[#This Row],[Rank Sharpe]])/3</f>
        <v>49</v>
      </c>
    </row>
    <row r="23" spans="1:48" x14ac:dyDescent="0.3">
      <c r="A23" t="s">
        <v>1050</v>
      </c>
      <c r="B23" t="s">
        <v>1051</v>
      </c>
      <c r="C23" t="s">
        <v>3133</v>
      </c>
      <c r="D23" t="s">
        <v>51</v>
      </c>
      <c r="E23">
        <v>13132.68535908</v>
      </c>
      <c r="F23">
        <v>273.05</v>
      </c>
      <c r="G23">
        <v>131.79482563278401</v>
      </c>
      <c r="H23">
        <f>(Table2[[#This Row],[1Y Return vs Nifty]]-AVERAGE(Table2[1Y Return vs Nifty]))/_xlfn.STDEV.P(Table2[1Y Return vs Nifty])</f>
        <v>1.9492476844701854</v>
      </c>
      <c r="I23">
        <v>10.723758393845699</v>
      </c>
      <c r="J23">
        <f>(Table2[[#This Row],[1M Return vs Nifty]]-AVERAGE(Table2[1M Return vs Nifty]))/_xlfn.STDEV.P(Table2[1M Return vs Nifty])</f>
        <v>1.2399465176663869</v>
      </c>
      <c r="K23">
        <v>58.361104771973601</v>
      </c>
      <c r="L23">
        <f>(Table2[[#This Row],[6M Return vs Nifty]]-AVERAGE(Table2[6M Return vs Nifty]))/_xlfn.STDEV.P(Table2[6M Return vs Nifty])</f>
        <v>1.8670832256836569</v>
      </c>
      <c r="M23">
        <v>-9.7359479454971698E-2</v>
      </c>
      <c r="N23">
        <f>(Table2[[#This Row],[1W Return vs Nifty]]-AVERAGE(Table2[1W Return vs Nifty]))/_xlfn.STDEV.P(Table2[1W Return vs Nifty])</f>
        <v>-0.3929302267242582</v>
      </c>
      <c r="O23">
        <v>285.3</v>
      </c>
      <c r="P23">
        <v>255.31020014439099</v>
      </c>
      <c r="Q23">
        <v>191.48611524115699</v>
      </c>
      <c r="R23">
        <v>46.413879801455799</v>
      </c>
      <c r="S23" s="1">
        <f>(Table2[[#This Row],[Close Price]]-Table2[[#This Row],[20D EMA]])/Table2[[#This Row],[20D EMA]]</f>
        <v>-4.29372590255871E-2</v>
      </c>
      <c r="T23" s="1">
        <f>(Table2[[#This Row],[Close Price]]-Table2[[#This Row],[50D EMA]])/Table2[[#This Row],[50D EMA]]</f>
        <v>6.9483318118807064E-2</v>
      </c>
      <c r="U23" s="1">
        <f>(Table2[[#This Row],[Close Price]]-Table2[[#This Row],[200D EMA]])/Table2[[#This Row],[200D EMA]]</f>
        <v>0.42595195299733207</v>
      </c>
      <c r="V23">
        <v>0.91692952130377203</v>
      </c>
      <c r="W23">
        <v>271.10000000000002</v>
      </c>
      <c r="X23">
        <v>292.7</v>
      </c>
      <c r="Y23">
        <v>271.10000000000002</v>
      </c>
      <c r="Z23">
        <v>292.7</v>
      </c>
      <c r="AA23">
        <v>271.10000000000002</v>
      </c>
      <c r="AB23">
        <v>305.7</v>
      </c>
      <c r="AC23" s="1">
        <f>(Table2[[#This Row],[Close Price]]/Table2[[#This Row],[Day Low]])-1</f>
        <v>7.1929177425302804E-3</v>
      </c>
      <c r="AD23" s="1">
        <f>(Table2[[#This Row],[Day High]]/Table2[[#This Row],[Close Price]])-1</f>
        <v>7.1964841604101659E-2</v>
      </c>
      <c r="AE23" s="1">
        <f>(Table2[[#This Row],[Close Price]]/Table2[[#This Row],[Current Week Low]])-1</f>
        <v>7.1929177425302804E-3</v>
      </c>
      <c r="AF23" s="1">
        <f>(Table2[[#This Row],[Current Week High]]/Table2[[#This Row],[Close Price]])-1</f>
        <v>7.1964841604101659E-2</v>
      </c>
      <c r="AG23" s="1">
        <f>(Table2[[#This Row],[Close Price]]/Table2[[#This Row],[Current Month Low]])-1</f>
        <v>7.1929177425302804E-3</v>
      </c>
      <c r="AH23" s="1">
        <f>(Table2[[#This Row],[Current Month High]]/Table2[[#This Row],[Close Price]])-1</f>
        <v>0.11957516938289681</v>
      </c>
      <c r="AI23">
        <v>20.417505951290899</v>
      </c>
      <c r="AJ23">
        <v>180.19497178040001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</v>
      </c>
      <c r="AM23" t="s">
        <v>3188</v>
      </c>
      <c r="AN23">
        <v>-2.91</v>
      </c>
      <c r="AO23" t="s">
        <v>3189</v>
      </c>
      <c r="AP23">
        <v>0.16582894700100101</v>
      </c>
      <c r="AQ23">
        <f>(Table2[[#This Row],[Sharpe Ratio]]-AVERAGE(Table2[Sharpe Ratio]))/_xlfn.STDEV.P(Table2[Sharpe Ratio])</f>
        <v>1.2187513008177662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5.8820985019137373</v>
      </c>
      <c r="AS23">
        <f>_xlfn.RANK.AVG(Table2[[#This Row],[1Y Return vs Nifty Z-Score]],Table2[1Y Return vs Nifty Z-Score])</f>
        <v>41</v>
      </c>
      <c r="AT23">
        <f>_xlfn.RANK.AVG(Table2[[#This Row],[6M Return vs Nifty Z-Score]],Table2[6M Return vs Nifty Z-Score])</f>
        <v>35</v>
      </c>
      <c r="AU23">
        <f>_xlfn.RANK.AVG(Table2[[#This Row],[Sharpe Ratio Z-Score]],Table2[Sharpe Ratio Z-Score])</f>
        <v>81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1406</v>
      </c>
      <c r="B24" t="s">
        <v>1407</v>
      </c>
      <c r="C24" t="s">
        <v>3142</v>
      </c>
      <c r="D24" t="s">
        <v>135</v>
      </c>
      <c r="E24">
        <v>7852.5134743500003</v>
      </c>
      <c r="F24">
        <v>252.8</v>
      </c>
      <c r="G24">
        <v>157.24352090551699</v>
      </c>
      <c r="H24">
        <f>(Table2[[#This Row],[1Y Return vs Nifty]]-AVERAGE(Table2[1Y Return vs Nifty]))/_xlfn.STDEV.P(Table2[1Y Return vs Nifty])</f>
        <v>2.406666661301605</v>
      </c>
      <c r="I24">
        <v>13.6540521102156</v>
      </c>
      <c r="J24">
        <f>(Table2[[#This Row],[1M Return vs Nifty]]-AVERAGE(Table2[1M Return vs Nifty]))/_xlfn.STDEV.P(Table2[1M Return vs Nifty])</f>
        <v>1.5673376647763482</v>
      </c>
      <c r="K24">
        <v>46.5903238235204</v>
      </c>
      <c r="L24">
        <f>(Table2[[#This Row],[6M Return vs Nifty]]-AVERAGE(Table2[6M Return vs Nifty]))/_xlfn.STDEV.P(Table2[6M Return vs Nifty])</f>
        <v>1.4516310339905805</v>
      </c>
      <c r="M24">
        <v>12.1035739035252</v>
      </c>
      <c r="N24">
        <f>(Table2[[#This Row],[1W Return vs Nifty]]-AVERAGE(Table2[1W Return vs Nifty]))/_xlfn.STDEV.P(Table2[1W Return vs Nifty])</f>
        <v>2.7293908498023822</v>
      </c>
      <c r="O24">
        <v>246.61</v>
      </c>
      <c r="P24">
        <v>231.86262567185</v>
      </c>
      <c r="Q24">
        <v>183.287739772864</v>
      </c>
      <c r="R24">
        <v>72.970351040512597</v>
      </c>
      <c r="S24" s="1">
        <f>(Table2[[#This Row],[Close Price]]-Table2[[#This Row],[20D EMA]])/Table2[[#This Row],[20D EMA]]</f>
        <v>2.5100360893718816E-2</v>
      </c>
      <c r="T24" s="1">
        <f>(Table2[[#This Row],[Close Price]]-Table2[[#This Row],[50D EMA]])/Table2[[#This Row],[50D EMA]]</f>
        <v>9.030077300074317E-2</v>
      </c>
      <c r="U24" s="1">
        <f>(Table2[[#This Row],[Close Price]]-Table2[[#This Row],[200D EMA]])/Table2[[#This Row],[200D EMA]]</f>
        <v>0.37925210007651255</v>
      </c>
      <c r="V24">
        <v>0.80651826257884596</v>
      </c>
      <c r="W24">
        <v>252.8</v>
      </c>
      <c r="X24">
        <v>269.95</v>
      </c>
      <c r="Y24">
        <v>252.8</v>
      </c>
      <c r="Z24">
        <v>269.95</v>
      </c>
      <c r="AA24">
        <v>249.6</v>
      </c>
      <c r="AB24">
        <v>269.95</v>
      </c>
      <c r="AC24" s="1">
        <f>(Table2[[#This Row],[Close Price]]/Table2[[#This Row],[Day Low]])-1</f>
        <v>0</v>
      </c>
      <c r="AD24" s="1">
        <f>(Table2[[#This Row],[Day High]]/Table2[[#This Row],[Close Price]])-1</f>
        <v>6.7840189873417556E-2</v>
      </c>
      <c r="AE24" s="1">
        <f>(Table2[[#This Row],[Close Price]]/Table2[[#This Row],[Current Week Low]])-1</f>
        <v>0</v>
      </c>
      <c r="AF24" s="1">
        <f>(Table2[[#This Row],[Current Week High]]/Table2[[#This Row],[Close Price]])-1</f>
        <v>6.7840189873417556E-2</v>
      </c>
      <c r="AG24" s="1">
        <f>(Table2[[#This Row],[Close Price]]/Table2[[#This Row],[Current Month Low]])-1</f>
        <v>1.2820512820512997E-2</v>
      </c>
      <c r="AH24" s="1">
        <f>(Table2[[#This Row],[Current Month High]]/Table2[[#This Row],[Close Price]])-1</f>
        <v>6.7840189873417556E-2</v>
      </c>
      <c r="AI24">
        <v>6.7840189873417502</v>
      </c>
      <c r="AJ24">
        <v>200.41592394533501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</v>
      </c>
      <c r="AM24" t="s">
        <v>3188</v>
      </c>
      <c r="AN24">
        <v>6.96</v>
      </c>
      <c r="AO24" t="s">
        <v>3188</v>
      </c>
      <c r="AP24">
        <v>0.16965108255984601</v>
      </c>
      <c r="AQ24">
        <f>(Table2[[#This Row],[Sharpe Ratio]]-AVERAGE(Table2[Sharpe Ratio]))/_xlfn.STDEV.P(Table2[Sharpe Ratio])</f>
        <v>1.2633751411623773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9.4184013510332925</v>
      </c>
      <c r="AS24">
        <f>_xlfn.RANK.AVG(Table2[[#This Row],[1Y Return vs Nifty Z-Score]],Table2[1Y Return vs Nifty Z-Score])</f>
        <v>23</v>
      </c>
      <c r="AT24">
        <f>_xlfn.RANK.AVG(Table2[[#This Row],[6M Return vs Nifty Z-Score]],Table2[6M Return vs Nifty Z-Score])</f>
        <v>60</v>
      </c>
      <c r="AU24">
        <f>_xlfn.RANK.AVG(Table2[[#This Row],[Sharpe Ratio Z-Score]],Table2[Sharpe Ratio Z-Score])</f>
        <v>78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1258</v>
      </c>
      <c r="B25" t="s">
        <v>1259</v>
      </c>
      <c r="C25" t="s">
        <v>3129</v>
      </c>
      <c r="D25" t="s">
        <v>562</v>
      </c>
      <c r="E25">
        <v>9372.8067900000005</v>
      </c>
      <c r="F25">
        <v>450.85</v>
      </c>
      <c r="G25">
        <v>88.525925347114907</v>
      </c>
      <c r="H25">
        <f>(Table2[[#This Row],[1Y Return vs Nifty]]-AVERAGE(Table2[1Y Return vs Nifty]))/_xlfn.STDEV.P(Table2[1Y Return vs Nifty])</f>
        <v>1.1715254521442846</v>
      </c>
      <c r="I25">
        <v>4.7400590766536803</v>
      </c>
      <c r="J25">
        <f>(Table2[[#This Row],[1M Return vs Nifty]]-AVERAGE(Table2[1M Return vs Nifty]))/_xlfn.STDEV.P(Table2[1M Return vs Nifty])</f>
        <v>0.57140937667171399</v>
      </c>
      <c r="K25">
        <v>38.023438231003603</v>
      </c>
      <c r="L25">
        <f>(Table2[[#This Row],[6M Return vs Nifty]]-AVERAGE(Table2[6M Return vs Nifty]))/_xlfn.STDEV.P(Table2[6M Return vs Nifty])</f>
        <v>1.1492610034054265</v>
      </c>
      <c r="M25">
        <v>4.4567382723334896</v>
      </c>
      <c r="N25">
        <f>(Table2[[#This Row],[1W Return vs Nifty]]-AVERAGE(Table2[1W Return vs Nifty]))/_xlfn.STDEV.P(Table2[1W Return vs Nifty])</f>
        <v>0.77250154383250513</v>
      </c>
      <c r="O25">
        <v>460.16</v>
      </c>
      <c r="P25">
        <v>437.666721468638</v>
      </c>
      <c r="Q25">
        <v>352.04863441613901</v>
      </c>
      <c r="R25">
        <v>58.190004332927302</v>
      </c>
      <c r="S25" s="1">
        <f>(Table2[[#This Row],[Close Price]]-Table2[[#This Row],[20D EMA]])/Table2[[#This Row],[20D EMA]]</f>
        <v>-2.0232093184979143E-2</v>
      </c>
      <c r="T25" s="1">
        <f>(Table2[[#This Row],[Close Price]]-Table2[[#This Row],[50D EMA]])/Table2[[#This Row],[50D EMA]]</f>
        <v>3.01217293540713E-2</v>
      </c>
      <c r="U25" s="1">
        <f>(Table2[[#This Row],[Close Price]]-Table2[[#This Row],[200D EMA]])/Table2[[#This Row],[200D EMA]]</f>
        <v>0.28064692183146739</v>
      </c>
      <c r="V25">
        <v>0.80812889777673902</v>
      </c>
      <c r="W25">
        <v>447.6</v>
      </c>
      <c r="X25">
        <v>474.45</v>
      </c>
      <c r="Y25">
        <v>447.6</v>
      </c>
      <c r="Z25">
        <v>474.45</v>
      </c>
      <c r="AA25">
        <v>447.6</v>
      </c>
      <c r="AB25">
        <v>482.85</v>
      </c>
      <c r="AC25" s="1">
        <f>(Table2[[#This Row],[Close Price]]/Table2[[#This Row],[Day Low]])-1</f>
        <v>7.2609472743521142E-3</v>
      </c>
      <c r="AD25" s="1">
        <f>(Table2[[#This Row],[Day High]]/Table2[[#This Row],[Close Price]])-1</f>
        <v>5.2345569479871346E-2</v>
      </c>
      <c r="AE25" s="1">
        <f>(Table2[[#This Row],[Close Price]]/Table2[[#This Row],[Current Week Low]])-1</f>
        <v>7.2609472743521142E-3</v>
      </c>
      <c r="AF25" s="1">
        <f>(Table2[[#This Row],[Current Week High]]/Table2[[#This Row],[Close Price]])-1</f>
        <v>5.2345569479871346E-2</v>
      </c>
      <c r="AG25" s="1">
        <f>(Table2[[#This Row],[Close Price]]/Table2[[#This Row],[Current Month Low]])-1</f>
        <v>7.2609472743521142E-3</v>
      </c>
      <c r="AH25" s="1">
        <f>(Table2[[#This Row],[Current Month High]]/Table2[[#This Row],[Close Price]])-1</f>
        <v>7.0977043362537406E-2</v>
      </c>
      <c r="AI25">
        <v>7.0977043362537398</v>
      </c>
      <c r="AJ25">
        <v>132.99741602067101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0.19</v>
      </c>
      <c r="AM25" t="s">
        <v>3188</v>
      </c>
      <c r="AN25">
        <v>-2.9</v>
      </c>
      <c r="AO25" t="s">
        <v>3189</v>
      </c>
      <c r="AP25">
        <v>0.34171593191771898</v>
      </c>
      <c r="AQ25">
        <f>(Table2[[#This Row],[Sharpe Ratio]]-AVERAGE(Table2[Sharpe Ratio]))/_xlfn.STDEV.P(Table2[Sharpe Ratio])</f>
        <v>3.2722506110281038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6.9369479870820339</v>
      </c>
      <c r="AS25">
        <f>_xlfn.RANK.AVG(Table2[[#This Row],[1Y Return vs Nifty Z-Score]],Table2[1Y Return vs Nifty Z-Score])</f>
        <v>77</v>
      </c>
      <c r="AT25">
        <f>_xlfn.RANK.AVG(Table2[[#This Row],[6M Return vs Nifty Z-Score]],Table2[6M Return vs Nifty Z-Score])</f>
        <v>84</v>
      </c>
      <c r="AU25">
        <f>_xlfn.RANK.AVG(Table2[[#This Row],[Sharpe Ratio Z-Score]],Table2[Sharpe Ratio Z-Score])</f>
        <v>1</v>
      </c>
      <c r="AV25">
        <f>(Table2[[#This Row],[Rank 1Y]]+Table2[[#This Row],[Rank 6M]]+Table2[[#This Row],[Rank Sharpe]])/3</f>
        <v>54</v>
      </c>
    </row>
    <row r="26" spans="1:48" x14ac:dyDescent="0.3">
      <c r="A26" t="s">
        <v>499</v>
      </c>
      <c r="B26" t="s">
        <v>500</v>
      </c>
      <c r="C26" t="s">
        <v>3141</v>
      </c>
      <c r="D26" t="s">
        <v>322</v>
      </c>
      <c r="E26">
        <v>43289.942348999997</v>
      </c>
      <c r="F26">
        <v>1569</v>
      </c>
      <c r="G26">
        <v>177.52266487327401</v>
      </c>
      <c r="H26">
        <f>(Table2[[#This Row],[1Y Return vs Nifty]]-AVERAGE(Table2[1Y Return vs Nifty]))/_xlfn.STDEV.P(Table2[1Y Return vs Nifty])</f>
        <v>2.7711672844312836</v>
      </c>
      <c r="I26">
        <v>-10.7308500720011</v>
      </c>
      <c r="J26">
        <f>(Table2[[#This Row],[1M Return vs Nifty]]-AVERAGE(Table2[1M Return vs Nifty]))/_xlfn.STDEV.P(Table2[1M Return vs Nifty])</f>
        <v>-1.1570994976150399</v>
      </c>
      <c r="K26">
        <v>27.3505833604193</v>
      </c>
      <c r="L26">
        <f>(Table2[[#This Row],[6M Return vs Nifty]]-AVERAGE(Table2[6M Return vs Nifty]))/_xlfn.STDEV.P(Table2[6M Return vs Nifty])</f>
        <v>0.77256034377850069</v>
      </c>
      <c r="M26">
        <v>-0.95155086737563599</v>
      </c>
      <c r="N26">
        <f>(Table2[[#This Row],[1W Return vs Nifty]]-AVERAGE(Table2[1W Return vs Nifty]))/_xlfn.STDEV.P(Table2[1W Return vs Nifty])</f>
        <v>-0.61152495961679887</v>
      </c>
      <c r="O26">
        <v>1761.92</v>
      </c>
      <c r="P26">
        <v>1921.1626378896001</v>
      </c>
      <c r="Q26">
        <v>1595.11282286856</v>
      </c>
      <c r="R26">
        <v>29.739674440591699</v>
      </c>
      <c r="S26" s="1">
        <f>(Table2[[#This Row],[Close Price]]-Table2[[#This Row],[20D EMA]])/Table2[[#This Row],[20D EMA]]</f>
        <v>-0.10949418815837272</v>
      </c>
      <c r="T26" s="1">
        <f>(Table2[[#This Row],[Close Price]]-Table2[[#This Row],[50D EMA]])/Table2[[#This Row],[50D EMA]]</f>
        <v>-0.18330704071803688</v>
      </c>
      <c r="U26" s="1">
        <f>(Table2[[#This Row],[Close Price]]-Table2[[#This Row],[200D EMA]])/Table2[[#This Row],[200D EMA]]</f>
        <v>-1.6370517805505552E-2</v>
      </c>
      <c r="V26">
        <v>0.37961714686196901</v>
      </c>
      <c r="W26">
        <v>1563.25</v>
      </c>
      <c r="X26">
        <v>1647</v>
      </c>
      <c r="Y26">
        <v>1563.25</v>
      </c>
      <c r="Z26">
        <v>1647</v>
      </c>
      <c r="AA26">
        <v>1563.25</v>
      </c>
      <c r="AB26">
        <v>1735.5</v>
      </c>
      <c r="AC26" s="1">
        <f>(Table2[[#This Row],[Close Price]]/Table2[[#This Row],[Day Low]])-1</f>
        <v>3.6782344474652895E-3</v>
      </c>
      <c r="AD26" s="1">
        <f>(Table2[[#This Row],[Day High]]/Table2[[#This Row],[Close Price]])-1</f>
        <v>4.9713193116634802E-2</v>
      </c>
      <c r="AE26" s="1">
        <f>(Table2[[#This Row],[Close Price]]/Table2[[#This Row],[Current Week Low]])-1</f>
        <v>3.6782344474652895E-3</v>
      </c>
      <c r="AF26" s="1">
        <f>(Table2[[#This Row],[Current Week High]]/Table2[[#This Row],[Close Price]])-1</f>
        <v>4.9713193116634802E-2</v>
      </c>
      <c r="AG26" s="1">
        <f>(Table2[[#This Row],[Close Price]]/Table2[[#This Row],[Current Month Low]])-1</f>
        <v>3.6782344474652895E-3</v>
      </c>
      <c r="AH26" s="1">
        <f>(Table2[[#This Row],[Current Month High]]/Table2[[#This Row],[Close Price]])-1</f>
        <v>0.10611854684512423</v>
      </c>
      <c r="AI26">
        <v>89.894837476099397</v>
      </c>
      <c r="AJ26">
        <v>260.19283746556403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-0.38</v>
      </c>
      <c r="AM26" t="s">
        <v>3189</v>
      </c>
      <c r="AN26">
        <v>-9.08</v>
      </c>
      <c r="AO26" t="s">
        <v>3189</v>
      </c>
      <c r="AP26">
        <v>0.202939095429958</v>
      </c>
      <c r="AQ26">
        <f>(Table2[[#This Row],[Sharpe Ratio]]-AVERAGE(Table2[Sharpe Ratio]))/_xlfn.STDEV.P(Table2[Sharpe Ratio])</f>
        <v>1.6520162421478459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12</v>
      </c>
      <c r="AT26">
        <f>_xlfn.RANK.AVG(Table2[[#This Row],[6M Return vs Nifty Z-Score]],Table2[6M Return vs Nifty Z-Score])</f>
        <v>120</v>
      </c>
      <c r="AU26">
        <f>_xlfn.RANK.AVG(Table2[[#This Row],[Sharpe Ratio Z-Score]],Table2[Sharpe Ratio Z-Score])</f>
        <v>32</v>
      </c>
      <c r="AV26">
        <f>(Table2[[#This Row],[Rank 1Y]]+Table2[[#This Row],[Rank 6M]]+Table2[[#This Row],[Rank Sharpe]])/3</f>
        <v>54.666666666666664</v>
      </c>
    </row>
    <row r="27" spans="1:48" x14ac:dyDescent="0.3">
      <c r="A27" t="s">
        <v>320</v>
      </c>
      <c r="B27" t="s">
        <v>321</v>
      </c>
      <c r="C27" t="s">
        <v>3141</v>
      </c>
      <c r="D27" t="s">
        <v>322</v>
      </c>
      <c r="E27">
        <v>82195.734150000004</v>
      </c>
      <c r="F27">
        <v>3919.35</v>
      </c>
      <c r="G27">
        <v>62.870103218905101</v>
      </c>
      <c r="H27">
        <f>(Table2[[#This Row],[1Y Return vs Nifty]]-AVERAGE(Table2[1Y Return vs Nifty]))/_xlfn.STDEV.P(Table2[1Y Return vs Nifty])</f>
        <v>0.71038354361475031</v>
      </c>
      <c r="I27">
        <v>-8.7292153621145392</v>
      </c>
      <c r="J27">
        <f>(Table2[[#This Row],[1M Return vs Nifty]]-AVERAGE(Table2[1M Return vs Nifty]))/_xlfn.STDEV.P(Table2[1M Return vs Nifty])</f>
        <v>-0.93346407154700228</v>
      </c>
      <c r="K27">
        <v>63.832833904279497</v>
      </c>
      <c r="L27">
        <f>(Table2[[#This Row],[6M Return vs Nifty]]-AVERAGE(Table2[6M Return vs Nifty]))/_xlfn.STDEV.P(Table2[6M Return vs Nifty])</f>
        <v>2.0602090573784575</v>
      </c>
      <c r="M27">
        <v>1.49460605716767</v>
      </c>
      <c r="N27">
        <f>(Table2[[#This Row],[1W Return vs Nifty]]-AVERAGE(Table2[1W Return vs Nifty]))/_xlfn.STDEV.P(Table2[1W Return vs Nifty])</f>
        <v>1.4467092159127394E-2</v>
      </c>
      <c r="O27">
        <v>4224.34</v>
      </c>
      <c r="P27">
        <v>4334.4395039565097</v>
      </c>
      <c r="Q27">
        <v>3470.1454156433301</v>
      </c>
      <c r="R27">
        <v>33.286212624277098</v>
      </c>
      <c r="S27" s="1">
        <f>(Table2[[#This Row],[Close Price]]-Table2[[#This Row],[20D EMA]])/Table2[[#This Row],[20D EMA]]</f>
        <v>-7.2198260556678731E-2</v>
      </c>
      <c r="T27" s="1">
        <f>(Table2[[#This Row],[Close Price]]-Table2[[#This Row],[50D EMA]])/Table2[[#This Row],[50D EMA]]</f>
        <v>-9.5765439470919575E-2</v>
      </c>
      <c r="U27" s="1">
        <f>(Table2[[#This Row],[Close Price]]-Table2[[#This Row],[200D EMA]])/Table2[[#This Row],[200D EMA]]</f>
        <v>0.12944834597756813</v>
      </c>
      <c r="V27">
        <v>0.408571561890121</v>
      </c>
      <c r="W27">
        <v>3893.25</v>
      </c>
      <c r="X27">
        <v>4106.8500000000004</v>
      </c>
      <c r="Y27">
        <v>3893.25</v>
      </c>
      <c r="Z27">
        <v>4106.8500000000004</v>
      </c>
      <c r="AA27">
        <v>3893.25</v>
      </c>
      <c r="AB27">
        <v>4246.8</v>
      </c>
      <c r="AC27" s="1">
        <f>(Table2[[#This Row],[Close Price]]/Table2[[#This Row],[Day Low]])-1</f>
        <v>6.7039106145250216E-3</v>
      </c>
      <c r="AD27" s="1">
        <f>(Table2[[#This Row],[Day High]]/Table2[[#This Row],[Close Price]])-1</f>
        <v>4.7839565234031323E-2</v>
      </c>
      <c r="AE27" s="1">
        <f>(Table2[[#This Row],[Close Price]]/Table2[[#This Row],[Current Week Low]])-1</f>
        <v>6.7039106145250216E-3</v>
      </c>
      <c r="AF27" s="1">
        <f>(Table2[[#This Row],[Current Week High]]/Table2[[#This Row],[Close Price]])-1</f>
        <v>4.7839565234031323E-2</v>
      </c>
      <c r="AG27" s="1">
        <f>(Table2[[#This Row],[Close Price]]/Table2[[#This Row],[Current Month Low]])-1</f>
        <v>6.7039106145250216E-3</v>
      </c>
      <c r="AH27" s="1">
        <f>(Table2[[#This Row],[Current Month High]]/Table2[[#This Row],[Close Price]])-1</f>
        <v>8.3547016724712098E-2</v>
      </c>
      <c r="AI27">
        <v>49.514587878092001</v>
      </c>
      <c r="AJ27">
        <v>124.991389207807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-0.22</v>
      </c>
      <c r="AM27" t="s">
        <v>3189</v>
      </c>
      <c r="AN27">
        <v>-6.19</v>
      </c>
      <c r="AO27" t="s">
        <v>3189</v>
      </c>
      <c r="AP27">
        <v>0.249717289129153</v>
      </c>
      <c r="AQ27">
        <f>(Table2[[#This Row],[Sharpe Ratio]]-AVERAGE(Table2[Sharpe Ratio]))/_xlfn.STDEV.P(Table2[Sharpe Ratio])</f>
        <v>2.1981566432677253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129</v>
      </c>
      <c r="AT27">
        <f>_xlfn.RANK.AVG(Table2[[#This Row],[6M Return vs Nifty Z-Score]],Table2[6M Return vs Nifty Z-Score])</f>
        <v>31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56.333333333333336</v>
      </c>
    </row>
    <row r="28" spans="1:48" x14ac:dyDescent="0.3">
      <c r="A28" t="s">
        <v>799</v>
      </c>
      <c r="B28" t="s">
        <v>800</v>
      </c>
      <c r="C28" t="s">
        <v>3143</v>
      </c>
      <c r="D28" t="s">
        <v>276</v>
      </c>
      <c r="E28">
        <v>20447.1492586799</v>
      </c>
      <c r="F28">
        <v>502.2</v>
      </c>
      <c r="G28">
        <v>125.943882891578</v>
      </c>
      <c r="H28">
        <f>(Table2[[#This Row],[1Y Return vs Nifty]]-AVERAGE(Table2[1Y Return vs Nifty]))/_xlfn.STDEV.P(Table2[1Y Return vs Nifty])</f>
        <v>1.8440818905660383</v>
      </c>
      <c r="I28">
        <v>14.630321227660099</v>
      </c>
      <c r="J28">
        <f>(Table2[[#This Row],[1M Return vs Nifty]]-AVERAGE(Table2[1M Return vs Nifty]))/_xlfn.STDEV.P(Table2[1M Return vs Nifty])</f>
        <v>1.6764126917822202</v>
      </c>
      <c r="K28">
        <v>72.681346640273006</v>
      </c>
      <c r="L28">
        <f>(Table2[[#This Row],[6M Return vs Nifty]]-AVERAGE(Table2[6M Return vs Nifty]))/_xlfn.STDEV.P(Table2[6M Return vs Nifty])</f>
        <v>2.3725191772839413</v>
      </c>
      <c r="M28">
        <v>-0.84831442182661299</v>
      </c>
      <c r="N28">
        <f>(Table2[[#This Row],[1W Return vs Nifty]]-AVERAGE(Table2[1W Return vs Nifty]))/_xlfn.STDEV.P(Table2[1W Return vs Nifty])</f>
        <v>-0.58510588824861509</v>
      </c>
      <c r="O28">
        <v>522.54999999999995</v>
      </c>
      <c r="P28">
        <v>464.38663871741699</v>
      </c>
      <c r="Q28">
        <v>335.65502199224198</v>
      </c>
      <c r="R28">
        <v>52.924979093697203</v>
      </c>
      <c r="S28" s="1">
        <f>(Table2[[#This Row],[Close Price]]-Table2[[#This Row],[20D EMA]])/Table2[[#This Row],[20D EMA]]</f>
        <v>-3.8943641756769627E-2</v>
      </c>
      <c r="T28" s="1">
        <f>(Table2[[#This Row],[Close Price]]-Table2[[#This Row],[50D EMA]])/Table2[[#This Row],[50D EMA]]</f>
        <v>8.1426462628251317E-2</v>
      </c>
      <c r="U28" s="1">
        <f>(Table2[[#This Row],[Close Price]]-Table2[[#This Row],[200D EMA]])/Table2[[#This Row],[200D EMA]]</f>
        <v>0.49617901445135348</v>
      </c>
      <c r="V28">
        <v>0.45716056484407902</v>
      </c>
      <c r="W28">
        <v>493.35</v>
      </c>
      <c r="X28">
        <v>553.95000000000005</v>
      </c>
      <c r="Y28">
        <v>493.35</v>
      </c>
      <c r="Z28">
        <v>553.95000000000005</v>
      </c>
      <c r="AA28">
        <v>493.35</v>
      </c>
      <c r="AB28">
        <v>577.54999999999995</v>
      </c>
      <c r="AC28" s="1">
        <f>(Table2[[#This Row],[Close Price]]/Table2[[#This Row],[Day Low]])-1</f>
        <v>1.7938583155974408E-2</v>
      </c>
      <c r="AD28" s="1">
        <f>(Table2[[#This Row],[Day High]]/Table2[[#This Row],[Close Price]])-1</f>
        <v>0.10304659498207891</v>
      </c>
      <c r="AE28" s="1">
        <f>(Table2[[#This Row],[Close Price]]/Table2[[#This Row],[Current Week Low]])-1</f>
        <v>1.7938583155974408E-2</v>
      </c>
      <c r="AF28" s="1">
        <f>(Table2[[#This Row],[Current Week High]]/Table2[[#This Row],[Close Price]])-1</f>
        <v>0.10304659498207891</v>
      </c>
      <c r="AG28" s="1">
        <f>(Table2[[#This Row],[Close Price]]/Table2[[#This Row],[Current Month Low]])-1</f>
        <v>1.7938583155974408E-2</v>
      </c>
      <c r="AH28" s="1">
        <f>(Table2[[#This Row],[Current Month High]]/Table2[[#This Row],[Close Price]])-1</f>
        <v>0.15003982477100752</v>
      </c>
      <c r="AI28">
        <v>16.367980884109901</v>
      </c>
      <c r="AJ28">
        <v>175.93406593406499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0.78</v>
      </c>
      <c r="AM28" t="s">
        <v>3188</v>
      </c>
      <c r="AN28">
        <v>-5.66</v>
      </c>
      <c r="AO28" t="s">
        <v>3189</v>
      </c>
      <c r="AP28">
        <v>0.155914065825872</v>
      </c>
      <c r="AQ28">
        <f>(Table2[[#This Row],[Sharpe Ratio]]-AVERAGE(Table2[Sharpe Ratio]))/_xlfn.STDEV.P(Table2[Sharpe Ratio])</f>
        <v>1.10299400550916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6.4109018768927459</v>
      </c>
      <c r="AS28">
        <f>_xlfn.RANK.AVG(Table2[[#This Row],[1Y Return vs Nifty Z-Score]],Table2[1Y Return vs Nifty Z-Score])</f>
        <v>49</v>
      </c>
      <c r="AT28">
        <f>_xlfn.RANK.AVG(Table2[[#This Row],[6M Return vs Nifty Z-Score]],Table2[6M Return vs Nifty Z-Score])</f>
        <v>23</v>
      </c>
      <c r="AU28">
        <f>_xlfn.RANK.AVG(Table2[[#This Row],[Sharpe Ratio Z-Score]],Table2[Sharpe Ratio Z-Score])</f>
        <v>98</v>
      </c>
      <c r="AV28">
        <f>(Table2[[#This Row],[Rank 1Y]]+Table2[[#This Row],[Rank 6M]]+Table2[[#This Row],[Rank Sharpe]])/3</f>
        <v>56.666666666666664</v>
      </c>
    </row>
    <row r="29" spans="1:48" x14ac:dyDescent="0.3">
      <c r="A29" t="s">
        <v>1296</v>
      </c>
      <c r="B29" t="s">
        <v>1297</v>
      </c>
      <c r="C29" t="s">
        <v>3141</v>
      </c>
      <c r="D29" t="s">
        <v>276</v>
      </c>
      <c r="E29">
        <v>8809.7238047999999</v>
      </c>
      <c r="F29">
        <v>3502.3</v>
      </c>
      <c r="G29">
        <v>106.399611313416</v>
      </c>
      <c r="H29">
        <f>(Table2[[#This Row],[1Y Return vs Nifty]]-AVERAGE(Table2[1Y Return vs Nifty]))/_xlfn.STDEV.P(Table2[1Y Return vs Nifty])</f>
        <v>1.4927899829696227</v>
      </c>
      <c r="I29">
        <v>12.085349215437001</v>
      </c>
      <c r="J29">
        <f>(Table2[[#This Row],[1M Return vs Nifty]]-AVERAGE(Table2[1M Return vs Nifty]))/_xlfn.STDEV.P(Table2[1M Return vs Nifty])</f>
        <v>1.3920721487882397</v>
      </c>
      <c r="K29">
        <v>86.893346839292903</v>
      </c>
      <c r="L29">
        <f>(Table2[[#This Row],[6M Return vs Nifty]]-AVERAGE(Table2[6M Return vs Nifty]))/_xlfn.STDEV.P(Table2[6M Return vs Nifty])</f>
        <v>2.8741347163787498</v>
      </c>
      <c r="M29">
        <v>8.3956521135635498</v>
      </c>
      <c r="N29">
        <f>(Table2[[#This Row],[1W Return vs Nifty]]-AVERAGE(Table2[1W Return vs Nifty]))/_xlfn.STDEV.P(Table2[1W Return vs Nifty])</f>
        <v>1.7805025974446109</v>
      </c>
      <c r="O29">
        <v>3476.07</v>
      </c>
      <c r="P29">
        <v>3171.9152995219602</v>
      </c>
      <c r="Q29">
        <v>2319.2611961000598</v>
      </c>
      <c r="R29">
        <v>68.834586388736497</v>
      </c>
      <c r="S29" s="1">
        <f>(Table2[[#This Row],[Close Price]]-Table2[[#This Row],[20D EMA]])/Table2[[#This Row],[20D EMA]]</f>
        <v>7.545877959879984E-3</v>
      </c>
      <c r="T29" s="1">
        <f>(Table2[[#This Row],[Close Price]]-Table2[[#This Row],[50D EMA]])/Table2[[#This Row],[50D EMA]]</f>
        <v>0.10415937037405519</v>
      </c>
      <c r="U29" s="1">
        <f>(Table2[[#This Row],[Close Price]]-Table2[[#This Row],[200D EMA]])/Table2[[#This Row],[200D EMA]]</f>
        <v>0.51009295800286414</v>
      </c>
      <c r="V29">
        <v>1.13555233419698</v>
      </c>
      <c r="W29">
        <v>3393.8</v>
      </c>
      <c r="X29">
        <v>3804</v>
      </c>
      <c r="Y29">
        <v>3393.8</v>
      </c>
      <c r="Z29">
        <v>3804</v>
      </c>
      <c r="AA29">
        <v>3393.8</v>
      </c>
      <c r="AB29">
        <v>3988.8</v>
      </c>
      <c r="AC29" s="1">
        <f>(Table2[[#This Row],[Close Price]]/Table2[[#This Row],[Day Low]])-1</f>
        <v>3.1970063056161235E-2</v>
      </c>
      <c r="AD29" s="1">
        <f>(Table2[[#This Row],[Day High]]/Table2[[#This Row],[Close Price]])-1</f>
        <v>8.6143391485595133E-2</v>
      </c>
      <c r="AE29" s="1">
        <f>(Table2[[#This Row],[Close Price]]/Table2[[#This Row],[Current Week Low]])-1</f>
        <v>3.1970063056161235E-2</v>
      </c>
      <c r="AF29" s="1">
        <f>(Table2[[#This Row],[Current Week High]]/Table2[[#This Row],[Close Price]])-1</f>
        <v>8.6143391485595133E-2</v>
      </c>
      <c r="AG29" s="1">
        <f>(Table2[[#This Row],[Close Price]]/Table2[[#This Row],[Current Month Low]])-1</f>
        <v>3.1970063056161235E-2</v>
      </c>
      <c r="AH29" s="1">
        <f>(Table2[[#This Row],[Current Month High]]/Table2[[#This Row],[Close Price]])-1</f>
        <v>0.13890871712874397</v>
      </c>
      <c r="AI29">
        <v>14.066470605030901</v>
      </c>
      <c r="AJ29">
        <v>175.771653543307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0.41</v>
      </c>
      <c r="AM29" t="s">
        <v>3188</v>
      </c>
      <c r="AN29">
        <v>8.43</v>
      </c>
      <c r="AO29" t="s">
        <v>3188</v>
      </c>
      <c r="AP29">
        <v>0.14709442149365801</v>
      </c>
      <c r="AQ29">
        <f>(Table2[[#This Row],[Sharpe Ratio]]-AVERAGE(Table2[Sharpe Ratio]))/_xlfn.STDEV.P(Table2[Sharpe Ratio])</f>
        <v>1.0000237171670321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8.5395231627482548</v>
      </c>
      <c r="AS29">
        <f>_xlfn.RANK.AVG(Table2[[#This Row],[1Y Return vs Nifty Z-Score]],Table2[1Y Return vs Nifty Z-Score])</f>
        <v>59</v>
      </c>
      <c r="AT29">
        <f>_xlfn.RANK.AVG(Table2[[#This Row],[6M Return vs Nifty Z-Score]],Table2[6M Return vs Nifty Z-Score])</f>
        <v>8</v>
      </c>
      <c r="AU29">
        <f>_xlfn.RANK.AVG(Table2[[#This Row],[Sharpe Ratio Z-Score]],Table2[Sharpe Ratio Z-Score])</f>
        <v>109</v>
      </c>
      <c r="AV29">
        <f>(Table2[[#This Row],[Rank 1Y]]+Table2[[#This Row],[Rank 6M]]+Table2[[#This Row],[Rank Sharpe]])/3</f>
        <v>58.666666666666664</v>
      </c>
    </row>
    <row r="30" spans="1:48" x14ac:dyDescent="0.3">
      <c r="A30" t="s">
        <v>872</v>
      </c>
      <c r="B30" t="s">
        <v>873</v>
      </c>
      <c r="C30" t="s">
        <v>3128</v>
      </c>
      <c r="D30" t="s">
        <v>287</v>
      </c>
      <c r="E30">
        <v>18103.663893770001</v>
      </c>
      <c r="F30">
        <v>1256.4000000000001</v>
      </c>
      <c r="G30">
        <v>156.47422087926401</v>
      </c>
      <c r="H30">
        <f>(Table2[[#This Row],[1Y Return vs Nifty]]-AVERAGE(Table2[1Y Return vs Nifty]))/_xlfn.STDEV.P(Table2[1Y Return vs Nifty])</f>
        <v>2.3928391378425906</v>
      </c>
      <c r="I30">
        <v>18.346951261960299</v>
      </c>
      <c r="J30">
        <f>(Table2[[#This Row],[1M Return vs Nifty]]-AVERAGE(Table2[1M Return vs Nifty]))/_xlfn.STDEV.P(Table2[1M Return vs Nifty])</f>
        <v>2.0916583593121838</v>
      </c>
      <c r="K30">
        <v>43.4296994293273</v>
      </c>
      <c r="L30">
        <f>(Table2[[#This Row],[6M Return vs Nifty]]-AVERAGE(Table2[6M Return vs Nifty]))/_xlfn.STDEV.P(Table2[6M Return vs Nifty])</f>
        <v>1.3400761305872786</v>
      </c>
      <c r="M30">
        <v>-5.1050381889207896</v>
      </c>
      <c r="N30">
        <f>(Table2[[#This Row],[1W Return vs Nifty]]-AVERAGE(Table2[1W Return vs Nifty]))/_xlfn.STDEV.P(Table2[1W Return vs Nifty])</f>
        <v>-1.6744371646155738</v>
      </c>
      <c r="O30">
        <v>1254.02</v>
      </c>
      <c r="P30">
        <v>1158.77065813482</v>
      </c>
      <c r="Q30">
        <v>930.37059921520802</v>
      </c>
      <c r="R30">
        <v>52.600338829904402</v>
      </c>
      <c r="S30" s="1">
        <f>(Table2[[#This Row],[Close Price]]-Table2[[#This Row],[20D EMA]])/Table2[[#This Row],[20D EMA]]</f>
        <v>1.8978963652893169E-3</v>
      </c>
      <c r="T30" s="1">
        <f>(Table2[[#This Row],[Close Price]]-Table2[[#This Row],[50D EMA]])/Table2[[#This Row],[50D EMA]]</f>
        <v>8.4252514662673805E-2</v>
      </c>
      <c r="U30" s="1">
        <f>(Table2[[#This Row],[Close Price]]-Table2[[#This Row],[200D EMA]])/Table2[[#This Row],[200D EMA]]</f>
        <v>0.3504296041381858</v>
      </c>
      <c r="V30">
        <v>2.1562826782402902</v>
      </c>
      <c r="W30">
        <v>1248</v>
      </c>
      <c r="X30">
        <v>1368</v>
      </c>
      <c r="Y30">
        <v>1248</v>
      </c>
      <c r="Z30">
        <v>1368</v>
      </c>
      <c r="AA30">
        <v>1248</v>
      </c>
      <c r="AB30">
        <v>1368</v>
      </c>
      <c r="AC30" s="1">
        <f>(Table2[[#This Row],[Close Price]]/Table2[[#This Row],[Day Low]])-1</f>
        <v>6.7307692307692069E-3</v>
      </c>
      <c r="AD30" s="1">
        <f>(Table2[[#This Row],[Day High]]/Table2[[#This Row],[Close Price]])-1</f>
        <v>8.882521489971329E-2</v>
      </c>
      <c r="AE30" s="1">
        <f>(Table2[[#This Row],[Close Price]]/Table2[[#This Row],[Current Week Low]])-1</f>
        <v>6.7307692307692069E-3</v>
      </c>
      <c r="AF30" s="1">
        <f>(Table2[[#This Row],[Current Week High]]/Table2[[#This Row],[Close Price]])-1</f>
        <v>8.882521489971329E-2</v>
      </c>
      <c r="AG30" s="1">
        <f>(Table2[[#This Row],[Close Price]]/Table2[[#This Row],[Current Month Low]])-1</f>
        <v>6.7307692307692069E-3</v>
      </c>
      <c r="AH30" s="1">
        <f>(Table2[[#This Row],[Current Month High]]/Table2[[#This Row],[Close Price]])-1</f>
        <v>8.882521489971329E-2</v>
      </c>
      <c r="AI30">
        <v>23.209169054441201</v>
      </c>
      <c r="AJ30">
        <v>186.99674490320299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0.16</v>
      </c>
      <c r="AM30" t="s">
        <v>3188</v>
      </c>
      <c r="AN30">
        <v>3.85</v>
      </c>
      <c r="AO30" t="s">
        <v>3188</v>
      </c>
      <c r="AP30">
        <v>0.162420466728422</v>
      </c>
      <c r="AQ30">
        <f>(Table2[[#This Row],[Sharpe Ratio]]-AVERAGE(Table2[Sharpe Ratio]))/_xlfn.STDEV.P(Table2[Sharpe Ratio])</f>
        <v>1.1789569300636102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5.3290933931900897</v>
      </c>
      <c r="AS30">
        <f>_xlfn.RANK.AVG(Table2[[#This Row],[1Y Return vs Nifty Z-Score]],Table2[1Y Return vs Nifty Z-Score])</f>
        <v>24</v>
      </c>
      <c r="AT30">
        <f>_xlfn.RANK.AVG(Table2[[#This Row],[6M Return vs Nifty Z-Score]],Table2[6M Return vs Nifty Z-Score])</f>
        <v>67</v>
      </c>
      <c r="AU30">
        <f>_xlfn.RANK.AVG(Table2[[#This Row],[Sharpe Ratio Z-Score]],Table2[Sharpe Ratio Z-Score])</f>
        <v>91</v>
      </c>
      <c r="AV30">
        <f>(Table2[[#This Row],[Rank 1Y]]+Table2[[#This Row],[Rank 6M]]+Table2[[#This Row],[Rank Sharpe]])/3</f>
        <v>60.666666666666664</v>
      </c>
    </row>
    <row r="31" spans="1:48" x14ac:dyDescent="0.3">
      <c r="A31" t="s">
        <v>420</v>
      </c>
      <c r="B31" t="s">
        <v>421</v>
      </c>
      <c r="C31" t="s">
        <v>3129</v>
      </c>
      <c r="D31" t="s">
        <v>422</v>
      </c>
      <c r="E31">
        <v>55614.638922585</v>
      </c>
      <c r="F31">
        <v>3826.45</v>
      </c>
      <c r="G31">
        <v>150.32303902621399</v>
      </c>
      <c r="H31">
        <f>(Table2[[#This Row],[1Y Return vs Nifty]]-AVERAGE(Table2[1Y Return vs Nifty]))/_xlfn.STDEV.P(Table2[1Y Return vs Nifty])</f>
        <v>2.2822767974407689</v>
      </c>
      <c r="I31">
        <v>47.417067715769903</v>
      </c>
      <c r="J31">
        <f>(Table2[[#This Row],[1M Return vs Nifty]]-AVERAGE(Table2[1M Return vs Nifty]))/_xlfn.STDEV.P(Table2[1M Return vs Nifty])</f>
        <v>5.3395576123000676</v>
      </c>
      <c r="K31">
        <v>26.439734843368601</v>
      </c>
      <c r="L31">
        <f>(Table2[[#This Row],[6M Return vs Nifty]]-AVERAGE(Table2[6M Return vs Nifty]))/_xlfn.STDEV.P(Table2[6M Return vs Nifty])</f>
        <v>0.74041175360710432</v>
      </c>
      <c r="M31">
        <v>18.310234832109799</v>
      </c>
      <c r="N31">
        <f>(Table2[[#This Row],[1W Return vs Nifty]]-AVERAGE(Table2[1W Return vs Nifty]))/_xlfn.STDEV.P(Table2[1W Return vs Nifty])</f>
        <v>4.3177273830718219</v>
      </c>
      <c r="O31">
        <v>3599.22</v>
      </c>
      <c r="P31">
        <v>3186.2261116289301</v>
      </c>
      <c r="Q31">
        <v>2574.5922836929399</v>
      </c>
      <c r="R31">
        <v>73.702043240205299</v>
      </c>
      <c r="S31" s="1">
        <f>(Table2[[#This Row],[Close Price]]-Table2[[#This Row],[20D EMA]])/Table2[[#This Row],[20D EMA]]</f>
        <v>6.3133123287823487E-2</v>
      </c>
      <c r="T31" s="1">
        <f>(Table2[[#This Row],[Close Price]]-Table2[[#This Row],[50D EMA]])/Table2[[#This Row],[50D EMA]]</f>
        <v>0.20093485708199188</v>
      </c>
      <c r="U31" s="1">
        <f>(Table2[[#This Row],[Close Price]]-Table2[[#This Row],[200D EMA]])/Table2[[#This Row],[200D EMA]]</f>
        <v>0.48623532519542167</v>
      </c>
      <c r="V31">
        <v>2.02667628014138</v>
      </c>
      <c r="W31">
        <v>3781.05</v>
      </c>
      <c r="X31">
        <v>4260</v>
      </c>
      <c r="Y31">
        <v>3781.05</v>
      </c>
      <c r="Z31">
        <v>4260</v>
      </c>
      <c r="AA31">
        <v>3690.1</v>
      </c>
      <c r="AB31">
        <v>4260</v>
      </c>
      <c r="AC31" s="1">
        <f>(Table2[[#This Row],[Close Price]]/Table2[[#This Row],[Day Low]])-1</f>
        <v>1.2007246664286209E-2</v>
      </c>
      <c r="AD31" s="1">
        <f>(Table2[[#This Row],[Day High]]/Table2[[#This Row],[Close Price]])-1</f>
        <v>0.11330345359275573</v>
      </c>
      <c r="AE31" s="1">
        <f>(Table2[[#This Row],[Close Price]]/Table2[[#This Row],[Current Week Low]])-1</f>
        <v>1.2007246664286209E-2</v>
      </c>
      <c r="AF31" s="1">
        <f>(Table2[[#This Row],[Current Week High]]/Table2[[#This Row],[Close Price]])-1</f>
        <v>0.11330345359275573</v>
      </c>
      <c r="AG31" s="1">
        <f>(Table2[[#This Row],[Close Price]]/Table2[[#This Row],[Current Month Low]])-1</f>
        <v>3.6950218151269532E-2</v>
      </c>
      <c r="AH31" s="1">
        <f>(Table2[[#This Row],[Current Month High]]/Table2[[#This Row],[Close Price]])-1</f>
        <v>0.11330345359275573</v>
      </c>
      <c r="AI31">
        <v>11.330345359275499</v>
      </c>
      <c r="AJ31">
        <v>181.34627403404201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0.7</v>
      </c>
      <c r="AM31" t="s">
        <v>3188</v>
      </c>
      <c r="AN31">
        <v>-1.79</v>
      </c>
      <c r="AO31" t="s">
        <v>3189</v>
      </c>
      <c r="AP31">
        <v>0.200438663062943</v>
      </c>
      <c r="AQ31">
        <f>(Table2[[#This Row],[Sharpe Ratio]]-AVERAGE(Table2[Sharpe Ratio]))/_xlfn.STDEV.P(Table2[Sharpe Ratio])</f>
        <v>1.622823427549744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14.302796973969507</v>
      </c>
      <c r="AS31">
        <f>_xlfn.RANK.AVG(Table2[[#This Row],[1Y Return vs Nifty Z-Score]],Table2[1Y Return vs Nifty Z-Score])</f>
        <v>29</v>
      </c>
      <c r="AT31">
        <f>_xlfn.RANK.AVG(Table2[[#This Row],[6M Return vs Nifty Z-Score]],Table2[6M Return vs Nifty Z-Score])</f>
        <v>126</v>
      </c>
      <c r="AU31">
        <f>_xlfn.RANK.AVG(Table2[[#This Row],[Sharpe Ratio Z-Score]],Table2[Sharpe Ratio Z-Score])</f>
        <v>35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1435</v>
      </c>
      <c r="B32" t="s">
        <v>1436</v>
      </c>
      <c r="C32" t="s">
        <v>3132</v>
      </c>
      <c r="D32" t="s">
        <v>48</v>
      </c>
      <c r="E32">
        <v>7401.0962091499996</v>
      </c>
      <c r="F32">
        <v>524.85</v>
      </c>
      <c r="G32">
        <v>71.160289920969902</v>
      </c>
      <c r="H32">
        <f>(Table2[[#This Row],[1Y Return vs Nifty]]-AVERAGE(Table2[1Y Return vs Nifty]))/_xlfn.STDEV.P(Table2[1Y Return vs Nifty])</f>
        <v>0.85939270413792102</v>
      </c>
      <c r="I32">
        <v>0.76472609499366595</v>
      </c>
      <c r="J32">
        <f>(Table2[[#This Row],[1M Return vs Nifty]]-AVERAGE(Table2[1M Return vs Nifty]))/_xlfn.STDEV.P(Table2[1M Return vs Nifty])</f>
        <v>0.12725976199689476</v>
      </c>
      <c r="K32">
        <v>54.290419148627997</v>
      </c>
      <c r="L32">
        <f>(Table2[[#This Row],[6M Return vs Nifty]]-AVERAGE(Table2[6M Return vs Nifty]))/_xlfn.STDEV.P(Table2[6M Return vs Nifty])</f>
        <v>1.7234075196010741</v>
      </c>
      <c r="M32">
        <v>-3.2094032435451898</v>
      </c>
      <c r="N32">
        <f>(Table2[[#This Row],[1W Return vs Nifty]]-AVERAGE(Table2[1W Return vs Nifty]))/_xlfn.STDEV.P(Table2[1W Return vs Nifty])</f>
        <v>-1.1893282997804349</v>
      </c>
      <c r="O32">
        <v>563.58000000000004</v>
      </c>
      <c r="P32">
        <v>552.301599204941</v>
      </c>
      <c r="Q32">
        <v>442.99818692416</v>
      </c>
      <c r="R32">
        <v>31.044716833414999</v>
      </c>
      <c r="S32" s="1">
        <f>(Table2[[#This Row],[Close Price]]-Table2[[#This Row],[20D EMA]])/Table2[[#This Row],[20D EMA]]</f>
        <v>-6.8721388267859077E-2</v>
      </c>
      <c r="T32" s="1">
        <f>(Table2[[#This Row],[Close Price]]-Table2[[#This Row],[50D EMA]])/Table2[[#This Row],[50D EMA]]</f>
        <v>-4.9704000937999433E-2</v>
      </c>
      <c r="U32" s="1">
        <f>(Table2[[#This Row],[Close Price]]-Table2[[#This Row],[200D EMA]])/Table2[[#This Row],[200D EMA]]</f>
        <v>0.18476782860931398</v>
      </c>
      <c r="V32">
        <v>0.79371929611985004</v>
      </c>
      <c r="W32">
        <v>518</v>
      </c>
      <c r="X32">
        <v>547.45000000000005</v>
      </c>
      <c r="Y32">
        <v>518</v>
      </c>
      <c r="Z32">
        <v>547.45000000000005</v>
      </c>
      <c r="AA32">
        <v>518</v>
      </c>
      <c r="AB32">
        <v>577.79999999999995</v>
      </c>
      <c r="AC32" s="1">
        <f>(Table2[[#This Row],[Close Price]]/Table2[[#This Row],[Day Low]])-1</f>
        <v>1.3223938223938303E-2</v>
      </c>
      <c r="AD32" s="1">
        <f>(Table2[[#This Row],[Day High]]/Table2[[#This Row],[Close Price]])-1</f>
        <v>4.3059921882442564E-2</v>
      </c>
      <c r="AE32" s="1">
        <f>(Table2[[#This Row],[Close Price]]/Table2[[#This Row],[Current Week Low]])-1</f>
        <v>1.3223938223938303E-2</v>
      </c>
      <c r="AF32" s="1">
        <f>(Table2[[#This Row],[Current Week High]]/Table2[[#This Row],[Close Price]])-1</f>
        <v>4.3059921882442564E-2</v>
      </c>
      <c r="AG32" s="1">
        <f>(Table2[[#This Row],[Close Price]]/Table2[[#This Row],[Current Month Low]])-1</f>
        <v>1.3223938223938303E-2</v>
      </c>
      <c r="AH32" s="1">
        <f>(Table2[[#This Row],[Current Month High]]/Table2[[#This Row],[Close Price]])-1</f>
        <v>0.10088596741926259</v>
      </c>
      <c r="AI32">
        <v>17.938458607221001</v>
      </c>
      <c r="AJ32">
        <v>117.554404145077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0.19</v>
      </c>
      <c r="AM32" t="s">
        <v>3188</v>
      </c>
      <c r="AN32">
        <v>-8.82</v>
      </c>
      <c r="AO32" t="s">
        <v>3189</v>
      </c>
      <c r="AP32">
        <v>0.192994316759562</v>
      </c>
      <c r="AQ32">
        <f>(Table2[[#This Row],[Sharpe Ratio]]-AVERAGE(Table2[Sharpe Ratio]))/_xlfn.STDEV.P(Table2[Sharpe Ratio])</f>
        <v>1.5359098903929265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3.0566415763483814</v>
      </c>
      <c r="AS32">
        <f>_xlfn.RANK.AVG(Table2[[#This Row],[1Y Return vs Nifty Z-Score]],Table2[1Y Return vs Nifty Z-Score])</f>
        <v>112</v>
      </c>
      <c r="AT32">
        <f>_xlfn.RANK.AVG(Table2[[#This Row],[6M Return vs Nifty Z-Score]],Table2[6M Return vs Nifty Z-Score])</f>
        <v>43</v>
      </c>
      <c r="AU32">
        <f>_xlfn.RANK.AVG(Table2[[#This Row],[Sharpe Ratio Z-Score]],Table2[Sharpe Ratio Z-Score])</f>
        <v>42</v>
      </c>
      <c r="AV32">
        <f>(Table2[[#This Row],[Rank 1Y]]+Table2[[#This Row],[Rank 6M]]+Table2[[#This Row],[Rank Sharpe]])/3</f>
        <v>65.666666666666671</v>
      </c>
    </row>
    <row r="33" spans="1:48" x14ac:dyDescent="0.3">
      <c r="A33" t="s">
        <v>842</v>
      </c>
      <c r="B33" t="s">
        <v>843</v>
      </c>
      <c r="C33" t="s">
        <v>3141</v>
      </c>
      <c r="D33" t="s">
        <v>322</v>
      </c>
      <c r="E33">
        <v>19011.62268</v>
      </c>
      <c r="F33">
        <v>1538.15</v>
      </c>
      <c r="G33">
        <v>69.591096627208302</v>
      </c>
      <c r="H33">
        <f>(Table2[[#This Row],[1Y Return vs Nifty]]-AVERAGE(Table2[1Y Return vs Nifty]))/_xlfn.STDEV.P(Table2[1Y Return vs Nifty])</f>
        <v>0.83118776933907412</v>
      </c>
      <c r="I33">
        <v>-9.3978672739235805</v>
      </c>
      <c r="J33">
        <f>(Table2[[#This Row],[1M Return vs Nifty]]-AVERAGE(Table2[1M Return vs Nifty]))/_xlfn.STDEV.P(Table2[1M Return vs Nifty])</f>
        <v>-1.0081701377687942</v>
      </c>
      <c r="K33">
        <v>58.022686640907402</v>
      </c>
      <c r="L33">
        <f>(Table2[[#This Row],[6M Return vs Nifty]]-AVERAGE(Table2[6M Return vs Nifty]))/_xlfn.STDEV.P(Table2[6M Return vs Nifty])</f>
        <v>1.8551386865000776</v>
      </c>
      <c r="M33">
        <v>1.8588511648180499</v>
      </c>
      <c r="N33">
        <f>(Table2[[#This Row],[1W Return vs Nifty]]-AVERAGE(Table2[1W Return vs Nifty]))/_xlfn.STDEV.P(Table2[1W Return vs Nifty])</f>
        <v>0.10768046698379219</v>
      </c>
      <c r="O33">
        <v>1729.87</v>
      </c>
      <c r="P33">
        <v>1820.78836004501</v>
      </c>
      <c r="Q33">
        <v>1484.52375067824</v>
      </c>
      <c r="R33">
        <v>33.038783204371398</v>
      </c>
      <c r="S33" s="1">
        <f>(Table2[[#This Row],[Close Price]]-Table2[[#This Row],[20D EMA]])/Table2[[#This Row],[20D EMA]]</f>
        <v>-0.11082913744963484</v>
      </c>
      <c r="T33" s="1">
        <f>(Table2[[#This Row],[Close Price]]-Table2[[#This Row],[50D EMA]])/Table2[[#This Row],[50D EMA]]</f>
        <v>-0.15522856266393478</v>
      </c>
      <c r="U33" s="1">
        <f>(Table2[[#This Row],[Close Price]]-Table2[[#This Row],[200D EMA]])/Table2[[#This Row],[200D EMA]]</f>
        <v>3.6123537462610225E-2</v>
      </c>
      <c r="V33">
        <v>0.49102006437905499</v>
      </c>
      <c r="W33">
        <v>1501</v>
      </c>
      <c r="X33">
        <v>1674</v>
      </c>
      <c r="Y33">
        <v>1501</v>
      </c>
      <c r="Z33">
        <v>1674</v>
      </c>
      <c r="AA33">
        <v>1501</v>
      </c>
      <c r="AB33">
        <v>1733.1</v>
      </c>
      <c r="AC33" s="1">
        <f>(Table2[[#This Row],[Close Price]]/Table2[[#This Row],[Day Low]])-1</f>
        <v>2.475016655562956E-2</v>
      </c>
      <c r="AD33" s="1">
        <f>(Table2[[#This Row],[Day High]]/Table2[[#This Row],[Close Price]])-1</f>
        <v>8.8320384877937697E-2</v>
      </c>
      <c r="AE33" s="1">
        <f>(Table2[[#This Row],[Close Price]]/Table2[[#This Row],[Current Week Low]])-1</f>
        <v>2.475016655562956E-2</v>
      </c>
      <c r="AF33" s="1">
        <f>(Table2[[#This Row],[Current Week High]]/Table2[[#This Row],[Close Price]])-1</f>
        <v>8.8320384877937697E-2</v>
      </c>
      <c r="AG33" s="1">
        <f>(Table2[[#This Row],[Close Price]]/Table2[[#This Row],[Current Month Low]])-1</f>
        <v>2.475016655562956E-2</v>
      </c>
      <c r="AH33" s="1">
        <f>(Table2[[#This Row],[Current Month High]]/Table2[[#This Row],[Close Price]])-1</f>
        <v>0.12674316549101183</v>
      </c>
      <c r="AI33">
        <v>84.234307447258004</v>
      </c>
      <c r="AJ33">
        <v>137.25898503779101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-0.37</v>
      </c>
      <c r="AM33" t="s">
        <v>3189</v>
      </c>
      <c r="AN33">
        <v>-10.42</v>
      </c>
      <c r="AO33" t="s">
        <v>3189</v>
      </c>
      <c r="AP33">
        <v>0.18269385878310501</v>
      </c>
      <c r="AQ33">
        <f>(Table2[[#This Row],[Sharpe Ratio]]-AVERAGE(Table2[Sharpe Ratio]))/_xlfn.STDEV.P(Table2[Sharpe Ratio])</f>
        <v>1.4156509448005599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117</v>
      </c>
      <c r="AT33">
        <f>_xlfn.RANK.AVG(Table2[[#This Row],[6M Return vs Nifty Z-Score]],Table2[6M Return vs Nifty Z-Score])</f>
        <v>38</v>
      </c>
      <c r="AU33">
        <f>_xlfn.RANK.AVG(Table2[[#This Row],[Sharpe Ratio Z-Score]],Table2[Sharpe Ratio Z-Score])</f>
        <v>57</v>
      </c>
      <c r="AV33">
        <f>(Table2[[#This Row],[Rank 1Y]]+Table2[[#This Row],[Rank 6M]]+Table2[[#This Row],[Rank Sharpe]])/3</f>
        <v>70.666666666666671</v>
      </c>
    </row>
    <row r="34" spans="1:48" x14ac:dyDescent="0.3">
      <c r="A34" t="s">
        <v>1195</v>
      </c>
      <c r="B34" t="s">
        <v>1196</v>
      </c>
      <c r="C34" t="s">
        <v>3129</v>
      </c>
      <c r="D34" t="s">
        <v>227</v>
      </c>
      <c r="E34">
        <v>10199.7074844</v>
      </c>
      <c r="F34">
        <v>2430.1</v>
      </c>
      <c r="G34">
        <v>62.463874212914398</v>
      </c>
      <c r="H34">
        <f>(Table2[[#This Row],[1Y Return vs Nifty]]-AVERAGE(Table2[1Y Return vs Nifty]))/_xlfn.STDEV.P(Table2[1Y Return vs Nifty])</f>
        <v>0.70308191756720184</v>
      </c>
      <c r="I34">
        <v>6.2391645492873797</v>
      </c>
      <c r="J34">
        <f>(Table2[[#This Row],[1M Return vs Nifty]]-AVERAGE(Table2[1M Return vs Nifty]))/_xlfn.STDEV.P(Table2[1M Return vs Nifty])</f>
        <v>0.73889902372742677</v>
      </c>
      <c r="K34">
        <v>80.355222284868603</v>
      </c>
      <c r="L34">
        <f>(Table2[[#This Row],[6M Return vs Nifty]]-AVERAGE(Table2[6M Return vs Nifty]))/_xlfn.STDEV.P(Table2[6M Return vs Nifty])</f>
        <v>2.6433702337507015</v>
      </c>
      <c r="M34">
        <v>-1.83226874487827</v>
      </c>
      <c r="N34">
        <f>(Table2[[#This Row],[1W Return vs Nifty]]-AVERAGE(Table2[1W Return vs Nifty]))/_xlfn.STDEV.P(Table2[1W Return vs Nifty])</f>
        <v>-0.83690804344186631</v>
      </c>
      <c r="O34">
        <v>2448.08</v>
      </c>
      <c r="P34">
        <v>2342.5111089980701</v>
      </c>
      <c r="Q34">
        <v>1849.0667961468801</v>
      </c>
      <c r="R34">
        <v>48.702792553358798</v>
      </c>
      <c r="S34" s="1">
        <f>(Table2[[#This Row],[Close Price]]-Table2[[#This Row],[20D EMA]])/Table2[[#This Row],[20D EMA]]</f>
        <v>-7.3445312244697965E-3</v>
      </c>
      <c r="T34" s="1">
        <f>(Table2[[#This Row],[Close Price]]-Table2[[#This Row],[50D EMA]])/Table2[[#This Row],[50D EMA]]</f>
        <v>3.7391024813279543E-2</v>
      </c>
      <c r="U34" s="1">
        <f>(Table2[[#This Row],[Close Price]]-Table2[[#This Row],[200D EMA]])/Table2[[#This Row],[200D EMA]]</f>
        <v>0.31423051079814301</v>
      </c>
      <c r="V34">
        <v>0.63962568037948697</v>
      </c>
      <c r="W34">
        <v>2362.25</v>
      </c>
      <c r="X34">
        <v>2550</v>
      </c>
      <c r="Y34">
        <v>2362.25</v>
      </c>
      <c r="Z34">
        <v>2550</v>
      </c>
      <c r="AA34">
        <v>2362.25</v>
      </c>
      <c r="AB34">
        <v>2623.9</v>
      </c>
      <c r="AC34" s="1">
        <f>(Table2[[#This Row],[Close Price]]/Table2[[#This Row],[Day Low]])-1</f>
        <v>2.872261614985705E-2</v>
      </c>
      <c r="AD34" s="1">
        <f>(Table2[[#This Row],[Day High]]/Table2[[#This Row],[Close Price]])-1</f>
        <v>4.9339533352537046E-2</v>
      </c>
      <c r="AE34" s="1">
        <f>(Table2[[#This Row],[Close Price]]/Table2[[#This Row],[Current Week Low]])-1</f>
        <v>2.872261614985705E-2</v>
      </c>
      <c r="AF34" s="1">
        <f>(Table2[[#This Row],[Current Week High]]/Table2[[#This Row],[Close Price]])-1</f>
        <v>4.9339533352537046E-2</v>
      </c>
      <c r="AG34" s="1">
        <f>(Table2[[#This Row],[Close Price]]/Table2[[#This Row],[Current Month Low]])-1</f>
        <v>2.872261614985705E-2</v>
      </c>
      <c r="AH34" s="1">
        <f>(Table2[[#This Row],[Current Month High]]/Table2[[#This Row],[Close Price]])-1</f>
        <v>7.9749804534792856E-2</v>
      </c>
      <c r="AI34">
        <v>17.1577301345623</v>
      </c>
      <c r="AJ34">
        <v>122.22120616341201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0.18</v>
      </c>
      <c r="AM34" t="s">
        <v>3188</v>
      </c>
      <c r="AN34">
        <v>4.8</v>
      </c>
      <c r="AO34" t="s">
        <v>3188</v>
      </c>
      <c r="AP34">
        <v>0.175324681640396</v>
      </c>
      <c r="AQ34">
        <f>(Table2[[#This Row],[Sharpe Ratio]]-AVERAGE(Table2[Sharpe Ratio]))/_xlfn.STDEV.P(Table2[Sharpe Ratio])</f>
        <v>1.3296150156126441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4.5780581472161082</v>
      </c>
      <c r="AS34">
        <f>_xlfn.RANK.AVG(Table2[[#This Row],[1Y Return vs Nifty Z-Score]],Table2[1Y Return vs Nifty Z-Score])</f>
        <v>130</v>
      </c>
      <c r="AT34">
        <f>_xlfn.RANK.AVG(Table2[[#This Row],[6M Return vs Nifty Z-Score]],Table2[6M Return vs Nifty Z-Score])</f>
        <v>13</v>
      </c>
      <c r="AU34">
        <f>_xlfn.RANK.AVG(Table2[[#This Row],[Sharpe Ratio Z-Score]],Table2[Sharpe Ratio Z-Score])</f>
        <v>71</v>
      </c>
      <c r="AV34">
        <f>(Table2[[#This Row],[Rank 1Y]]+Table2[[#This Row],[Rank 6M]]+Table2[[#This Row],[Rank Sharpe]])/3</f>
        <v>71.333333333333329</v>
      </c>
    </row>
    <row r="35" spans="1:48" x14ac:dyDescent="0.3">
      <c r="A35" t="s">
        <v>516</v>
      </c>
      <c r="B35" t="s">
        <v>517</v>
      </c>
      <c r="C35" t="s">
        <v>3138</v>
      </c>
      <c r="D35" t="s">
        <v>325</v>
      </c>
      <c r="E35">
        <v>42277.484634619999</v>
      </c>
      <c r="F35">
        <v>1935.6</v>
      </c>
      <c r="G35">
        <v>96.7537953503506</v>
      </c>
      <c r="H35">
        <f>(Table2[[#This Row],[1Y Return vs Nifty]]-AVERAGE(Table2[1Y Return vs Nifty]))/_xlfn.STDEV.P(Table2[1Y Return vs Nifty])</f>
        <v>1.3194145222143914</v>
      </c>
      <c r="I35">
        <v>18.125451310102999</v>
      </c>
      <c r="J35">
        <f>(Table2[[#This Row],[1M Return vs Nifty]]-AVERAGE(Table2[1M Return vs Nifty]))/_xlfn.STDEV.P(Table2[1M Return vs Nifty])</f>
        <v>2.0669109686604377</v>
      </c>
      <c r="K35">
        <v>27.408584409889102</v>
      </c>
      <c r="L35">
        <f>(Table2[[#This Row],[6M Return vs Nifty]]-AVERAGE(Table2[6M Return vs Nifty]))/_xlfn.STDEV.P(Table2[6M Return vs Nifty])</f>
        <v>0.77460750303057169</v>
      </c>
      <c r="M35">
        <v>0.39098494947442702</v>
      </c>
      <c r="N35">
        <f>(Table2[[#This Row],[1W Return vs Nifty]]-AVERAGE(Table2[1W Return vs Nifty]))/_xlfn.STDEV.P(Table2[1W Return vs Nifty])</f>
        <v>-0.26795879583540344</v>
      </c>
      <c r="O35">
        <v>1968.13</v>
      </c>
      <c r="P35">
        <v>1843.7811002661599</v>
      </c>
      <c r="Q35">
        <v>1512.53521259331</v>
      </c>
      <c r="R35">
        <v>56.459296739527502</v>
      </c>
      <c r="S35" s="1">
        <f>(Table2[[#This Row],[Close Price]]-Table2[[#This Row],[20D EMA]])/Table2[[#This Row],[20D EMA]]</f>
        <v>-1.6528379731013804E-2</v>
      </c>
      <c r="T35" s="1">
        <f>(Table2[[#This Row],[Close Price]]-Table2[[#This Row],[50D EMA]])/Table2[[#This Row],[50D EMA]]</f>
        <v>4.9799241200913405E-2</v>
      </c>
      <c r="U35" s="1">
        <f>(Table2[[#This Row],[Close Price]]-Table2[[#This Row],[200D EMA]])/Table2[[#This Row],[200D EMA]]</f>
        <v>0.27970574429227746</v>
      </c>
      <c r="V35">
        <v>1.2449790480077101</v>
      </c>
      <c r="W35">
        <v>1911</v>
      </c>
      <c r="X35">
        <v>2063.8000000000002</v>
      </c>
      <c r="Y35">
        <v>1911</v>
      </c>
      <c r="Z35">
        <v>2063.8000000000002</v>
      </c>
      <c r="AA35">
        <v>1911</v>
      </c>
      <c r="AB35">
        <v>2175.9</v>
      </c>
      <c r="AC35" s="1">
        <f>(Table2[[#This Row],[Close Price]]/Table2[[#This Row],[Day Low]])-1</f>
        <v>1.2872841444270033E-2</v>
      </c>
      <c r="AD35" s="1">
        <f>(Table2[[#This Row],[Day High]]/Table2[[#This Row],[Close Price]])-1</f>
        <v>6.6232692705104457E-2</v>
      </c>
      <c r="AE35" s="1">
        <f>(Table2[[#This Row],[Close Price]]/Table2[[#This Row],[Current Week Low]])-1</f>
        <v>1.2872841444270033E-2</v>
      </c>
      <c r="AF35" s="1">
        <f>(Table2[[#This Row],[Current Week High]]/Table2[[#This Row],[Close Price]])-1</f>
        <v>6.6232692705104457E-2</v>
      </c>
      <c r="AG35" s="1">
        <f>(Table2[[#This Row],[Close Price]]/Table2[[#This Row],[Current Month Low]])-1</f>
        <v>1.2872841444270033E-2</v>
      </c>
      <c r="AH35" s="1">
        <f>(Table2[[#This Row],[Current Month High]]/Table2[[#This Row],[Close Price]])-1</f>
        <v>0.12414755114693121</v>
      </c>
      <c r="AI35">
        <v>13.6365984707584</v>
      </c>
      <c r="AJ35">
        <v>137.78869778869699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7.0000000000000007E-2</v>
      </c>
      <c r="AM35" t="s">
        <v>3188</v>
      </c>
      <c r="AN35">
        <v>2.99</v>
      </c>
      <c r="AO35" t="s">
        <v>3188</v>
      </c>
      <c r="AP35">
        <v>0.19932832293988101</v>
      </c>
      <c r="AQ35">
        <f>(Table2[[#This Row],[Sharpe Ratio]]-AVERAGE(Table2[Sharpe Ratio]))/_xlfn.STDEV.P(Table2[Sharpe Ratio])</f>
        <v>1.6098600881765308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5.5028342862465287</v>
      </c>
      <c r="AS35">
        <f>_xlfn.RANK.AVG(Table2[[#This Row],[1Y Return vs Nifty Z-Score]],Table2[1Y Return vs Nifty Z-Score])</f>
        <v>70</v>
      </c>
      <c r="AT35">
        <f>_xlfn.RANK.AVG(Table2[[#This Row],[6M Return vs Nifty Z-Score]],Table2[6M Return vs Nifty Z-Score])</f>
        <v>119</v>
      </c>
      <c r="AU35">
        <f>_xlfn.RANK.AVG(Table2[[#This Row],[Sharpe Ratio Z-Score]],Table2[Sharpe Ratio Z-Score])</f>
        <v>37</v>
      </c>
      <c r="AV35">
        <f>(Table2[[#This Row],[Rank 1Y]]+Table2[[#This Row],[Rank 6M]]+Table2[[#This Row],[Rank Sharpe]])/3</f>
        <v>75.333333333333329</v>
      </c>
    </row>
    <row r="36" spans="1:48" x14ac:dyDescent="0.3">
      <c r="A36" t="s">
        <v>463</v>
      </c>
      <c r="B36" t="s">
        <v>464</v>
      </c>
      <c r="C36" t="s">
        <v>3133</v>
      </c>
      <c r="D36" t="s">
        <v>51</v>
      </c>
      <c r="E36">
        <v>46919.424698119998</v>
      </c>
      <c r="F36">
        <v>1675.1</v>
      </c>
      <c r="G36">
        <v>87.387208463115002</v>
      </c>
      <c r="H36">
        <f>(Table2[[#This Row],[1Y Return vs Nifty]]-AVERAGE(Table2[1Y Return vs Nifty]))/_xlfn.STDEV.P(Table2[1Y Return vs Nifty])</f>
        <v>1.1510579701615056</v>
      </c>
      <c r="I36">
        <v>-2.43098187334187</v>
      </c>
      <c r="J36">
        <f>(Table2[[#This Row],[1M Return vs Nifty]]-AVERAGE(Table2[1M Return vs Nifty]))/_xlfn.STDEV.P(Table2[1M Return vs Nifty])</f>
        <v>-0.22978516211328076</v>
      </c>
      <c r="K36">
        <v>51.070541007987202</v>
      </c>
      <c r="L36">
        <f>(Table2[[#This Row],[6M Return vs Nifty]]-AVERAGE(Table2[6M Return vs Nifty]))/_xlfn.STDEV.P(Table2[6M Return vs Nifty])</f>
        <v>1.6097612427421344</v>
      </c>
      <c r="M36">
        <v>1.9231769439686699</v>
      </c>
      <c r="N36">
        <f>(Table2[[#This Row],[1W Return vs Nifty]]-AVERAGE(Table2[1W Return vs Nifty]))/_xlfn.STDEV.P(Table2[1W Return vs Nifty])</f>
        <v>0.12414197281302249</v>
      </c>
      <c r="O36">
        <v>1674.73</v>
      </c>
      <c r="P36">
        <v>1604.9573083423099</v>
      </c>
      <c r="Q36">
        <v>1255.92604315055</v>
      </c>
      <c r="R36">
        <v>44.043165600194897</v>
      </c>
      <c r="S36" s="1">
        <f>(Table2[[#This Row],[Close Price]]-Table2[[#This Row],[20D EMA]])/Table2[[#This Row],[20D EMA]]</f>
        <v>2.2093113516799177E-4</v>
      </c>
      <c r="T36" s="1">
        <f>(Table2[[#This Row],[Close Price]]-Table2[[#This Row],[50D EMA]])/Table2[[#This Row],[50D EMA]]</f>
        <v>4.3703774108569453E-2</v>
      </c>
      <c r="U36" s="1">
        <f>(Table2[[#This Row],[Close Price]]-Table2[[#This Row],[200D EMA]])/Table2[[#This Row],[200D EMA]]</f>
        <v>0.33375687934452908</v>
      </c>
      <c r="V36">
        <v>1.19334213930257</v>
      </c>
      <c r="W36">
        <v>1653.95</v>
      </c>
      <c r="X36">
        <v>1688.85</v>
      </c>
      <c r="Y36">
        <v>1653.95</v>
      </c>
      <c r="Z36">
        <v>1688.85</v>
      </c>
      <c r="AA36">
        <v>1629.95</v>
      </c>
      <c r="AB36">
        <v>1699.9</v>
      </c>
      <c r="AC36" s="1">
        <f>(Table2[[#This Row],[Close Price]]/Table2[[#This Row],[Day Low]])-1</f>
        <v>1.2787569152634459E-2</v>
      </c>
      <c r="AD36" s="1">
        <f>(Table2[[#This Row],[Day High]]/Table2[[#This Row],[Close Price]])-1</f>
        <v>8.2084651662588382E-3</v>
      </c>
      <c r="AE36" s="1">
        <f>(Table2[[#This Row],[Close Price]]/Table2[[#This Row],[Current Week Low]])-1</f>
        <v>1.2787569152634459E-2</v>
      </c>
      <c r="AF36" s="1">
        <f>(Table2[[#This Row],[Current Week High]]/Table2[[#This Row],[Close Price]])-1</f>
        <v>8.2084651662588382E-3</v>
      </c>
      <c r="AG36" s="1">
        <f>(Table2[[#This Row],[Close Price]]/Table2[[#This Row],[Current Month Low]])-1</f>
        <v>2.7700236203564543E-2</v>
      </c>
      <c r="AH36" s="1">
        <f>(Table2[[#This Row],[Current Month High]]/Table2[[#This Row],[Close Price]])-1</f>
        <v>1.4805086263506739E-2</v>
      </c>
      <c r="AI36">
        <v>5.6414542415378097</v>
      </c>
      <c r="AJ36">
        <v>131.97618058440599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7.0000000000000007E-2</v>
      </c>
      <c r="AM36" t="s">
        <v>3188</v>
      </c>
      <c r="AN36">
        <v>1.76</v>
      </c>
      <c r="AO36" t="s">
        <v>3188</v>
      </c>
      <c r="AP36">
        <v>0.155649064402649</v>
      </c>
      <c r="AQ36">
        <f>(Table2[[#This Row],[Sharpe Ratio]]-AVERAGE(Table2[Sharpe Ratio]))/_xlfn.STDEV.P(Table2[Sharpe Ratio])</f>
        <v>1.0999000856261689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3.755076109229551</v>
      </c>
      <c r="AS36">
        <f>_xlfn.RANK.AVG(Table2[[#This Row],[1Y Return vs Nifty Z-Score]],Table2[1Y Return vs Nifty Z-Score])</f>
        <v>83</v>
      </c>
      <c r="AT36">
        <f>_xlfn.RANK.AVG(Table2[[#This Row],[6M Return vs Nifty Z-Score]],Table2[6M Return vs Nifty Z-Score])</f>
        <v>50</v>
      </c>
      <c r="AU36">
        <f>_xlfn.RANK.AVG(Table2[[#This Row],[Sharpe Ratio Z-Score]],Table2[Sharpe Ratio Z-Score])</f>
        <v>100</v>
      </c>
      <c r="AV36">
        <f>(Table2[[#This Row],[Rank 1Y]]+Table2[[#This Row],[Rank 6M]]+Table2[[#This Row],[Rank Sharpe]])/3</f>
        <v>77.666666666666671</v>
      </c>
    </row>
    <row r="37" spans="1:48" x14ac:dyDescent="0.3">
      <c r="A37" t="s">
        <v>497</v>
      </c>
      <c r="B37" t="s">
        <v>498</v>
      </c>
      <c r="C37" t="s">
        <v>3129</v>
      </c>
      <c r="D37" t="s">
        <v>398</v>
      </c>
      <c r="E37">
        <v>43531.314222100002</v>
      </c>
      <c r="F37">
        <v>703.9</v>
      </c>
      <c r="G37">
        <v>187.219610768303</v>
      </c>
      <c r="H37">
        <f>(Table2[[#This Row],[1Y Return vs Nifty]]-AVERAGE(Table2[1Y Return vs Nifty]))/_xlfn.STDEV.P(Table2[1Y Return vs Nifty])</f>
        <v>2.945461762877347</v>
      </c>
      <c r="I37">
        <v>-3.8487684755655098</v>
      </c>
      <c r="J37">
        <f>(Table2[[#This Row],[1M Return vs Nifty]]-AVERAGE(Table2[1M Return vs Nifty]))/_xlfn.STDEV.P(Table2[1M Return vs Nifty])</f>
        <v>-0.38818934510219799</v>
      </c>
      <c r="K37">
        <v>38.9358650764853</v>
      </c>
      <c r="L37">
        <f>(Table2[[#This Row],[6M Return vs Nifty]]-AVERAGE(Table2[6M Return vs Nifty]))/_xlfn.STDEV.P(Table2[6M Return vs Nifty])</f>
        <v>1.1814653010110825</v>
      </c>
      <c r="M37">
        <v>1.68806768179188</v>
      </c>
      <c r="N37">
        <f>(Table2[[#This Row],[1W Return vs Nifty]]-AVERAGE(Table2[1W Return vs Nifty]))/_xlfn.STDEV.P(Table2[1W Return vs Nifty])</f>
        <v>6.3975542791755352E-2</v>
      </c>
      <c r="O37">
        <v>742.63</v>
      </c>
      <c r="P37">
        <v>707.98244558810302</v>
      </c>
      <c r="Q37">
        <v>556.44656370591497</v>
      </c>
      <c r="R37">
        <v>36.305682726533199</v>
      </c>
      <c r="S37" s="1">
        <f>(Table2[[#This Row],[Close Price]]-Table2[[#This Row],[20D EMA]])/Table2[[#This Row],[20D EMA]]</f>
        <v>-5.2152485086786174E-2</v>
      </c>
      <c r="T37" s="1">
        <f>(Table2[[#This Row],[Close Price]]-Table2[[#This Row],[50D EMA]])/Table2[[#This Row],[50D EMA]]</f>
        <v>-5.7663090568747903E-3</v>
      </c>
      <c r="U37" s="1">
        <f>(Table2[[#This Row],[Close Price]]-Table2[[#This Row],[200D EMA]])/Table2[[#This Row],[200D EMA]]</f>
        <v>0.2649911885735266</v>
      </c>
      <c r="V37">
        <v>0.74502832575089795</v>
      </c>
      <c r="W37">
        <v>699.3</v>
      </c>
      <c r="X37">
        <v>747.5</v>
      </c>
      <c r="Y37">
        <v>699.3</v>
      </c>
      <c r="Z37">
        <v>747.5</v>
      </c>
      <c r="AA37">
        <v>691.15</v>
      </c>
      <c r="AB37">
        <v>756.45</v>
      </c>
      <c r="AC37" s="1">
        <f>(Table2[[#This Row],[Close Price]]/Table2[[#This Row],[Day Low]])-1</f>
        <v>6.5780065780065566E-3</v>
      </c>
      <c r="AD37" s="1">
        <f>(Table2[[#This Row],[Day High]]/Table2[[#This Row],[Close Price]])-1</f>
        <v>6.1940616564853057E-2</v>
      </c>
      <c r="AE37" s="1">
        <f>(Table2[[#This Row],[Close Price]]/Table2[[#This Row],[Current Week Low]])-1</f>
        <v>6.5780065780065566E-3</v>
      </c>
      <c r="AF37" s="1">
        <f>(Table2[[#This Row],[Current Week High]]/Table2[[#This Row],[Close Price]])-1</f>
        <v>6.1940616564853057E-2</v>
      </c>
      <c r="AG37" s="1">
        <f>(Table2[[#This Row],[Close Price]]/Table2[[#This Row],[Current Month Low]])-1</f>
        <v>1.8447515011213111E-2</v>
      </c>
      <c r="AH37" s="1">
        <f>(Table2[[#This Row],[Current Month High]]/Table2[[#This Row],[Close Price]])-1</f>
        <v>7.4655490836766703E-2</v>
      </c>
      <c r="AI37">
        <v>17.751101008666001</v>
      </c>
      <c r="AJ37">
        <v>216.35955056179699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0.33</v>
      </c>
      <c r="AM37" t="s">
        <v>3188</v>
      </c>
      <c r="AN37">
        <v>-9.17</v>
      </c>
      <c r="AO37" t="s">
        <v>3189</v>
      </c>
      <c r="AP37">
        <v>0.13323147220610601</v>
      </c>
      <c r="AQ37">
        <f>(Table2[[#This Row],[Sharpe Ratio]]-AVERAGE(Table2[Sharpe Ratio]))/_xlfn.STDEV.P(Table2[Sharpe Ratio])</f>
        <v>0.8381723055179654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4.6408855670959523</v>
      </c>
      <c r="AS37">
        <f>_xlfn.RANK.AVG(Table2[[#This Row],[1Y Return vs Nifty Z-Score]],Table2[1Y Return vs Nifty Z-Score])</f>
        <v>11</v>
      </c>
      <c r="AT37">
        <f>_xlfn.RANK.AVG(Table2[[#This Row],[6M Return vs Nifty Z-Score]],Table2[6M Return vs Nifty Z-Score])</f>
        <v>80</v>
      </c>
      <c r="AU37">
        <f>_xlfn.RANK.AVG(Table2[[#This Row],[Sharpe Ratio Z-Score]],Table2[Sharpe Ratio Z-Score])</f>
        <v>142</v>
      </c>
      <c r="AV37">
        <f>(Table2[[#This Row],[Rank 1Y]]+Table2[[#This Row],[Rank 6M]]+Table2[[#This Row],[Rank Sharpe]])/3</f>
        <v>77.666666666666671</v>
      </c>
    </row>
    <row r="38" spans="1:48" x14ac:dyDescent="0.3">
      <c r="A38" t="s">
        <v>66</v>
      </c>
      <c r="B38" t="s">
        <v>67</v>
      </c>
      <c r="C38" t="s">
        <v>3135</v>
      </c>
      <c r="D38" t="s">
        <v>60</v>
      </c>
      <c r="E38">
        <v>361559.41890216002</v>
      </c>
      <c r="F38">
        <v>3060.2</v>
      </c>
      <c r="G38">
        <v>75.802186221052693</v>
      </c>
      <c r="H38">
        <f>(Table2[[#This Row],[1Y Return vs Nifty]]-AVERAGE(Table2[1Y Return vs Nifty]))/_xlfn.STDEV.P(Table2[1Y Return vs Nifty])</f>
        <v>0.94282690119148971</v>
      </c>
      <c r="I38">
        <v>12.399804589322599</v>
      </c>
      <c r="J38">
        <f>(Table2[[#This Row],[1M Return vs Nifty]]-AVERAGE(Table2[1M Return vs Nifty]))/_xlfn.STDEV.P(Table2[1M Return vs Nifty])</f>
        <v>1.4272051134450503</v>
      </c>
      <c r="K38">
        <v>37.123243323255402</v>
      </c>
      <c r="L38">
        <f>(Table2[[#This Row],[6M Return vs Nifty]]-AVERAGE(Table2[6M Return vs Nifty]))/_xlfn.STDEV.P(Table2[6M Return vs Nifty])</f>
        <v>1.1174884346172798</v>
      </c>
      <c r="M38">
        <v>-1.01139923524344</v>
      </c>
      <c r="N38">
        <f>(Table2[[#This Row],[1W Return vs Nifty]]-AVERAGE(Table2[1W Return vs Nifty]))/_xlfn.STDEV.P(Table2[1W Return vs Nifty])</f>
        <v>-0.62684065838538938</v>
      </c>
      <c r="O38">
        <v>2981.93</v>
      </c>
      <c r="P38">
        <v>2867.0986169621301</v>
      </c>
      <c r="Q38">
        <v>2419.9735893842799</v>
      </c>
      <c r="R38">
        <v>49.801511464649501</v>
      </c>
      <c r="S38" s="1">
        <f>(Table2[[#This Row],[Close Price]]-Table2[[#This Row],[20D EMA]])/Table2[[#This Row],[20D EMA]]</f>
        <v>2.6248101062063826E-2</v>
      </c>
      <c r="T38" s="1">
        <f>(Table2[[#This Row],[Close Price]]-Table2[[#This Row],[50D EMA]])/Table2[[#This Row],[50D EMA]]</f>
        <v>6.7350799130332206E-2</v>
      </c>
      <c r="U38" s="1">
        <f>(Table2[[#This Row],[Close Price]]-Table2[[#This Row],[200D EMA]])/Table2[[#This Row],[200D EMA]]</f>
        <v>0.26455925528452334</v>
      </c>
      <c r="V38">
        <v>1.3271060959579599</v>
      </c>
      <c r="W38">
        <v>2982.9</v>
      </c>
      <c r="X38">
        <v>3066.95</v>
      </c>
      <c r="Y38">
        <v>2982.9</v>
      </c>
      <c r="Z38">
        <v>3066.95</v>
      </c>
      <c r="AA38">
        <v>2982.9</v>
      </c>
      <c r="AB38">
        <v>3185.45</v>
      </c>
      <c r="AC38" s="1">
        <f>(Table2[[#This Row],[Close Price]]/Table2[[#This Row],[Day Low]])-1</f>
        <v>2.5914378624828149E-2</v>
      </c>
      <c r="AD38" s="1">
        <f>(Table2[[#This Row],[Day High]]/Table2[[#This Row],[Close Price]])-1</f>
        <v>2.2057381870466131E-3</v>
      </c>
      <c r="AE38" s="1">
        <f>(Table2[[#This Row],[Close Price]]/Table2[[#This Row],[Current Week Low]])-1</f>
        <v>2.5914378624828149E-2</v>
      </c>
      <c r="AF38" s="1">
        <f>(Table2[[#This Row],[Current Week High]]/Table2[[#This Row],[Close Price]])-1</f>
        <v>2.2057381870466131E-3</v>
      </c>
      <c r="AG38" s="1">
        <f>(Table2[[#This Row],[Close Price]]/Table2[[#This Row],[Current Month Low]])-1</f>
        <v>2.5914378624828149E-2</v>
      </c>
      <c r="AH38" s="1">
        <f>(Table2[[#This Row],[Current Month High]]/Table2[[#This Row],[Close Price]])-1</f>
        <v>4.092869747075345E-2</v>
      </c>
      <c r="AI38">
        <v>5.2905038886347198</v>
      </c>
      <c r="AJ38">
        <v>111.048275862068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0.08</v>
      </c>
      <c r="AM38" t="s">
        <v>3188</v>
      </c>
      <c r="AN38">
        <v>8.9700000000000006</v>
      </c>
      <c r="AO38" t="s">
        <v>3188</v>
      </c>
      <c r="AP38">
        <v>0.195288932775743</v>
      </c>
      <c r="AQ38">
        <f>(Table2[[#This Row],[Sharpe Ratio]]-AVERAGE(Table2[Sharpe Ratio]))/_xlfn.STDEV.P(Table2[Sharpe Ratio])</f>
        <v>1.5626997771412632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4.4233795680096932</v>
      </c>
      <c r="AS38">
        <f>_xlfn.RANK.AVG(Table2[[#This Row],[1Y Return vs Nifty Z-Score]],Table2[1Y Return vs Nifty Z-Score])</f>
        <v>106</v>
      </c>
      <c r="AT38">
        <f>_xlfn.RANK.AVG(Table2[[#This Row],[6M Return vs Nifty Z-Score]],Table2[6M Return vs Nifty Z-Score])</f>
        <v>88</v>
      </c>
      <c r="AU38">
        <f>_xlfn.RANK.AVG(Table2[[#This Row],[Sharpe Ratio Z-Score]],Table2[Sharpe Ratio Z-Score])</f>
        <v>40</v>
      </c>
      <c r="AV38">
        <f>(Table2[[#This Row],[Rank 1Y]]+Table2[[#This Row],[Rank 6M]]+Table2[[#This Row],[Rank Sharpe]])/3</f>
        <v>78</v>
      </c>
    </row>
    <row r="39" spans="1:48" x14ac:dyDescent="0.3">
      <c r="A39" t="s">
        <v>649</v>
      </c>
      <c r="B39" t="s">
        <v>650</v>
      </c>
      <c r="C39" t="s">
        <v>3129</v>
      </c>
      <c r="D39" t="s">
        <v>422</v>
      </c>
      <c r="E39">
        <v>29549.84939127</v>
      </c>
      <c r="F39">
        <v>5771.65</v>
      </c>
      <c r="G39">
        <v>151.45876862079101</v>
      </c>
      <c r="H39">
        <f>(Table2[[#This Row],[1Y Return vs Nifty]]-AVERAGE(Table2[1Y Return vs Nifty]))/_xlfn.STDEV.P(Table2[1Y Return vs Nifty])</f>
        <v>2.302690585398897</v>
      </c>
      <c r="I39">
        <v>8.3937438910105993</v>
      </c>
      <c r="J39">
        <f>(Table2[[#This Row],[1M Return vs Nifty]]-AVERAGE(Table2[1M Return vs Nifty]))/_xlfn.STDEV.P(Table2[1M Return vs Nifty])</f>
        <v>0.97962240182620663</v>
      </c>
      <c r="K39">
        <v>50.321052968373301</v>
      </c>
      <c r="L39">
        <f>(Table2[[#This Row],[6M Return vs Nifty]]-AVERAGE(Table2[6M Return vs Nifty]))/_xlfn.STDEV.P(Table2[6M Return vs Nifty])</f>
        <v>1.5833079045932956</v>
      </c>
      <c r="M39">
        <v>5.28681244552725</v>
      </c>
      <c r="N39">
        <f>(Table2[[#This Row],[1W Return vs Nifty]]-AVERAGE(Table2[1W Return vs Nifty]))/_xlfn.STDEV.P(Table2[1W Return vs Nifty])</f>
        <v>0.98492447941370465</v>
      </c>
      <c r="O39">
        <v>5610.06</v>
      </c>
      <c r="P39">
        <v>5152.6065939002301</v>
      </c>
      <c r="Q39">
        <v>4045.2250810369301</v>
      </c>
      <c r="R39">
        <v>63.397893120711302</v>
      </c>
      <c r="S39" s="1">
        <f>(Table2[[#This Row],[Close Price]]-Table2[[#This Row],[20D EMA]])/Table2[[#This Row],[20D EMA]]</f>
        <v>2.8803613508589787E-2</v>
      </c>
      <c r="T39" s="1">
        <f>(Table2[[#This Row],[Close Price]]-Table2[[#This Row],[50D EMA]])/Table2[[#This Row],[50D EMA]]</f>
        <v>0.12014179519014839</v>
      </c>
      <c r="U39" s="1">
        <f>(Table2[[#This Row],[Close Price]]-Table2[[#This Row],[200D EMA]])/Table2[[#This Row],[200D EMA]]</f>
        <v>0.42678092921359212</v>
      </c>
      <c r="V39">
        <v>0.66453938707386395</v>
      </c>
      <c r="W39">
        <v>5677.45</v>
      </c>
      <c r="X39">
        <v>5881</v>
      </c>
      <c r="Y39">
        <v>5677.45</v>
      </c>
      <c r="Z39">
        <v>5881</v>
      </c>
      <c r="AA39">
        <v>5677.45</v>
      </c>
      <c r="AB39">
        <v>5977.2</v>
      </c>
      <c r="AC39" s="1">
        <f>(Table2[[#This Row],[Close Price]]/Table2[[#This Row],[Day Low]])-1</f>
        <v>1.6591955895692623E-2</v>
      </c>
      <c r="AD39" s="1">
        <f>(Table2[[#This Row],[Day High]]/Table2[[#This Row],[Close Price]])-1</f>
        <v>1.8946055287482944E-2</v>
      </c>
      <c r="AE39" s="1">
        <f>(Table2[[#This Row],[Close Price]]/Table2[[#This Row],[Current Week Low]])-1</f>
        <v>1.6591955895692623E-2</v>
      </c>
      <c r="AF39" s="1">
        <f>(Table2[[#This Row],[Current Week High]]/Table2[[#This Row],[Close Price]])-1</f>
        <v>1.8946055287482944E-2</v>
      </c>
      <c r="AG39" s="1">
        <f>(Table2[[#This Row],[Close Price]]/Table2[[#This Row],[Current Month Low]])-1</f>
        <v>1.6591955895692623E-2</v>
      </c>
      <c r="AH39" s="1">
        <f>(Table2[[#This Row],[Current Month High]]/Table2[[#This Row],[Close Price]])-1</f>
        <v>3.5613732641445628E-2</v>
      </c>
      <c r="AI39">
        <v>4.5706167213881601</v>
      </c>
      <c r="AJ39">
        <v>181.39977084907699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0.45</v>
      </c>
      <c r="AM39" t="s">
        <v>3188</v>
      </c>
      <c r="AN39">
        <v>-0.61</v>
      </c>
      <c r="AO39" t="s">
        <v>3189</v>
      </c>
      <c r="AP39">
        <v>0.129057859412122</v>
      </c>
      <c r="AQ39">
        <f>(Table2[[#This Row],[Sharpe Ratio]]-AVERAGE(Table2[Sharpe Ratio]))/_xlfn.STDEV.P(Table2[Sharpe Ratio])</f>
        <v>0.78944493096214297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6.6399903021942475</v>
      </c>
      <c r="AS39">
        <f>_xlfn.RANK.AVG(Table2[[#This Row],[1Y Return vs Nifty Z-Score]],Table2[1Y Return vs Nifty Z-Score])</f>
        <v>28</v>
      </c>
      <c r="AT39">
        <f>_xlfn.RANK.AVG(Table2[[#This Row],[6M Return vs Nifty Z-Score]],Table2[6M Return vs Nifty Z-Score])</f>
        <v>52</v>
      </c>
      <c r="AU39">
        <f>_xlfn.RANK.AVG(Table2[[#This Row],[Sharpe Ratio Z-Score]],Table2[Sharpe Ratio Z-Score])</f>
        <v>154</v>
      </c>
      <c r="AV39">
        <f>(Table2[[#This Row],[Rank 1Y]]+Table2[[#This Row],[Rank 6M]]+Table2[[#This Row],[Rank Sharpe]])/3</f>
        <v>78</v>
      </c>
    </row>
    <row r="40" spans="1:48" x14ac:dyDescent="0.3">
      <c r="A40" t="s">
        <v>1534</v>
      </c>
      <c r="B40" t="s">
        <v>1535</v>
      </c>
      <c r="C40" t="s">
        <v>3135</v>
      </c>
      <c r="D40" t="s">
        <v>190</v>
      </c>
      <c r="E40">
        <v>6554.8118710799999</v>
      </c>
      <c r="F40">
        <v>2234.9499999999998</v>
      </c>
      <c r="G40">
        <v>109.452970636792</v>
      </c>
      <c r="H40">
        <f>(Table2[[#This Row],[1Y Return vs Nifty]]-AVERAGE(Table2[1Y Return vs Nifty]))/_xlfn.STDEV.P(Table2[1Y Return vs Nifty])</f>
        <v>1.5476715587293741</v>
      </c>
      <c r="I40">
        <v>-10.7889172726958</v>
      </c>
      <c r="J40">
        <f>(Table2[[#This Row],[1M Return vs Nifty]]-AVERAGE(Table2[1M Return vs Nifty]))/_xlfn.STDEV.P(Table2[1M Return vs Nifty])</f>
        <v>-1.1635871364952994</v>
      </c>
      <c r="K40">
        <v>45.246631441274303</v>
      </c>
      <c r="L40">
        <f>(Table2[[#This Row],[6M Return vs Nifty]]-AVERAGE(Table2[6M Return vs Nifty]))/_xlfn.STDEV.P(Table2[6M Return vs Nifty])</f>
        <v>1.4042051284699455</v>
      </c>
      <c r="M40">
        <v>-1.3237648651534799</v>
      </c>
      <c r="N40">
        <f>(Table2[[#This Row],[1W Return vs Nifty]]-AVERAGE(Table2[1W Return vs Nifty]))/_xlfn.STDEV.P(Table2[1W Return vs Nifty])</f>
        <v>-0.7067776401913185</v>
      </c>
      <c r="O40">
        <v>2443.81</v>
      </c>
      <c r="P40">
        <v>2449.7889886881799</v>
      </c>
      <c r="Q40">
        <v>1938.67518271317</v>
      </c>
      <c r="R40">
        <v>16.273692472702201</v>
      </c>
      <c r="S40" s="1">
        <f>(Table2[[#This Row],[Close Price]]-Table2[[#This Row],[20D EMA]])/Table2[[#This Row],[20D EMA]]</f>
        <v>-8.5464909301459654E-2</v>
      </c>
      <c r="T40" s="1">
        <f>(Table2[[#This Row],[Close Price]]-Table2[[#This Row],[50D EMA]])/Table2[[#This Row],[50D EMA]]</f>
        <v>-8.7696936217850602E-2</v>
      </c>
      <c r="U40" s="1">
        <f>(Table2[[#This Row],[Close Price]]-Table2[[#This Row],[200D EMA]])/Table2[[#This Row],[200D EMA]]</f>
        <v>0.15282334035565159</v>
      </c>
      <c r="V40">
        <v>0.36008852726672902</v>
      </c>
      <c r="W40">
        <v>2182.35</v>
      </c>
      <c r="X40">
        <v>2349.9499999999998</v>
      </c>
      <c r="Y40">
        <v>2182.35</v>
      </c>
      <c r="Z40">
        <v>2349.9499999999998</v>
      </c>
      <c r="AA40">
        <v>2182.35</v>
      </c>
      <c r="AB40">
        <v>2480</v>
      </c>
      <c r="AC40" s="1">
        <f>(Table2[[#This Row],[Close Price]]/Table2[[#This Row],[Day Low]])-1</f>
        <v>2.4102458359108292E-2</v>
      </c>
      <c r="AD40" s="1">
        <f>(Table2[[#This Row],[Day High]]/Table2[[#This Row],[Close Price]])-1</f>
        <v>5.1455289827512907E-2</v>
      </c>
      <c r="AE40" s="1">
        <f>(Table2[[#This Row],[Close Price]]/Table2[[#This Row],[Current Week Low]])-1</f>
        <v>2.4102458359108292E-2</v>
      </c>
      <c r="AF40" s="1">
        <f>(Table2[[#This Row],[Current Week High]]/Table2[[#This Row],[Close Price]])-1</f>
        <v>5.1455289827512907E-2</v>
      </c>
      <c r="AG40" s="1">
        <f>(Table2[[#This Row],[Close Price]]/Table2[[#This Row],[Current Month Low]])-1</f>
        <v>2.4102458359108292E-2</v>
      </c>
      <c r="AH40" s="1">
        <f>(Table2[[#This Row],[Current Month High]]/Table2[[#This Row],[Close Price]])-1</f>
        <v>0.10964451106288742</v>
      </c>
      <c r="AI40">
        <v>32.0879661737399</v>
      </c>
      <c r="AJ40">
        <v>158.49525792273801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-0.13</v>
      </c>
      <c r="AM40" t="s">
        <v>3189</v>
      </c>
      <c r="AN40">
        <v>-8.9499999999999993</v>
      </c>
      <c r="AO40" t="s">
        <v>3189</v>
      </c>
      <c r="AP40">
        <v>0.142345868735195</v>
      </c>
      <c r="AQ40">
        <f>(Table2[[#This Row],[Sharpe Ratio]]-AVERAGE(Table2[Sharpe Ratio]))/_xlfn.STDEV.P(Table2[Sharpe Ratio])</f>
        <v>0.94458385719889226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56</v>
      </c>
      <c r="AT40">
        <f>_xlfn.RANK.AVG(Table2[[#This Row],[6M Return vs Nifty Z-Score]],Table2[6M Return vs Nifty Z-Score])</f>
        <v>63</v>
      </c>
      <c r="AU40">
        <f>_xlfn.RANK.AVG(Table2[[#This Row],[Sharpe Ratio Z-Score]],Table2[Sharpe Ratio Z-Score])</f>
        <v>121</v>
      </c>
      <c r="AV40">
        <f>(Table2[[#This Row],[Rank 1Y]]+Table2[[#This Row],[Rank 6M]]+Table2[[#This Row],[Rank Sharpe]])/3</f>
        <v>80</v>
      </c>
    </row>
    <row r="41" spans="1:48" x14ac:dyDescent="0.3">
      <c r="A41" t="s">
        <v>741</v>
      </c>
      <c r="B41" t="s">
        <v>742</v>
      </c>
      <c r="C41" t="s">
        <v>3141</v>
      </c>
      <c r="D41" t="s">
        <v>446</v>
      </c>
      <c r="E41">
        <v>23111.555027685001</v>
      </c>
      <c r="F41">
        <v>705.1</v>
      </c>
      <c r="G41">
        <v>84.7853369651653</v>
      </c>
      <c r="H41">
        <f>(Table2[[#This Row],[1Y Return vs Nifty]]-AVERAGE(Table2[1Y Return vs Nifty]))/_xlfn.STDEV.P(Table2[1Y Return vs Nifty])</f>
        <v>1.1042915098112116</v>
      </c>
      <c r="I41">
        <v>5.1770794388695496</v>
      </c>
      <c r="J41">
        <f>(Table2[[#This Row],[1M Return vs Nifty]]-AVERAGE(Table2[1M Return vs Nifty]))/_xlfn.STDEV.P(Table2[1M Return vs Nifty])</f>
        <v>0.62023608537227048</v>
      </c>
      <c r="K41">
        <v>32.193158182324403</v>
      </c>
      <c r="L41">
        <f>(Table2[[#This Row],[6M Return vs Nifty]]-AVERAGE(Table2[6M Return vs Nifty]))/_xlfn.STDEV.P(Table2[6M Return vs Nifty])</f>
        <v>0.94348004163105159</v>
      </c>
      <c r="M41">
        <v>0.65611891948489798</v>
      </c>
      <c r="N41">
        <f>(Table2[[#This Row],[1W Return vs Nifty]]-AVERAGE(Table2[1W Return vs Nifty]))/_xlfn.STDEV.P(Table2[1W Return vs Nifty])</f>
        <v>-0.20010879152166205</v>
      </c>
      <c r="O41">
        <v>714.89</v>
      </c>
      <c r="P41">
        <v>679.41135222069499</v>
      </c>
      <c r="Q41">
        <v>559.20744893504002</v>
      </c>
      <c r="R41">
        <v>51.973371603790497</v>
      </c>
      <c r="S41" s="1">
        <f>(Table2[[#This Row],[Close Price]]-Table2[[#This Row],[20D EMA]])/Table2[[#This Row],[20D EMA]]</f>
        <v>-1.3694414525311536E-2</v>
      </c>
      <c r="T41" s="1">
        <f>(Table2[[#This Row],[Close Price]]-Table2[[#This Row],[50D EMA]])/Table2[[#This Row],[50D EMA]]</f>
        <v>3.7810153885919344E-2</v>
      </c>
      <c r="U41" s="1">
        <f>(Table2[[#This Row],[Close Price]]-Table2[[#This Row],[200D EMA]])/Table2[[#This Row],[200D EMA]]</f>
        <v>0.26089164467104142</v>
      </c>
      <c r="V41">
        <v>0.82613646119179596</v>
      </c>
      <c r="W41">
        <v>685.45</v>
      </c>
      <c r="X41">
        <v>739</v>
      </c>
      <c r="Y41">
        <v>685.45</v>
      </c>
      <c r="Z41">
        <v>739</v>
      </c>
      <c r="AA41">
        <v>685.45</v>
      </c>
      <c r="AB41">
        <v>748.65</v>
      </c>
      <c r="AC41" s="1">
        <f>(Table2[[#This Row],[Close Price]]/Table2[[#This Row],[Day Low]])-1</f>
        <v>2.8667298854766932E-2</v>
      </c>
      <c r="AD41" s="1">
        <f>(Table2[[#This Row],[Day High]]/Table2[[#This Row],[Close Price]])-1</f>
        <v>4.8078286767834211E-2</v>
      </c>
      <c r="AE41" s="1">
        <f>(Table2[[#This Row],[Close Price]]/Table2[[#This Row],[Current Week Low]])-1</f>
        <v>2.8667298854766932E-2</v>
      </c>
      <c r="AF41" s="1">
        <f>(Table2[[#This Row],[Current Week High]]/Table2[[#This Row],[Close Price]])-1</f>
        <v>4.8078286767834211E-2</v>
      </c>
      <c r="AG41" s="1">
        <f>(Table2[[#This Row],[Close Price]]/Table2[[#This Row],[Current Month Low]])-1</f>
        <v>2.8667298854766932E-2</v>
      </c>
      <c r="AH41" s="1">
        <f>(Table2[[#This Row],[Current Month High]]/Table2[[#This Row],[Close Price]])-1</f>
        <v>6.1764288753368257E-2</v>
      </c>
      <c r="AI41">
        <v>7.7719472415260098</v>
      </c>
      <c r="AJ41">
        <v>114.609648455334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0.21</v>
      </c>
      <c r="AM41" t="s">
        <v>3188</v>
      </c>
      <c r="AN41">
        <v>-1.41</v>
      </c>
      <c r="AO41" t="s">
        <v>3189</v>
      </c>
      <c r="AP41">
        <v>0.185069043963797</v>
      </c>
      <c r="AQ41">
        <f>(Table2[[#This Row],[Sharpe Ratio]]-AVERAGE(Table2[Sharpe Ratio]))/_xlfn.STDEV.P(Table2[Sharpe Ratio])</f>
        <v>1.44338148513862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3.9112803304314911</v>
      </c>
      <c r="AS41">
        <f>_xlfn.RANK.AVG(Table2[[#This Row],[1Y Return vs Nifty Z-Score]],Table2[1Y Return vs Nifty Z-Score])</f>
        <v>87</v>
      </c>
      <c r="AT41">
        <f>_xlfn.RANK.AVG(Table2[[#This Row],[6M Return vs Nifty Z-Score]],Table2[6M Return vs Nifty Z-Score])</f>
        <v>104</v>
      </c>
      <c r="AU41">
        <f>_xlfn.RANK.AVG(Table2[[#This Row],[Sharpe Ratio Z-Score]],Table2[Sharpe Ratio Z-Score])</f>
        <v>52</v>
      </c>
      <c r="AV41">
        <f>(Table2[[#This Row],[Rank 1Y]]+Table2[[#This Row],[Rank 6M]]+Table2[[#This Row],[Rank Sharpe]])/3</f>
        <v>81</v>
      </c>
    </row>
    <row r="42" spans="1:48" x14ac:dyDescent="0.3">
      <c r="A42" t="s">
        <v>1672</v>
      </c>
      <c r="B42" t="s">
        <v>1673</v>
      </c>
      <c r="C42" t="s">
        <v>3141</v>
      </c>
      <c r="D42" t="s">
        <v>161</v>
      </c>
      <c r="E42">
        <v>5287.2039267999999</v>
      </c>
      <c r="F42">
        <v>4354.8500000000004</v>
      </c>
      <c r="G42">
        <v>109.207300848347</v>
      </c>
      <c r="H42">
        <f>(Table2[[#This Row],[1Y Return vs Nifty]]-AVERAGE(Table2[1Y Return vs Nifty]))/_xlfn.STDEV.P(Table2[1Y Return vs Nifty])</f>
        <v>1.5432558501020914</v>
      </c>
      <c r="I42">
        <v>-5.8745112125307601</v>
      </c>
      <c r="J42">
        <f>(Table2[[#This Row],[1M Return vs Nifty]]-AVERAGE(Table2[1M Return vs Nifty]))/_xlfn.STDEV.P(Table2[1M Return vs Nifty])</f>
        <v>-0.614518274076022</v>
      </c>
      <c r="K42">
        <v>21.567466966566901</v>
      </c>
      <c r="L42">
        <f>(Table2[[#This Row],[6M Return vs Nifty]]-AVERAGE(Table2[6M Return vs Nifty]))/_xlfn.STDEV.P(Table2[6M Return vs Nifty])</f>
        <v>0.5684440331306615</v>
      </c>
      <c r="M42">
        <v>1.1024967382634701</v>
      </c>
      <c r="N42">
        <f>(Table2[[#This Row],[1W Return vs Nifty]]-AVERAGE(Table2[1W Return vs Nifty]))/_xlfn.STDEV.P(Table2[1W Return vs Nifty])</f>
        <v>-8.5876967781805327E-2</v>
      </c>
      <c r="O42">
        <v>4729.47</v>
      </c>
      <c r="P42">
        <v>4782.6812940907603</v>
      </c>
      <c r="Q42">
        <v>3929.5961351943702</v>
      </c>
      <c r="R42">
        <v>44.191925272160098</v>
      </c>
      <c r="S42" s="1">
        <f>(Table2[[#This Row],[Close Price]]-Table2[[#This Row],[20D EMA]])/Table2[[#This Row],[20D EMA]]</f>
        <v>-7.9209721173831293E-2</v>
      </c>
      <c r="T42" s="1">
        <f>(Table2[[#This Row],[Close Price]]-Table2[[#This Row],[50D EMA]])/Table2[[#This Row],[50D EMA]]</f>
        <v>-8.9454276332267144E-2</v>
      </c>
      <c r="U42" s="1">
        <f>(Table2[[#This Row],[Close Price]]-Table2[[#This Row],[200D EMA]])/Table2[[#This Row],[200D EMA]]</f>
        <v>0.10821821128053298</v>
      </c>
      <c r="V42">
        <v>0.49840845123097699</v>
      </c>
      <c r="W42">
        <v>4313.3500000000004</v>
      </c>
      <c r="X42">
        <v>4750</v>
      </c>
      <c r="Y42">
        <v>4313.3500000000004</v>
      </c>
      <c r="Z42">
        <v>4750</v>
      </c>
      <c r="AA42">
        <v>4313.3500000000004</v>
      </c>
      <c r="AB42">
        <v>4778</v>
      </c>
      <c r="AC42" s="1">
        <f>(Table2[[#This Row],[Close Price]]/Table2[[#This Row],[Day Low]])-1</f>
        <v>9.6212920351930187E-3</v>
      </c>
      <c r="AD42" s="1">
        <f>(Table2[[#This Row],[Day High]]/Table2[[#This Row],[Close Price]])-1</f>
        <v>9.0737912901707185E-2</v>
      </c>
      <c r="AE42" s="1">
        <f>(Table2[[#This Row],[Close Price]]/Table2[[#This Row],[Current Week Low]])-1</f>
        <v>9.6212920351930187E-3</v>
      </c>
      <c r="AF42" s="1">
        <f>(Table2[[#This Row],[Current Week High]]/Table2[[#This Row],[Close Price]])-1</f>
        <v>9.0737912901707185E-2</v>
      </c>
      <c r="AG42" s="1">
        <f>(Table2[[#This Row],[Close Price]]/Table2[[#This Row],[Current Month Low]])-1</f>
        <v>9.6212920351930187E-3</v>
      </c>
      <c r="AH42" s="1">
        <f>(Table2[[#This Row],[Current Month High]]/Table2[[#This Row],[Close Price]])-1</f>
        <v>9.7167525861969972E-2</v>
      </c>
      <c r="AI42">
        <v>30.650883497709401</v>
      </c>
      <c r="AJ42">
        <v>154.29781021897799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-0.05</v>
      </c>
      <c r="AM42" t="s">
        <v>3189</v>
      </c>
      <c r="AN42">
        <v>-8.94</v>
      </c>
      <c r="AO42" t="s">
        <v>3189</v>
      </c>
      <c r="AP42">
        <v>0.208520564771008</v>
      </c>
      <c r="AQ42">
        <f>(Table2[[#This Row],[Sharpe Ratio]]-AVERAGE(Table2[Sharpe Ratio]))/_xlfn.STDEV.P(Table2[Sharpe Ratio])</f>
        <v>1.7171804920622631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57</v>
      </c>
      <c r="AT42">
        <f>_xlfn.RANK.AVG(Table2[[#This Row],[6M Return vs Nifty Z-Score]],Table2[6M Return vs Nifty Z-Score])</f>
        <v>160</v>
      </c>
      <c r="AU42">
        <f>_xlfn.RANK.AVG(Table2[[#This Row],[Sharpe Ratio Z-Score]],Table2[Sharpe Ratio Z-Score])</f>
        <v>26</v>
      </c>
      <c r="AV42">
        <f>(Table2[[#This Row],[Rank 1Y]]+Table2[[#This Row],[Rank 6M]]+Table2[[#This Row],[Rank Sharpe]])/3</f>
        <v>81</v>
      </c>
    </row>
    <row r="43" spans="1:48" x14ac:dyDescent="0.3">
      <c r="A43" t="s">
        <v>238</v>
      </c>
      <c r="B43" t="s">
        <v>239</v>
      </c>
      <c r="C43" t="s">
        <v>3141</v>
      </c>
      <c r="D43" t="s">
        <v>161</v>
      </c>
      <c r="E43">
        <v>109860.08175625</v>
      </c>
      <c r="F43">
        <v>759.15</v>
      </c>
      <c r="G43">
        <v>57.537808503281198</v>
      </c>
      <c r="H43">
        <f>(Table2[[#This Row],[1Y Return vs Nifty]]-AVERAGE(Table2[1Y Return vs Nifty]))/_xlfn.STDEV.P(Table2[1Y Return vs Nifty])</f>
        <v>0.61454001345162879</v>
      </c>
      <c r="I43">
        <v>6.5273192710421304</v>
      </c>
      <c r="J43">
        <f>(Table2[[#This Row],[1M Return vs Nifty]]-AVERAGE(Table2[1M Return vs Nifty]))/_xlfn.STDEV.P(Table2[1M Return vs Nifty])</f>
        <v>0.77109351139035931</v>
      </c>
      <c r="K43">
        <v>40.309625160089404</v>
      </c>
      <c r="L43">
        <f>(Table2[[#This Row],[6M Return vs Nifty]]-AVERAGE(Table2[6M Return vs Nifty]))/_xlfn.STDEV.P(Table2[6M Return vs Nifty])</f>
        <v>1.2299524523813394</v>
      </c>
      <c r="M43">
        <v>-2.2355651144967799</v>
      </c>
      <c r="N43">
        <f>(Table2[[#This Row],[1W Return vs Nifty]]-AVERAGE(Table2[1W Return vs Nifty]))/_xlfn.STDEV.P(Table2[1W Return vs Nifty])</f>
        <v>-0.9401149633897381</v>
      </c>
      <c r="O43">
        <v>740.15</v>
      </c>
      <c r="P43">
        <v>721.80444795243602</v>
      </c>
      <c r="Q43">
        <v>615.09079708095999</v>
      </c>
      <c r="R43">
        <v>33.633406368790702</v>
      </c>
      <c r="S43" s="1">
        <f>(Table2[[#This Row],[Close Price]]-Table2[[#This Row],[20D EMA]])/Table2[[#This Row],[20D EMA]]</f>
        <v>2.5670472201580762E-2</v>
      </c>
      <c r="T43" s="1">
        <f>(Table2[[#This Row],[Close Price]]-Table2[[#This Row],[50D EMA]])/Table2[[#This Row],[50D EMA]]</f>
        <v>5.1739154771771198E-2</v>
      </c>
      <c r="U43" s="1">
        <f>(Table2[[#This Row],[Close Price]]-Table2[[#This Row],[200D EMA]])/Table2[[#This Row],[200D EMA]]</f>
        <v>0.23420802847758834</v>
      </c>
      <c r="V43">
        <v>1.1948203712019201</v>
      </c>
      <c r="W43">
        <v>709.05</v>
      </c>
      <c r="X43">
        <v>762</v>
      </c>
      <c r="Y43">
        <v>709.05</v>
      </c>
      <c r="Z43">
        <v>762</v>
      </c>
      <c r="AA43">
        <v>709.05</v>
      </c>
      <c r="AB43">
        <v>763.05</v>
      </c>
      <c r="AC43" s="1">
        <f>(Table2[[#This Row],[Close Price]]/Table2[[#This Row],[Day Low]])-1</f>
        <v>7.0657922572456178E-2</v>
      </c>
      <c r="AD43" s="1">
        <f>(Table2[[#This Row],[Day High]]/Table2[[#This Row],[Close Price]])-1</f>
        <v>3.7541987749456496E-3</v>
      </c>
      <c r="AE43" s="1">
        <f>(Table2[[#This Row],[Close Price]]/Table2[[#This Row],[Current Week Low]])-1</f>
        <v>7.0657922572456178E-2</v>
      </c>
      <c r="AF43" s="1">
        <f>(Table2[[#This Row],[Current Week High]]/Table2[[#This Row],[Close Price]])-1</f>
        <v>3.7541987749456496E-3</v>
      </c>
      <c r="AG43" s="1">
        <f>(Table2[[#This Row],[Close Price]]/Table2[[#This Row],[Current Month Low]])-1</f>
        <v>7.0657922572456178E-2</v>
      </c>
      <c r="AH43" s="1">
        <f>(Table2[[#This Row],[Current Month High]]/Table2[[#This Row],[Close Price]])-1</f>
        <v>5.1373246393993099E-3</v>
      </c>
      <c r="AI43">
        <v>7.27787657248237</v>
      </c>
      <c r="AJ43">
        <v>111.344654788418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0.14000000000000001</v>
      </c>
      <c r="AM43" t="s">
        <v>3188</v>
      </c>
      <c r="AN43">
        <v>2.14</v>
      </c>
      <c r="AO43" t="s">
        <v>3188</v>
      </c>
      <c r="AP43">
        <v>0.22236391538348099</v>
      </c>
      <c r="AQ43">
        <f>(Table2[[#This Row],[Sharpe Ratio]]-AVERAGE(Table2[Sharpe Ratio]))/_xlfn.STDEV.P(Table2[Sharpe Ratio])</f>
        <v>1.8788030870892538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3.5542741009228438</v>
      </c>
      <c r="AS43">
        <f>_xlfn.RANK.AVG(Table2[[#This Row],[1Y Return vs Nifty Z-Score]],Table2[1Y Return vs Nifty Z-Score])</f>
        <v>151</v>
      </c>
      <c r="AT43">
        <f>_xlfn.RANK.AVG(Table2[[#This Row],[6M Return vs Nifty Z-Score]],Table2[6M Return vs Nifty Z-Score])</f>
        <v>73</v>
      </c>
      <c r="AU43">
        <f>_xlfn.RANK.AVG(Table2[[#This Row],[Sharpe Ratio Z-Score]],Table2[Sharpe Ratio Z-Score])</f>
        <v>20</v>
      </c>
      <c r="AV43">
        <f>(Table2[[#This Row],[Rank 1Y]]+Table2[[#This Row],[Rank 6M]]+Table2[[#This Row],[Rank Sharpe]])/3</f>
        <v>81.333333333333329</v>
      </c>
    </row>
    <row r="44" spans="1:48" x14ac:dyDescent="0.3">
      <c r="A44" t="s">
        <v>323</v>
      </c>
      <c r="B44" t="s">
        <v>324</v>
      </c>
      <c r="C44" t="s">
        <v>3138</v>
      </c>
      <c r="D44" t="s">
        <v>325</v>
      </c>
      <c r="E44">
        <v>81581.213623000003</v>
      </c>
      <c r="F44">
        <v>13509.75</v>
      </c>
      <c r="G44">
        <v>138.49120420350701</v>
      </c>
      <c r="H44">
        <f>(Table2[[#This Row],[1Y Return vs Nifty]]-AVERAGE(Table2[1Y Return vs Nifty]))/_xlfn.STDEV.P(Table2[1Y Return vs Nifty])</f>
        <v>2.0696094791111022</v>
      </c>
      <c r="I44">
        <v>12.945150747978101</v>
      </c>
      <c r="J44">
        <f>(Table2[[#This Row],[1M Return vs Nifty]]-AVERAGE(Table2[1M Return vs Nifty]))/_xlfn.STDEV.P(Table2[1M Return vs Nifty])</f>
        <v>1.4881346726413947</v>
      </c>
      <c r="K44">
        <v>66.801765217426507</v>
      </c>
      <c r="L44">
        <f>(Table2[[#This Row],[6M Return vs Nifty]]-AVERAGE(Table2[6M Return vs Nifty]))/_xlfn.STDEV.P(Table2[6M Return vs Nifty])</f>
        <v>2.1649981131288509</v>
      </c>
      <c r="M44">
        <v>1.71071559559213</v>
      </c>
      <c r="N44">
        <f>(Table2[[#This Row],[1W Return vs Nifty]]-AVERAGE(Table2[1W Return vs Nifty]))/_xlfn.STDEV.P(Table2[1W Return vs Nifty])</f>
        <v>6.9771333685632583E-2</v>
      </c>
      <c r="O44">
        <v>13625.75</v>
      </c>
      <c r="P44">
        <v>12941.1784788899</v>
      </c>
      <c r="Q44">
        <v>10018.937554673999</v>
      </c>
      <c r="R44">
        <v>45.301559998469898</v>
      </c>
      <c r="S44" s="1">
        <f>(Table2[[#This Row],[Close Price]]-Table2[[#This Row],[20D EMA]])/Table2[[#This Row],[20D EMA]]</f>
        <v>-8.513292846265343E-3</v>
      </c>
      <c r="T44" s="1">
        <f>(Table2[[#This Row],[Close Price]]-Table2[[#This Row],[50D EMA]])/Table2[[#This Row],[50D EMA]]</f>
        <v>4.3935065267631787E-2</v>
      </c>
      <c r="U44" s="1">
        <f>(Table2[[#This Row],[Close Price]]-Table2[[#This Row],[200D EMA]])/Table2[[#This Row],[200D EMA]]</f>
        <v>0.34842141956434086</v>
      </c>
      <c r="V44">
        <v>0.68134639813348796</v>
      </c>
      <c r="W44">
        <v>13350</v>
      </c>
      <c r="X44">
        <v>13781</v>
      </c>
      <c r="Y44">
        <v>13350</v>
      </c>
      <c r="Z44">
        <v>13781</v>
      </c>
      <c r="AA44">
        <v>13350</v>
      </c>
      <c r="AB44">
        <v>14265</v>
      </c>
      <c r="AC44" s="1">
        <f>(Table2[[#This Row],[Close Price]]/Table2[[#This Row],[Day Low]])-1</f>
        <v>1.1966292134831358E-2</v>
      </c>
      <c r="AD44" s="1">
        <f>(Table2[[#This Row],[Day High]]/Table2[[#This Row],[Close Price]])-1</f>
        <v>2.0078091748551907E-2</v>
      </c>
      <c r="AE44" s="1">
        <f>(Table2[[#This Row],[Close Price]]/Table2[[#This Row],[Current Week Low]])-1</f>
        <v>1.1966292134831358E-2</v>
      </c>
      <c r="AF44" s="1">
        <f>(Table2[[#This Row],[Current Week High]]/Table2[[#This Row],[Close Price]])-1</f>
        <v>2.0078091748551907E-2</v>
      </c>
      <c r="AG44" s="1">
        <f>(Table2[[#This Row],[Close Price]]/Table2[[#This Row],[Current Month Low]])-1</f>
        <v>1.1966292134831358E-2</v>
      </c>
      <c r="AH44" s="1">
        <f>(Table2[[#This Row],[Current Month High]]/Table2[[#This Row],[Close Price]])-1</f>
        <v>5.5904069283295499E-2</v>
      </c>
      <c r="AI44">
        <v>7.3150872517996302</v>
      </c>
      <c r="AJ44">
        <v>168.69033412887799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0.06</v>
      </c>
      <c r="AM44" t="s">
        <v>3188</v>
      </c>
      <c r="AN44">
        <v>-3.92</v>
      </c>
      <c r="AO44" t="s">
        <v>3189</v>
      </c>
      <c r="AP44">
        <v>0.113197761434807</v>
      </c>
      <c r="AQ44">
        <f>(Table2[[#This Row],[Sharpe Ratio]]-AVERAGE(Table2[Sharpe Ratio]))/_xlfn.STDEV.P(Table2[Sharpe Ratio])</f>
        <v>0.60427659533056721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6.3967901938975471</v>
      </c>
      <c r="AS44">
        <f>_xlfn.RANK.AVG(Table2[[#This Row],[1Y Return vs Nifty Z-Score]],Table2[1Y Return vs Nifty Z-Score])</f>
        <v>36</v>
      </c>
      <c r="AT44">
        <f>_xlfn.RANK.AVG(Table2[[#This Row],[6M Return vs Nifty Z-Score]],Table2[6M Return vs Nifty Z-Score])</f>
        <v>28</v>
      </c>
      <c r="AU44">
        <f>_xlfn.RANK.AVG(Table2[[#This Row],[Sharpe Ratio Z-Score]],Table2[Sharpe Ratio Z-Score])</f>
        <v>193</v>
      </c>
      <c r="AV44">
        <f>(Table2[[#This Row],[Rank 1Y]]+Table2[[#This Row],[Rank 6M]]+Table2[[#This Row],[Rank Sharpe]])/3</f>
        <v>85.666666666666671</v>
      </c>
    </row>
    <row r="45" spans="1:48" x14ac:dyDescent="0.3">
      <c r="A45" t="s">
        <v>1328</v>
      </c>
      <c r="B45" t="s">
        <v>1329</v>
      </c>
      <c r="C45" t="s">
        <v>3141</v>
      </c>
      <c r="D45" t="s">
        <v>375</v>
      </c>
      <c r="E45">
        <v>8549.5525615499992</v>
      </c>
      <c r="F45">
        <v>362.1</v>
      </c>
      <c r="G45">
        <v>140.561112873452</v>
      </c>
      <c r="H45">
        <f>(Table2[[#This Row],[1Y Return vs Nifty]]-AVERAGE(Table2[1Y Return vs Nifty]))/_xlfn.STDEV.P(Table2[1Y Return vs Nifty])</f>
        <v>2.1068143533018509</v>
      </c>
      <c r="I45">
        <v>-6.2867055068888202</v>
      </c>
      <c r="J45">
        <f>(Table2[[#This Row],[1M Return vs Nifty]]-AVERAGE(Table2[1M Return vs Nifty]))/_xlfn.STDEV.P(Table2[1M Return vs Nifty])</f>
        <v>-0.66057125576457554</v>
      </c>
      <c r="K45">
        <v>22.403990962496501</v>
      </c>
      <c r="L45">
        <f>(Table2[[#This Row],[6M Return vs Nifty]]-AVERAGE(Table2[6M Return vs Nifty]))/_xlfn.STDEV.P(Table2[6M Return vs Nifty])</f>
        <v>0.59796932368145317</v>
      </c>
      <c r="M45">
        <v>0.51064276016613197</v>
      </c>
      <c r="N45">
        <f>(Table2[[#This Row],[1W Return vs Nifty]]-AVERAGE(Table2[1W Return vs Nifty]))/_xlfn.STDEV.P(Table2[1W Return vs Nifty])</f>
        <v>-0.23733735954308527</v>
      </c>
      <c r="O45">
        <v>393.71</v>
      </c>
      <c r="P45">
        <v>381.01577975447401</v>
      </c>
      <c r="Q45">
        <v>296.91423219687101</v>
      </c>
      <c r="R45">
        <v>29.816917269006002</v>
      </c>
      <c r="S45" s="1">
        <f>(Table2[[#This Row],[Close Price]]-Table2[[#This Row],[20D EMA]])/Table2[[#This Row],[20D EMA]]</f>
        <v>-8.028752127200213E-2</v>
      </c>
      <c r="T45" s="1">
        <f>(Table2[[#This Row],[Close Price]]-Table2[[#This Row],[50D EMA]])/Table2[[#This Row],[50D EMA]]</f>
        <v>-4.9645659732684269E-2</v>
      </c>
      <c r="U45" s="1">
        <f>(Table2[[#This Row],[Close Price]]-Table2[[#This Row],[200D EMA]])/Table2[[#This Row],[200D EMA]]</f>
        <v>0.21954409972475533</v>
      </c>
      <c r="V45">
        <v>0.57479451428880002</v>
      </c>
      <c r="W45">
        <v>356.9</v>
      </c>
      <c r="X45">
        <v>379.35</v>
      </c>
      <c r="Y45">
        <v>356.9</v>
      </c>
      <c r="Z45">
        <v>379.35</v>
      </c>
      <c r="AA45">
        <v>356.9</v>
      </c>
      <c r="AB45">
        <v>397.5</v>
      </c>
      <c r="AC45" s="1">
        <f>(Table2[[#This Row],[Close Price]]/Table2[[#This Row],[Day Low]])-1</f>
        <v>1.4569907537125282E-2</v>
      </c>
      <c r="AD45" s="1">
        <f>(Table2[[#This Row],[Day High]]/Table2[[#This Row],[Close Price]])-1</f>
        <v>4.7638773819386859E-2</v>
      </c>
      <c r="AE45" s="1">
        <f>(Table2[[#This Row],[Close Price]]/Table2[[#This Row],[Current Week Low]])-1</f>
        <v>1.4569907537125282E-2</v>
      </c>
      <c r="AF45" s="1">
        <f>(Table2[[#This Row],[Current Week High]]/Table2[[#This Row],[Close Price]])-1</f>
        <v>4.7638773819386859E-2</v>
      </c>
      <c r="AG45" s="1">
        <f>(Table2[[#This Row],[Close Price]]/Table2[[#This Row],[Current Month Low]])-1</f>
        <v>1.4569907537125282E-2</v>
      </c>
      <c r="AH45" s="1">
        <f>(Table2[[#This Row],[Current Month High]]/Table2[[#This Row],[Close Price]])-1</f>
        <v>9.7763048881524428E-2</v>
      </c>
      <c r="AI45">
        <v>23.3913283623308</v>
      </c>
      <c r="AJ45">
        <v>158.45824411134899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0.01</v>
      </c>
      <c r="AM45" t="s">
        <v>3188</v>
      </c>
      <c r="AN45">
        <v>-14.07</v>
      </c>
      <c r="AO45" t="s">
        <v>3189</v>
      </c>
      <c r="AP45">
        <v>0.171237552354326</v>
      </c>
      <c r="AQ45">
        <f>(Table2[[#This Row],[Sharpe Ratio]]-AVERAGE(Table2[Sharpe Ratio]))/_xlfn.STDEV.P(Table2[Sharpe Ratio])</f>
        <v>1.2818973452366398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3.0887724069122831</v>
      </c>
      <c r="AS45">
        <f>_xlfn.RANK.AVG(Table2[[#This Row],[1Y Return vs Nifty Z-Score]],Table2[1Y Return vs Nifty Z-Score])</f>
        <v>34</v>
      </c>
      <c r="AT45">
        <f>_xlfn.RANK.AVG(Table2[[#This Row],[6M Return vs Nifty Z-Score]],Table2[6M Return vs Nifty Z-Score])</f>
        <v>153</v>
      </c>
      <c r="AU45">
        <f>_xlfn.RANK.AVG(Table2[[#This Row],[Sharpe Ratio Z-Score]],Table2[Sharpe Ratio Z-Score])</f>
        <v>75</v>
      </c>
      <c r="AV45">
        <f>(Table2[[#This Row],[Rank 1Y]]+Table2[[#This Row],[Rank 6M]]+Table2[[#This Row],[Rank Sharpe]])/3</f>
        <v>87.333333333333329</v>
      </c>
    </row>
    <row r="46" spans="1:48" x14ac:dyDescent="0.3">
      <c r="A46" t="s">
        <v>573</v>
      </c>
      <c r="B46" t="s">
        <v>574</v>
      </c>
      <c r="C46" t="s">
        <v>3143</v>
      </c>
      <c r="D46" t="s">
        <v>167</v>
      </c>
      <c r="E46">
        <v>35420.422783800001</v>
      </c>
      <c r="F46">
        <v>8235.9</v>
      </c>
      <c r="G46">
        <v>200.65039330457199</v>
      </c>
      <c r="H46">
        <f>(Table2[[#This Row],[1Y Return vs Nifty]]-AVERAGE(Table2[1Y Return vs Nifty]))/_xlfn.STDEV.P(Table2[1Y Return vs Nifty])</f>
        <v>3.1868688267737788</v>
      </c>
      <c r="I46">
        <v>20.6724888762494</v>
      </c>
      <c r="J46">
        <f>(Table2[[#This Row],[1M Return vs Nifty]]-AVERAGE(Table2[1M Return vs Nifty]))/_xlfn.STDEV.P(Table2[1M Return vs Nifty])</f>
        <v>2.3514822885436395</v>
      </c>
      <c r="K46">
        <v>117.333933045366</v>
      </c>
      <c r="L46">
        <f>(Table2[[#This Row],[6M Return vs Nifty]]-AVERAGE(Table2[6M Return vs Nifty]))/_xlfn.STDEV.P(Table2[6M Return vs Nifty])</f>
        <v>3.9485416152172661</v>
      </c>
      <c r="M46">
        <v>16.025744396847799</v>
      </c>
      <c r="N46">
        <f>(Table2[[#This Row],[1W Return vs Nifty]]-AVERAGE(Table2[1W Return vs Nifty]))/_xlfn.STDEV.P(Table2[1W Return vs Nifty])</f>
        <v>3.7331071404031588</v>
      </c>
      <c r="O46">
        <v>7275.49</v>
      </c>
      <c r="P46">
        <v>6736.4306563538403</v>
      </c>
      <c r="Q46">
        <v>5056.4141495287204</v>
      </c>
      <c r="R46">
        <v>87.488111093189204</v>
      </c>
      <c r="S46" s="1">
        <f>(Table2[[#This Row],[Close Price]]-Table2[[#This Row],[20D EMA]])/Table2[[#This Row],[20D EMA]]</f>
        <v>0.13200622913370783</v>
      </c>
      <c r="T46" s="1">
        <f>(Table2[[#This Row],[Close Price]]-Table2[[#This Row],[50D EMA]])/Table2[[#This Row],[50D EMA]]</f>
        <v>0.22259107532441549</v>
      </c>
      <c r="U46" s="1">
        <f>(Table2[[#This Row],[Close Price]]-Table2[[#This Row],[200D EMA]])/Table2[[#This Row],[200D EMA]]</f>
        <v>0.62880249845982672</v>
      </c>
      <c r="V46">
        <v>1.3239144420814399</v>
      </c>
      <c r="W46">
        <v>8182.95</v>
      </c>
      <c r="X46">
        <v>8750</v>
      </c>
      <c r="Y46">
        <v>8182.95</v>
      </c>
      <c r="Z46">
        <v>8750</v>
      </c>
      <c r="AA46">
        <v>7385.25</v>
      </c>
      <c r="AB46">
        <v>8750</v>
      </c>
      <c r="AC46" s="1">
        <f>(Table2[[#This Row],[Close Price]]/Table2[[#This Row],[Day Low]])-1</f>
        <v>6.4707715432699153E-3</v>
      </c>
      <c r="AD46" s="1">
        <f>(Table2[[#This Row],[Day High]]/Table2[[#This Row],[Close Price]])-1</f>
        <v>6.2421836107772188E-2</v>
      </c>
      <c r="AE46" s="1">
        <f>(Table2[[#This Row],[Close Price]]/Table2[[#This Row],[Current Week Low]])-1</f>
        <v>6.4707715432699153E-3</v>
      </c>
      <c r="AF46" s="1">
        <f>(Table2[[#This Row],[Current Week High]]/Table2[[#This Row],[Close Price]])-1</f>
        <v>6.2421836107772188E-2</v>
      </c>
      <c r="AG46" s="1">
        <f>(Table2[[#This Row],[Close Price]]/Table2[[#This Row],[Current Month Low]])-1</f>
        <v>0.11518228902203709</v>
      </c>
      <c r="AH46" s="1">
        <f>(Table2[[#This Row],[Current Month High]]/Table2[[#This Row],[Close Price]])-1</f>
        <v>6.2421836107772188E-2</v>
      </c>
      <c r="AI46">
        <v>6.24218361077721</v>
      </c>
      <c r="AJ46">
        <v>238.92592592592499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0.51</v>
      </c>
      <c r="AM46" t="s">
        <v>3188</v>
      </c>
      <c r="AN46">
        <v>19.84</v>
      </c>
      <c r="AO46" t="s">
        <v>3188</v>
      </c>
      <c r="AP46">
        <v>9.3007255371479997E-2</v>
      </c>
      <c r="AQ46">
        <f>(Table2[[#This Row],[Sharpe Ratio]]-AVERAGE(Table2[Sharpe Ratio]))/_xlfn.STDEV.P(Table2[Sharpe Ratio])</f>
        <v>0.36855028338388496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13.58855015432173</v>
      </c>
      <c r="AS46">
        <f>_xlfn.RANK.AVG(Table2[[#This Row],[1Y Return vs Nifty Z-Score]],Table2[1Y Return vs Nifty Z-Score])</f>
        <v>9</v>
      </c>
      <c r="AT46">
        <f>_xlfn.RANK.AVG(Table2[[#This Row],[6M Return vs Nifty Z-Score]],Table2[6M Return vs Nifty Z-Score])</f>
        <v>4</v>
      </c>
      <c r="AU46">
        <f>_xlfn.RANK.AVG(Table2[[#This Row],[Sharpe Ratio Z-Score]],Table2[Sharpe Ratio Z-Score])</f>
        <v>250</v>
      </c>
      <c r="AV46">
        <f>(Table2[[#This Row],[Rank 1Y]]+Table2[[#This Row],[Rank 6M]]+Table2[[#This Row],[Rank Sharpe]])/3</f>
        <v>87.666666666666671</v>
      </c>
    </row>
    <row r="47" spans="1:48" x14ac:dyDescent="0.3">
      <c r="A47" t="s">
        <v>337</v>
      </c>
      <c r="B47" t="s">
        <v>338</v>
      </c>
      <c r="C47" t="s">
        <v>3142</v>
      </c>
      <c r="D47" t="s">
        <v>135</v>
      </c>
      <c r="E47">
        <v>75412.249018560004</v>
      </c>
      <c r="F47">
        <v>1739.55</v>
      </c>
      <c r="G47">
        <v>133.27616504030701</v>
      </c>
      <c r="H47">
        <f>(Table2[[#This Row],[1Y Return vs Nifty]]-AVERAGE(Table2[1Y Return vs Nifty]))/_xlfn.STDEV.P(Table2[1Y Return vs Nifty])</f>
        <v>1.9758735192671164</v>
      </c>
      <c r="I47">
        <v>-1.7960579481508401</v>
      </c>
      <c r="J47">
        <f>(Table2[[#This Row],[1M Return vs Nifty]]-AVERAGE(Table2[1M Return vs Nifty]))/_xlfn.STDEV.P(Table2[1M Return vs Nifty])</f>
        <v>-0.15884740217658688</v>
      </c>
      <c r="K47">
        <v>26.2508848931374</v>
      </c>
      <c r="L47">
        <f>(Table2[[#This Row],[6M Return vs Nifty]]-AVERAGE(Table2[6M Return vs Nifty]))/_xlfn.STDEV.P(Table2[6M Return vs Nifty])</f>
        <v>0.73374625485487477</v>
      </c>
      <c r="M47">
        <v>-1.0982120198423699</v>
      </c>
      <c r="N47">
        <f>(Table2[[#This Row],[1W Return vs Nifty]]-AVERAGE(Table2[1W Return vs Nifty]))/_xlfn.STDEV.P(Table2[1W Return vs Nifty])</f>
        <v>-0.6490567773130872</v>
      </c>
      <c r="O47">
        <v>1816.22</v>
      </c>
      <c r="P47">
        <v>1797.85957833007</v>
      </c>
      <c r="Q47">
        <v>1513.57029401662</v>
      </c>
      <c r="R47">
        <v>32.263677167300699</v>
      </c>
      <c r="S47" s="1">
        <f>(Table2[[#This Row],[Close Price]]-Table2[[#This Row],[20D EMA]])/Table2[[#This Row],[20D EMA]]</f>
        <v>-4.2214048958826612E-2</v>
      </c>
      <c r="T47" s="1">
        <f>(Table2[[#This Row],[Close Price]]-Table2[[#This Row],[50D EMA]])/Table2[[#This Row],[50D EMA]]</f>
        <v>-3.2432776749022035E-2</v>
      </c>
      <c r="U47" s="1">
        <f>(Table2[[#This Row],[Close Price]]-Table2[[#This Row],[200D EMA]])/Table2[[#This Row],[200D EMA]]</f>
        <v>0.1493024188415385</v>
      </c>
      <c r="V47">
        <v>0.664981451715139</v>
      </c>
      <c r="W47">
        <v>1700.55</v>
      </c>
      <c r="X47">
        <v>1751</v>
      </c>
      <c r="Y47">
        <v>1700.55</v>
      </c>
      <c r="Z47">
        <v>1751</v>
      </c>
      <c r="AA47">
        <v>1687.1</v>
      </c>
      <c r="AB47">
        <v>1833.9</v>
      </c>
      <c r="AC47" s="1">
        <f>(Table2[[#This Row],[Close Price]]/Table2[[#This Row],[Day Low]])-1</f>
        <v>2.2933756725765253E-2</v>
      </c>
      <c r="AD47" s="1">
        <f>(Table2[[#This Row],[Day High]]/Table2[[#This Row],[Close Price]])-1</f>
        <v>6.5821620534045611E-3</v>
      </c>
      <c r="AE47" s="1">
        <f>(Table2[[#This Row],[Close Price]]/Table2[[#This Row],[Current Week Low]])-1</f>
        <v>2.2933756725765253E-2</v>
      </c>
      <c r="AF47" s="1">
        <f>(Table2[[#This Row],[Current Week High]]/Table2[[#This Row],[Close Price]])-1</f>
        <v>6.5821620534045611E-3</v>
      </c>
      <c r="AG47" s="1">
        <f>(Table2[[#This Row],[Close Price]]/Table2[[#This Row],[Current Month Low]])-1</f>
        <v>3.108885069053402E-2</v>
      </c>
      <c r="AH47" s="1">
        <f>(Table2[[#This Row],[Current Month High]]/Table2[[#This Row],[Close Price]])-1</f>
        <v>5.4238165042683528E-2</v>
      </c>
      <c r="AI47">
        <v>19.272225575579899</v>
      </c>
      <c r="AJ47">
        <v>162.03961738344501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0.09</v>
      </c>
      <c r="AM47" t="s">
        <v>3188</v>
      </c>
      <c r="AN47">
        <v>-7.19</v>
      </c>
      <c r="AO47" t="s">
        <v>3189</v>
      </c>
      <c r="AP47">
        <v>0.15136882265000001</v>
      </c>
      <c r="AQ47">
        <f>(Table2[[#This Row],[Sharpe Ratio]]-AVERAGE(Table2[Sharpe Ratio]))/_xlfn.STDEV.P(Table2[Sharpe Ratio])</f>
        <v>1.0499278066041595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2.9516434012364772</v>
      </c>
      <c r="AS47">
        <f>_xlfn.RANK.AVG(Table2[[#This Row],[1Y Return vs Nifty Z-Score]],Table2[1Y Return vs Nifty Z-Score])</f>
        <v>39</v>
      </c>
      <c r="AT47">
        <f>_xlfn.RANK.AVG(Table2[[#This Row],[6M Return vs Nifty Z-Score]],Table2[6M Return vs Nifty Z-Score])</f>
        <v>128</v>
      </c>
      <c r="AU47">
        <f>_xlfn.RANK.AVG(Table2[[#This Row],[Sharpe Ratio Z-Score]],Table2[Sharpe Ratio Z-Score])</f>
        <v>104</v>
      </c>
      <c r="AV47">
        <f>(Table2[[#This Row],[Rank 1Y]]+Table2[[#This Row],[Rank 6M]]+Table2[[#This Row],[Rank Sharpe]])/3</f>
        <v>90.333333333333329</v>
      </c>
    </row>
    <row r="48" spans="1:48" x14ac:dyDescent="0.3">
      <c r="A48" t="s">
        <v>595</v>
      </c>
      <c r="B48" t="s">
        <v>596</v>
      </c>
      <c r="C48" t="s">
        <v>3142</v>
      </c>
      <c r="D48" t="s">
        <v>135</v>
      </c>
      <c r="E48">
        <v>33458.744169999998</v>
      </c>
      <c r="F48">
        <v>1378.75</v>
      </c>
      <c r="G48">
        <v>103.703738586448</v>
      </c>
      <c r="H48">
        <f>(Table2[[#This Row],[1Y Return vs Nifty]]-AVERAGE(Table2[1Y Return vs Nifty]))/_xlfn.STDEV.P(Table2[1Y Return vs Nifty])</f>
        <v>1.4443339292811379</v>
      </c>
      <c r="I48">
        <v>5.1394512294848402</v>
      </c>
      <c r="J48">
        <f>(Table2[[#This Row],[1M Return vs Nifty]]-AVERAGE(Table2[1M Return vs Nifty]))/_xlfn.STDEV.P(Table2[1M Return vs Nifty])</f>
        <v>0.6160320212658863</v>
      </c>
      <c r="K48">
        <v>32.976660780317701</v>
      </c>
      <c r="L48">
        <f>(Table2[[#This Row],[6M Return vs Nifty]]-AVERAGE(Table2[6M Return vs Nifty]))/_xlfn.STDEV.P(Table2[6M Return vs Nifty])</f>
        <v>0.97113393077901933</v>
      </c>
      <c r="M48">
        <v>1.76203385573402</v>
      </c>
      <c r="N48">
        <f>(Table2[[#This Row],[1W Return vs Nifty]]-AVERAGE(Table2[1W Return vs Nifty]))/_xlfn.STDEV.P(Table2[1W Return vs Nifty])</f>
        <v>8.2904106418841481E-2</v>
      </c>
      <c r="O48">
        <v>1346.04</v>
      </c>
      <c r="P48">
        <v>1294.95498330689</v>
      </c>
      <c r="Q48">
        <v>1118.4641762628301</v>
      </c>
      <c r="R48">
        <v>54.0606230554692</v>
      </c>
      <c r="S48" s="1">
        <f>(Table2[[#This Row],[Close Price]]-Table2[[#This Row],[20D EMA]])/Table2[[#This Row],[20D EMA]]</f>
        <v>2.4300912305726455E-2</v>
      </c>
      <c r="T48" s="1">
        <f>(Table2[[#This Row],[Close Price]]-Table2[[#This Row],[50D EMA]])/Table2[[#This Row],[50D EMA]]</f>
        <v>6.4708826000364164E-2</v>
      </c>
      <c r="U48" s="1">
        <f>(Table2[[#This Row],[Close Price]]-Table2[[#This Row],[200D EMA]])/Table2[[#This Row],[200D EMA]]</f>
        <v>0.2327171752669572</v>
      </c>
      <c r="V48">
        <v>1.3998149578592101</v>
      </c>
      <c r="W48">
        <v>1355.9</v>
      </c>
      <c r="X48">
        <v>1400.9</v>
      </c>
      <c r="Y48">
        <v>1355.9</v>
      </c>
      <c r="Z48">
        <v>1400.9</v>
      </c>
      <c r="AA48">
        <v>1355.9</v>
      </c>
      <c r="AB48">
        <v>1437</v>
      </c>
      <c r="AC48" s="1">
        <f>(Table2[[#This Row],[Close Price]]/Table2[[#This Row],[Day Low]])-1</f>
        <v>1.6852275241536985E-2</v>
      </c>
      <c r="AD48" s="1">
        <f>(Table2[[#This Row],[Day High]]/Table2[[#This Row],[Close Price]])-1</f>
        <v>1.6065276518585803E-2</v>
      </c>
      <c r="AE48" s="1">
        <f>(Table2[[#This Row],[Close Price]]/Table2[[#This Row],[Current Week Low]])-1</f>
        <v>1.6852275241536985E-2</v>
      </c>
      <c r="AF48" s="1">
        <f>(Table2[[#This Row],[Current Week High]]/Table2[[#This Row],[Close Price]])-1</f>
        <v>1.6065276518585803E-2</v>
      </c>
      <c r="AG48" s="1">
        <f>(Table2[[#This Row],[Close Price]]/Table2[[#This Row],[Current Month Low]])-1</f>
        <v>1.6852275241536985E-2</v>
      </c>
      <c r="AH48" s="1">
        <f>(Table2[[#This Row],[Current Month High]]/Table2[[#This Row],[Close Price]])-1</f>
        <v>4.2248413417951047E-2</v>
      </c>
      <c r="AI48">
        <v>5.3925657298277301</v>
      </c>
      <c r="AJ48">
        <v>137.24511743955901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0.19</v>
      </c>
      <c r="AM48" t="s">
        <v>3188</v>
      </c>
      <c r="AN48">
        <v>1.26</v>
      </c>
      <c r="AO48" t="s">
        <v>3188</v>
      </c>
      <c r="AP48">
        <v>0.14535993062479199</v>
      </c>
      <c r="AQ48">
        <f>(Table2[[#This Row],[Sharpe Ratio]]-AVERAGE(Table2[Sharpe Ratio]))/_xlfn.STDEV.P(Table2[Sharpe Ratio])</f>
        <v>0.97977335126037346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4.0941773390052587</v>
      </c>
      <c r="AS48">
        <f>_xlfn.RANK.AVG(Table2[[#This Row],[1Y Return vs Nifty Z-Score]],Table2[1Y Return vs Nifty Z-Score])</f>
        <v>61</v>
      </c>
      <c r="AT48">
        <f>_xlfn.RANK.AVG(Table2[[#This Row],[6M Return vs Nifty Z-Score]],Table2[6M Return vs Nifty Z-Score])</f>
        <v>102</v>
      </c>
      <c r="AU48">
        <f>_xlfn.RANK.AVG(Table2[[#This Row],[Sharpe Ratio Z-Score]],Table2[Sharpe Ratio Z-Score])</f>
        <v>114</v>
      </c>
      <c r="AV48">
        <f>(Table2[[#This Row],[Rank 1Y]]+Table2[[#This Row],[Rank 6M]]+Table2[[#This Row],[Rank Sharpe]])/3</f>
        <v>92.333333333333329</v>
      </c>
    </row>
    <row r="49" spans="1:48" x14ac:dyDescent="0.3">
      <c r="A49" t="s">
        <v>632</v>
      </c>
      <c r="B49" t="s">
        <v>633</v>
      </c>
      <c r="C49" t="s">
        <v>3147</v>
      </c>
      <c r="D49" t="s">
        <v>634</v>
      </c>
      <c r="E49">
        <v>30388.998695999999</v>
      </c>
      <c r="F49">
        <v>2637.65</v>
      </c>
      <c r="G49">
        <v>113.839998747175</v>
      </c>
      <c r="H49">
        <f>(Table2[[#This Row],[1Y Return vs Nifty]]-AVERAGE(Table2[1Y Return vs Nifty]))/_xlfn.STDEV.P(Table2[1Y Return vs Nifty])</f>
        <v>1.6265247135994456</v>
      </c>
      <c r="I49">
        <v>14.0543528833193</v>
      </c>
      <c r="J49">
        <f>(Table2[[#This Row],[1M Return vs Nifty]]-AVERAGE(Table2[1M Return vs Nifty]))/_xlfn.STDEV.P(Table2[1M Return vs Nifty])</f>
        <v>1.6120618262361004</v>
      </c>
      <c r="K49">
        <v>41.244007492766499</v>
      </c>
      <c r="L49">
        <f>(Table2[[#This Row],[6M Return vs Nifty]]-AVERAGE(Table2[6M Return vs Nifty]))/_xlfn.STDEV.P(Table2[6M Return vs Nifty])</f>
        <v>1.2629316735298735</v>
      </c>
      <c r="M49">
        <v>3.8456946445097202</v>
      </c>
      <c r="N49">
        <f>(Table2[[#This Row],[1W Return vs Nifty]]-AVERAGE(Table2[1W Return vs Nifty]))/_xlfn.STDEV.P(Table2[1W Return vs Nifty])</f>
        <v>0.61613035992842236</v>
      </c>
      <c r="O49">
        <v>2704.05</v>
      </c>
      <c r="P49">
        <v>2530.8068523330098</v>
      </c>
      <c r="Q49">
        <v>2016.1093811768101</v>
      </c>
      <c r="R49">
        <v>49.217681787403201</v>
      </c>
      <c r="S49" s="1">
        <f>(Table2[[#This Row],[Close Price]]-Table2[[#This Row],[20D EMA]])/Table2[[#This Row],[20D EMA]]</f>
        <v>-2.4555758954161382E-2</v>
      </c>
      <c r="T49" s="1">
        <f>(Table2[[#This Row],[Close Price]]-Table2[[#This Row],[50D EMA]])/Table2[[#This Row],[50D EMA]]</f>
        <v>4.2217029548698083E-2</v>
      </c>
      <c r="U49" s="1">
        <f>(Table2[[#This Row],[Close Price]]-Table2[[#This Row],[200D EMA]])/Table2[[#This Row],[200D EMA]]</f>
        <v>0.30828715179153354</v>
      </c>
      <c r="V49">
        <v>0.57647189993278602</v>
      </c>
      <c r="W49">
        <v>2590.4</v>
      </c>
      <c r="X49">
        <v>2885</v>
      </c>
      <c r="Y49">
        <v>2590.4</v>
      </c>
      <c r="Z49">
        <v>2885</v>
      </c>
      <c r="AA49">
        <v>2590.4</v>
      </c>
      <c r="AB49">
        <v>2910</v>
      </c>
      <c r="AC49" s="1">
        <f>(Table2[[#This Row],[Close Price]]/Table2[[#This Row],[Day Low]])-1</f>
        <v>1.8240426189005454E-2</v>
      </c>
      <c r="AD49" s="1">
        <f>(Table2[[#This Row],[Day High]]/Table2[[#This Row],[Close Price]])-1</f>
        <v>9.3776657251720241E-2</v>
      </c>
      <c r="AE49" s="1">
        <f>(Table2[[#This Row],[Close Price]]/Table2[[#This Row],[Current Week Low]])-1</f>
        <v>1.8240426189005454E-2</v>
      </c>
      <c r="AF49" s="1">
        <f>(Table2[[#This Row],[Current Week High]]/Table2[[#This Row],[Close Price]])-1</f>
        <v>9.3776657251720241E-2</v>
      </c>
      <c r="AG49" s="1">
        <f>(Table2[[#This Row],[Close Price]]/Table2[[#This Row],[Current Month Low]])-1</f>
        <v>1.8240426189005454E-2</v>
      </c>
      <c r="AH49" s="1">
        <f>(Table2[[#This Row],[Current Month High]]/Table2[[#This Row],[Close Price]])-1</f>
        <v>0.10325479119670922</v>
      </c>
      <c r="AI49">
        <v>11.328265691050699</v>
      </c>
      <c r="AJ49">
        <v>152.056954465096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</v>
      </c>
      <c r="AM49" t="s">
        <v>3188</v>
      </c>
      <c r="AN49">
        <v>-2.87</v>
      </c>
      <c r="AO49" t="s">
        <v>3189</v>
      </c>
      <c r="AP49">
        <v>0.12880614011101801</v>
      </c>
      <c r="AQ49">
        <f>(Table2[[#This Row],[Sharpe Ratio]]-AVERAGE(Table2[Sharpe Ratio]))/_xlfn.STDEV.P(Table2[Sharpe Ratio])</f>
        <v>0.78650608127165322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5.9041546545654953</v>
      </c>
      <c r="AS49">
        <f>_xlfn.RANK.AVG(Table2[[#This Row],[1Y Return vs Nifty Z-Score]],Table2[1Y Return vs Nifty Z-Score])</f>
        <v>53</v>
      </c>
      <c r="AT49">
        <f>_xlfn.RANK.AVG(Table2[[#This Row],[6M Return vs Nifty Z-Score]],Table2[6M Return vs Nifty Z-Score])</f>
        <v>70</v>
      </c>
      <c r="AU49">
        <f>_xlfn.RANK.AVG(Table2[[#This Row],[Sharpe Ratio Z-Score]],Table2[Sharpe Ratio Z-Score])</f>
        <v>156</v>
      </c>
      <c r="AV49">
        <f>(Table2[[#This Row],[Rank 1Y]]+Table2[[#This Row],[Rank 6M]]+Table2[[#This Row],[Rank Sharpe]])/3</f>
        <v>93</v>
      </c>
    </row>
    <row r="50" spans="1:48" x14ac:dyDescent="0.3">
      <c r="A50" t="s">
        <v>1042</v>
      </c>
      <c r="B50" t="s">
        <v>1043</v>
      </c>
      <c r="C50" t="s">
        <v>3133</v>
      </c>
      <c r="D50" t="s">
        <v>51</v>
      </c>
      <c r="E50">
        <v>13406.58801906</v>
      </c>
      <c r="F50">
        <v>1410.2</v>
      </c>
      <c r="G50">
        <v>155.50927318540101</v>
      </c>
      <c r="H50">
        <f>(Table2[[#This Row],[1Y Return vs Nifty]]-AVERAGE(Table2[1Y Return vs Nifty]))/_xlfn.STDEV.P(Table2[1Y Return vs Nifty])</f>
        <v>2.3754950114702038</v>
      </c>
      <c r="I50">
        <v>8.3757496726035097</v>
      </c>
      <c r="J50">
        <f>(Table2[[#This Row],[1M Return vs Nifty]]-AVERAGE(Table2[1M Return vs Nifty]))/_xlfn.STDEV.P(Table2[1M Return vs Nifty])</f>
        <v>0.97761197271026734</v>
      </c>
      <c r="K50">
        <v>56.741426963710303</v>
      </c>
      <c r="L50">
        <f>(Table2[[#This Row],[6M Return vs Nifty]]-AVERAGE(Table2[6M Return vs Nifty]))/_xlfn.STDEV.P(Table2[6M Return vs Nifty])</f>
        <v>1.8099163564481835</v>
      </c>
      <c r="M50">
        <v>7.1323891630093401</v>
      </c>
      <c r="N50">
        <f>(Table2[[#This Row],[1W Return vs Nifty]]-AVERAGE(Table2[1W Return vs Nifty]))/_xlfn.STDEV.P(Table2[1W Return vs Nifty])</f>
        <v>1.4572230243249999</v>
      </c>
      <c r="O50">
        <v>1376.62</v>
      </c>
      <c r="P50">
        <v>1279.88565377791</v>
      </c>
      <c r="Q50">
        <v>972.51793952230503</v>
      </c>
      <c r="R50">
        <v>70.916756286788598</v>
      </c>
      <c r="S50" s="1">
        <f>(Table2[[#This Row],[Close Price]]-Table2[[#This Row],[20D EMA]])/Table2[[#This Row],[20D EMA]]</f>
        <v>2.4393078700004473E-2</v>
      </c>
      <c r="T50" s="1">
        <f>(Table2[[#This Row],[Close Price]]-Table2[[#This Row],[50D EMA]])/Table2[[#This Row],[50D EMA]]</f>
        <v>0.10181717861860076</v>
      </c>
      <c r="U50" s="1">
        <f>(Table2[[#This Row],[Close Price]]-Table2[[#This Row],[200D EMA]])/Table2[[#This Row],[200D EMA]]</f>
        <v>0.45005037201954529</v>
      </c>
      <c r="V50">
        <v>0.93273805748196703</v>
      </c>
      <c r="W50">
        <v>1400</v>
      </c>
      <c r="X50">
        <v>1491.35</v>
      </c>
      <c r="Y50">
        <v>1400</v>
      </c>
      <c r="Z50">
        <v>1491.35</v>
      </c>
      <c r="AA50">
        <v>1373.4</v>
      </c>
      <c r="AB50">
        <v>1491.35</v>
      </c>
      <c r="AC50" s="1">
        <f>(Table2[[#This Row],[Close Price]]/Table2[[#This Row],[Day Low]])-1</f>
        <v>7.2857142857143398E-3</v>
      </c>
      <c r="AD50" s="1">
        <f>(Table2[[#This Row],[Day High]]/Table2[[#This Row],[Close Price]])-1</f>
        <v>5.7545029073890142E-2</v>
      </c>
      <c r="AE50" s="1">
        <f>(Table2[[#This Row],[Close Price]]/Table2[[#This Row],[Current Week Low]])-1</f>
        <v>7.2857142857143398E-3</v>
      </c>
      <c r="AF50" s="1">
        <f>(Table2[[#This Row],[Current Week High]]/Table2[[#This Row],[Close Price]])-1</f>
        <v>5.7545029073890142E-2</v>
      </c>
      <c r="AG50" s="1">
        <f>(Table2[[#This Row],[Close Price]]/Table2[[#This Row],[Current Month Low]])-1</f>
        <v>2.6794815785641468E-2</v>
      </c>
      <c r="AH50" s="1">
        <f>(Table2[[#This Row],[Current Month High]]/Table2[[#This Row],[Close Price]])-1</f>
        <v>5.7545029073890142E-2</v>
      </c>
      <c r="AI50">
        <v>5.7545029073890097</v>
      </c>
      <c r="AJ50">
        <v>201.97002141327599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0.36</v>
      </c>
      <c r="AM50" t="s">
        <v>3188</v>
      </c>
      <c r="AN50">
        <v>3.26</v>
      </c>
      <c r="AO50" t="s">
        <v>3188</v>
      </c>
      <c r="AP50">
        <v>0.105526861488872</v>
      </c>
      <c r="AQ50">
        <f>(Table2[[#This Row],[Sharpe Ratio]]-AVERAGE(Table2[Sharpe Ratio]))/_xlfn.STDEV.P(Table2[Sharpe Ratio])</f>
        <v>0.51471802023117208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7.1349643851848263</v>
      </c>
      <c r="AS50">
        <f>_xlfn.RANK.AVG(Table2[[#This Row],[1Y Return vs Nifty Z-Score]],Table2[1Y Return vs Nifty Z-Score])</f>
        <v>25</v>
      </c>
      <c r="AT50">
        <f>_xlfn.RANK.AVG(Table2[[#This Row],[6M Return vs Nifty Z-Score]],Table2[6M Return vs Nifty Z-Score])</f>
        <v>40</v>
      </c>
      <c r="AU50">
        <f>_xlfn.RANK.AVG(Table2[[#This Row],[Sharpe Ratio Z-Score]],Table2[Sharpe Ratio Z-Score])</f>
        <v>217</v>
      </c>
      <c r="AV50">
        <f>(Table2[[#This Row],[Rank 1Y]]+Table2[[#This Row],[Rank 6M]]+Table2[[#This Row],[Rank Sharpe]])/3</f>
        <v>94</v>
      </c>
    </row>
    <row r="51" spans="1:48" x14ac:dyDescent="0.3">
      <c r="A51" t="s">
        <v>78</v>
      </c>
      <c r="B51" t="s">
        <v>79</v>
      </c>
      <c r="C51" t="s">
        <v>3135</v>
      </c>
      <c r="D51" t="s">
        <v>80</v>
      </c>
      <c r="E51">
        <v>328809.07796352002</v>
      </c>
      <c r="F51">
        <v>11617.05</v>
      </c>
      <c r="G51">
        <v>105.83772583269101</v>
      </c>
      <c r="H51">
        <f>(Table2[[#This Row],[1Y Return vs Nifty]]-AVERAGE(Table2[1Y Return vs Nifty]))/_xlfn.STDEV.P(Table2[1Y Return vs Nifty])</f>
        <v>1.4826905621963682</v>
      </c>
      <c r="I51">
        <v>8.8243273648717508</v>
      </c>
      <c r="J51">
        <f>(Table2[[#This Row],[1M Return vs Nifty]]-AVERAGE(Table2[1M Return vs Nifty]))/_xlfn.STDEV.P(Table2[1M Return vs Nifty])</f>
        <v>1.0277299402092974</v>
      </c>
      <c r="K51">
        <v>18.506106025140401</v>
      </c>
      <c r="L51">
        <f>(Table2[[#This Row],[6M Return vs Nifty]]-AVERAGE(Table2[6M Return vs Nifty]))/_xlfn.STDEV.P(Table2[6M Return vs Nifty])</f>
        <v>0.46039265419081704</v>
      </c>
      <c r="M51">
        <v>-2.7861120521578302</v>
      </c>
      <c r="N51">
        <f>(Table2[[#This Row],[1W Return vs Nifty]]-AVERAGE(Table2[1W Return vs Nifty]))/_xlfn.STDEV.P(Table2[1W Return vs Nifty])</f>
        <v>-1.0810045374180834</v>
      </c>
      <c r="O51">
        <v>11799.84</v>
      </c>
      <c r="P51">
        <v>11076.2918431178</v>
      </c>
      <c r="Q51">
        <v>9161.1953904639395</v>
      </c>
      <c r="R51">
        <v>40.360790616680802</v>
      </c>
      <c r="S51" s="1">
        <f>(Table2[[#This Row],[Close Price]]-Table2[[#This Row],[20D EMA]])/Table2[[#This Row],[20D EMA]]</f>
        <v>-1.5490888012040915E-2</v>
      </c>
      <c r="T51" s="1">
        <f>(Table2[[#This Row],[Close Price]]-Table2[[#This Row],[50D EMA]])/Table2[[#This Row],[50D EMA]]</f>
        <v>4.8821226863771765E-2</v>
      </c>
      <c r="U51" s="1">
        <f>(Table2[[#This Row],[Close Price]]-Table2[[#This Row],[200D EMA]])/Table2[[#This Row],[200D EMA]]</f>
        <v>0.26807141479510471</v>
      </c>
      <c r="V51">
        <v>1.2569027318300501</v>
      </c>
      <c r="W51">
        <v>11525</v>
      </c>
      <c r="X51">
        <v>11817</v>
      </c>
      <c r="Y51">
        <v>11525</v>
      </c>
      <c r="Z51">
        <v>11817</v>
      </c>
      <c r="AA51">
        <v>11525</v>
      </c>
      <c r="AB51">
        <v>12500</v>
      </c>
      <c r="AC51" s="1">
        <f>(Table2[[#This Row],[Close Price]]/Table2[[#This Row],[Day Low]])-1</f>
        <v>7.9869848156182144E-3</v>
      </c>
      <c r="AD51" s="1">
        <f>(Table2[[#This Row],[Day High]]/Table2[[#This Row],[Close Price]])-1</f>
        <v>1.7211770630237488E-2</v>
      </c>
      <c r="AE51" s="1">
        <f>(Table2[[#This Row],[Close Price]]/Table2[[#This Row],[Current Week Low]])-1</f>
        <v>7.9869848156182144E-3</v>
      </c>
      <c r="AF51" s="1">
        <f>(Table2[[#This Row],[Current Week High]]/Table2[[#This Row],[Close Price]])-1</f>
        <v>1.7211770630237488E-2</v>
      </c>
      <c r="AG51" s="1">
        <f>(Table2[[#This Row],[Close Price]]/Table2[[#This Row],[Current Month Low]])-1</f>
        <v>7.9869848156182144E-3</v>
      </c>
      <c r="AH51" s="1">
        <f>(Table2[[#This Row],[Current Month High]]/Table2[[#This Row],[Close Price]])-1</f>
        <v>7.6004665556229867E-2</v>
      </c>
      <c r="AI51">
        <v>9.9590687825222393</v>
      </c>
      <c r="AJ51">
        <v>134.354101733894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3188</v>
      </c>
      <c r="AN51">
        <v>-1.25</v>
      </c>
      <c r="AO51" t="s">
        <v>3189</v>
      </c>
      <c r="AP51">
        <v>0.18469057779852499</v>
      </c>
      <c r="AQ51">
        <f>(Table2[[#This Row],[Sharpe Ratio]]-AVERAGE(Table2[Sharpe Ratio]))/_xlfn.STDEV.P(Table2[Sharpe Ratio])</f>
        <v>1.4389628522892821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3.3287714714676815</v>
      </c>
      <c r="AS51">
        <f>_xlfn.RANK.AVG(Table2[[#This Row],[1Y Return vs Nifty Z-Score]],Table2[1Y Return vs Nifty Z-Score])</f>
        <v>60</v>
      </c>
      <c r="AT51">
        <f>_xlfn.RANK.AVG(Table2[[#This Row],[6M Return vs Nifty Z-Score]],Table2[6M Return vs Nifty Z-Score])</f>
        <v>187</v>
      </c>
      <c r="AU51">
        <f>_xlfn.RANK.AVG(Table2[[#This Row],[Sharpe Ratio Z-Score]],Table2[Sharpe Ratio Z-Score])</f>
        <v>53</v>
      </c>
      <c r="AV51">
        <f>(Table2[[#This Row],[Rank 1Y]]+Table2[[#This Row],[Rank 6M]]+Table2[[#This Row],[Rank Sharpe]])/3</f>
        <v>100</v>
      </c>
    </row>
    <row r="52" spans="1:48" x14ac:dyDescent="0.3">
      <c r="A52" t="s">
        <v>1061</v>
      </c>
      <c r="B52" t="s">
        <v>1062</v>
      </c>
      <c r="C52" t="s">
        <v>3141</v>
      </c>
      <c r="D52" t="s">
        <v>271</v>
      </c>
      <c r="E52">
        <v>12865.302733119999</v>
      </c>
      <c r="F52">
        <v>1895.5</v>
      </c>
      <c r="G52">
        <v>88.161545945422105</v>
      </c>
      <c r="H52">
        <f>(Table2[[#This Row],[1Y Return vs Nifty]]-AVERAGE(Table2[1Y Return vs Nifty]))/_xlfn.STDEV.P(Table2[1Y Return vs Nifty])</f>
        <v>1.164976037672756</v>
      </c>
      <c r="I52">
        <v>13.4420015655</v>
      </c>
      <c r="J52">
        <f>(Table2[[#This Row],[1M Return vs Nifty]]-AVERAGE(Table2[1M Return vs Nifty]))/_xlfn.STDEV.P(Table2[1M Return vs Nifty])</f>
        <v>1.5436460222997246</v>
      </c>
      <c r="K52">
        <v>31.0660516147754</v>
      </c>
      <c r="L52">
        <f>(Table2[[#This Row],[6M Return vs Nifty]]-AVERAGE(Table2[6M Return vs Nifty]))/_xlfn.STDEV.P(Table2[6M Return vs Nifty])</f>
        <v>0.90369857803823628</v>
      </c>
      <c r="M52">
        <v>10.028864144081901</v>
      </c>
      <c r="N52">
        <f>(Table2[[#This Row],[1W Return vs Nifty]]-AVERAGE(Table2[1W Return vs Nifty]))/_xlfn.STDEV.P(Table2[1W Return vs Nifty])</f>
        <v>2.1984552396939163</v>
      </c>
      <c r="O52">
        <v>1848.99</v>
      </c>
      <c r="P52">
        <v>1787.9250179616399</v>
      </c>
      <c r="Q52">
        <v>1517.26580497639</v>
      </c>
      <c r="R52">
        <v>68.287112276712804</v>
      </c>
      <c r="S52" s="1">
        <f>(Table2[[#This Row],[Close Price]]-Table2[[#This Row],[20D EMA]])/Table2[[#This Row],[20D EMA]]</f>
        <v>2.5154273414134197E-2</v>
      </c>
      <c r="T52" s="1">
        <f>(Table2[[#This Row],[Close Price]]-Table2[[#This Row],[50D EMA]])/Table2[[#This Row],[50D EMA]]</f>
        <v>6.0167501968848285E-2</v>
      </c>
      <c r="U52" s="1">
        <f>(Table2[[#This Row],[Close Price]]-Table2[[#This Row],[200D EMA]])/Table2[[#This Row],[200D EMA]]</f>
        <v>0.24928670624689633</v>
      </c>
      <c r="V52">
        <v>0.86661720442351697</v>
      </c>
      <c r="W52">
        <v>1819.55</v>
      </c>
      <c r="X52">
        <v>1933.55</v>
      </c>
      <c r="Y52">
        <v>1819.55</v>
      </c>
      <c r="Z52">
        <v>1933.55</v>
      </c>
      <c r="AA52">
        <v>1819.55</v>
      </c>
      <c r="AB52">
        <v>2034.95</v>
      </c>
      <c r="AC52" s="1">
        <f>(Table2[[#This Row],[Close Price]]/Table2[[#This Row],[Day Low]])-1</f>
        <v>4.17410898299031E-2</v>
      </c>
      <c r="AD52" s="1">
        <f>(Table2[[#This Row],[Day High]]/Table2[[#This Row],[Close Price]])-1</f>
        <v>2.0073859140068651E-2</v>
      </c>
      <c r="AE52" s="1">
        <f>(Table2[[#This Row],[Close Price]]/Table2[[#This Row],[Current Week Low]])-1</f>
        <v>4.17410898299031E-2</v>
      </c>
      <c r="AF52" s="1">
        <f>(Table2[[#This Row],[Current Week High]]/Table2[[#This Row],[Close Price]])-1</f>
        <v>2.0073859140068651E-2</v>
      </c>
      <c r="AG52" s="1">
        <f>(Table2[[#This Row],[Close Price]]/Table2[[#This Row],[Current Month Low]])-1</f>
        <v>4.17410898299031E-2</v>
      </c>
      <c r="AH52" s="1">
        <f>(Table2[[#This Row],[Current Month High]]/Table2[[#This Row],[Close Price]])-1</f>
        <v>7.3568979161171111E-2</v>
      </c>
      <c r="AI52">
        <v>7.3568979161171102</v>
      </c>
      <c r="AJ52">
        <v>125.19900201972099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0.08</v>
      </c>
      <c r="AM52" t="s">
        <v>3188</v>
      </c>
      <c r="AN52">
        <v>2.38</v>
      </c>
      <c r="AO52" t="s">
        <v>3188</v>
      </c>
      <c r="AP52">
        <v>0.13707190736279401</v>
      </c>
      <c r="AQ52">
        <f>(Table2[[#This Row],[Sharpe Ratio]]-AVERAGE(Table2[Sharpe Ratio]))/_xlfn.STDEV.P(Table2[Sharpe Ratio])</f>
        <v>0.88300979561935344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6.6937856733239869</v>
      </c>
      <c r="AS52">
        <f>_xlfn.RANK.AVG(Table2[[#This Row],[1Y Return vs Nifty Z-Score]],Table2[1Y Return vs Nifty Z-Score])</f>
        <v>80</v>
      </c>
      <c r="AT52">
        <f>_xlfn.RANK.AVG(Table2[[#This Row],[6M Return vs Nifty Z-Score]],Table2[6M Return vs Nifty Z-Score])</f>
        <v>106</v>
      </c>
      <c r="AU52">
        <f>_xlfn.RANK.AVG(Table2[[#This Row],[Sharpe Ratio Z-Score]],Table2[Sharpe Ratio Z-Score])</f>
        <v>129</v>
      </c>
      <c r="AV52">
        <f>(Table2[[#This Row],[Rank 1Y]]+Table2[[#This Row],[Rank 6M]]+Table2[[#This Row],[Rank Sharpe]])/3</f>
        <v>105</v>
      </c>
    </row>
    <row r="53" spans="1:48" x14ac:dyDescent="0.3">
      <c r="A53" t="s">
        <v>1276</v>
      </c>
      <c r="B53" t="s">
        <v>1277</v>
      </c>
      <c r="C53" t="s">
        <v>3142</v>
      </c>
      <c r="D53" t="s">
        <v>135</v>
      </c>
      <c r="E53">
        <v>9110.1051876900001</v>
      </c>
      <c r="F53">
        <v>364.95</v>
      </c>
      <c r="G53">
        <v>168.98304317200399</v>
      </c>
      <c r="H53">
        <f>(Table2[[#This Row],[1Y Return vs Nifty]]-AVERAGE(Table2[1Y Return vs Nifty]))/_xlfn.STDEV.P(Table2[1Y Return vs Nifty])</f>
        <v>2.6176747387718757</v>
      </c>
      <c r="I53">
        <v>-12.7628653387276</v>
      </c>
      <c r="J53">
        <f>(Table2[[#This Row],[1M Return vs Nifty]]-AVERAGE(Table2[1M Return vs Nifty]))/_xlfn.STDEV.P(Table2[1M Return vs Nifty])</f>
        <v>-1.3841292337135369</v>
      </c>
      <c r="K53">
        <v>38.277716845900798</v>
      </c>
      <c r="L53">
        <f>(Table2[[#This Row],[6M Return vs Nifty]]-AVERAGE(Table2[6M Return vs Nifty]))/_xlfn.STDEV.P(Table2[6M Return vs Nifty])</f>
        <v>1.158235820651822</v>
      </c>
      <c r="M53">
        <v>-0.26915281626065402</v>
      </c>
      <c r="N53">
        <f>(Table2[[#This Row],[1W Return vs Nifty]]-AVERAGE(Table2[1W Return vs Nifty]))/_xlfn.STDEV.P(Table2[1W Return vs Nifty])</f>
        <v>-0.43689358095939163</v>
      </c>
      <c r="O53">
        <v>417.32</v>
      </c>
      <c r="P53">
        <v>434.40033121828998</v>
      </c>
      <c r="Q53">
        <v>360.77219833256203</v>
      </c>
      <c r="R53">
        <v>15.317834144021299</v>
      </c>
      <c r="S53" s="1">
        <f>(Table2[[#This Row],[Close Price]]-Table2[[#This Row],[20D EMA]])/Table2[[#This Row],[20D EMA]]</f>
        <v>-0.12549122975174928</v>
      </c>
      <c r="T53" s="1">
        <f>(Table2[[#This Row],[Close Price]]-Table2[[#This Row],[50D EMA]])/Table2[[#This Row],[50D EMA]]</f>
        <v>-0.15987633117938529</v>
      </c>
      <c r="U53" s="1">
        <f>(Table2[[#This Row],[Close Price]]-Table2[[#This Row],[200D EMA]])/Table2[[#This Row],[200D EMA]]</f>
        <v>1.1580165230988333E-2</v>
      </c>
      <c r="V53">
        <v>0.74281348896269705</v>
      </c>
      <c r="W53">
        <v>364.95</v>
      </c>
      <c r="X53">
        <v>384.9</v>
      </c>
      <c r="Y53">
        <v>364.95</v>
      </c>
      <c r="Z53">
        <v>384.9</v>
      </c>
      <c r="AA53">
        <v>364.95</v>
      </c>
      <c r="AB53">
        <v>399.7</v>
      </c>
      <c r="AC53" s="1">
        <f>(Table2[[#This Row],[Close Price]]/Table2[[#This Row],[Day Low]])-1</f>
        <v>0</v>
      </c>
      <c r="AD53" s="1">
        <f>(Table2[[#This Row],[Day High]]/Table2[[#This Row],[Close Price]])-1</f>
        <v>5.4665022605836278E-2</v>
      </c>
      <c r="AE53" s="1">
        <f>(Table2[[#This Row],[Close Price]]/Table2[[#This Row],[Current Week Low]])-1</f>
        <v>0</v>
      </c>
      <c r="AF53" s="1">
        <f>(Table2[[#This Row],[Current Week High]]/Table2[[#This Row],[Close Price]])-1</f>
        <v>5.4665022605836278E-2</v>
      </c>
      <c r="AG53" s="1">
        <f>(Table2[[#This Row],[Close Price]]/Table2[[#This Row],[Current Month Low]])-1</f>
        <v>0</v>
      </c>
      <c r="AH53" s="1">
        <f>(Table2[[#This Row],[Current Month High]]/Table2[[#This Row],[Close Price]])-1</f>
        <v>9.5218523085354168E-2</v>
      </c>
      <c r="AI53">
        <v>56.076174818468203</v>
      </c>
      <c r="AJ53">
        <v>202.98879202988701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-0.06</v>
      </c>
      <c r="AM53" t="s">
        <v>3189</v>
      </c>
      <c r="AN53">
        <v>-18.66</v>
      </c>
      <c r="AO53" t="s">
        <v>3189</v>
      </c>
      <c r="AP53">
        <v>0.102113154343923</v>
      </c>
      <c r="AQ53">
        <f>(Table2[[#This Row],[Sharpe Ratio]]-AVERAGE(Table2[Sharpe Ratio]))/_xlfn.STDEV.P(Table2[Sharpe Ratio])</f>
        <v>0.47486262518456246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17</v>
      </c>
      <c r="AT53">
        <f>_xlfn.RANK.AVG(Table2[[#This Row],[6M Return vs Nifty Z-Score]],Table2[6M Return vs Nifty Z-Score])</f>
        <v>83</v>
      </c>
      <c r="AU53">
        <f>_xlfn.RANK.AVG(Table2[[#This Row],[Sharpe Ratio Z-Score]],Table2[Sharpe Ratio Z-Score])</f>
        <v>223</v>
      </c>
      <c r="AV53">
        <f>(Table2[[#This Row],[Rank 1Y]]+Table2[[#This Row],[Rank 6M]]+Table2[[#This Row],[Rank Sharpe]])/3</f>
        <v>107.66666666666667</v>
      </c>
    </row>
    <row r="54" spans="1:48" x14ac:dyDescent="0.3">
      <c r="A54" t="s">
        <v>1642</v>
      </c>
      <c r="B54" t="s">
        <v>1643</v>
      </c>
      <c r="C54" t="s">
        <v>3131</v>
      </c>
      <c r="D54" t="s">
        <v>120</v>
      </c>
      <c r="E54">
        <v>5621.1176999999998</v>
      </c>
      <c r="F54">
        <v>582.65</v>
      </c>
      <c r="G54">
        <v>128.76872415116901</v>
      </c>
      <c r="H54">
        <f>(Table2[[#This Row],[1Y Return vs Nifty]]-AVERAGE(Table2[1Y Return vs Nifty]))/_xlfn.STDEV.P(Table2[1Y Return vs Nifty])</f>
        <v>1.8948560455797046</v>
      </c>
      <c r="I54">
        <v>9.9642609763707792</v>
      </c>
      <c r="J54">
        <f>(Table2[[#This Row],[1M Return vs Nifty]]-AVERAGE(Table2[1M Return vs Nifty]))/_xlfn.STDEV.P(Table2[1M Return vs Nifty])</f>
        <v>1.1550906107840546</v>
      </c>
      <c r="K54">
        <v>77.452265732247298</v>
      </c>
      <c r="L54">
        <f>(Table2[[#This Row],[6M Return vs Nifty]]-AVERAGE(Table2[6M Return vs Nifty]))/_xlfn.STDEV.P(Table2[6M Return vs Nifty])</f>
        <v>2.5409097710628128</v>
      </c>
      <c r="M54">
        <v>-1.45567791312411</v>
      </c>
      <c r="N54">
        <f>(Table2[[#This Row],[1W Return vs Nifty]]-AVERAGE(Table2[1W Return vs Nifty]))/_xlfn.STDEV.P(Table2[1W Return vs Nifty])</f>
        <v>-0.7405352943821133</v>
      </c>
      <c r="O54">
        <v>597.45000000000005</v>
      </c>
      <c r="P54">
        <v>573.59910816231798</v>
      </c>
      <c r="Q54">
        <v>455.475830304966</v>
      </c>
      <c r="R54">
        <v>49.384817045395103</v>
      </c>
      <c r="S54" s="1">
        <f>(Table2[[#This Row],[Close Price]]-Table2[[#This Row],[20D EMA]])/Table2[[#This Row],[20D EMA]]</f>
        <v>-2.4771947443300808E-2</v>
      </c>
      <c r="T54" s="1">
        <f>(Table2[[#This Row],[Close Price]]-Table2[[#This Row],[50D EMA]])/Table2[[#This Row],[50D EMA]]</f>
        <v>1.5779124668933005E-2</v>
      </c>
      <c r="U54" s="1">
        <f>(Table2[[#This Row],[Close Price]]-Table2[[#This Row],[200D EMA]])/Table2[[#This Row],[200D EMA]]</f>
        <v>0.27921167542498121</v>
      </c>
      <c r="V54">
        <v>1.0534254931332601</v>
      </c>
      <c r="W54">
        <v>577.29999999999995</v>
      </c>
      <c r="X54">
        <v>620.79999999999995</v>
      </c>
      <c r="Y54">
        <v>577.29999999999995</v>
      </c>
      <c r="Z54">
        <v>620.79999999999995</v>
      </c>
      <c r="AA54">
        <v>577.29999999999995</v>
      </c>
      <c r="AB54">
        <v>650.20000000000005</v>
      </c>
      <c r="AC54" s="1">
        <f>(Table2[[#This Row],[Close Price]]/Table2[[#This Row],[Day Low]])-1</f>
        <v>9.2672787112419996E-3</v>
      </c>
      <c r="AD54" s="1">
        <f>(Table2[[#This Row],[Day High]]/Table2[[#This Row],[Close Price]])-1</f>
        <v>6.5476701278640581E-2</v>
      </c>
      <c r="AE54" s="1">
        <f>(Table2[[#This Row],[Close Price]]/Table2[[#This Row],[Current Week Low]])-1</f>
        <v>9.2672787112419996E-3</v>
      </c>
      <c r="AF54" s="1">
        <f>(Table2[[#This Row],[Current Week High]]/Table2[[#This Row],[Close Price]])-1</f>
        <v>6.5476701278640581E-2</v>
      </c>
      <c r="AG54" s="1">
        <f>(Table2[[#This Row],[Close Price]]/Table2[[#This Row],[Current Month Low]])-1</f>
        <v>9.2672787112419996E-3</v>
      </c>
      <c r="AH54" s="1">
        <f>(Table2[[#This Row],[Current Month High]]/Table2[[#This Row],[Close Price]])-1</f>
        <v>0.11593581052089608</v>
      </c>
      <c r="AI54">
        <v>24.8348064875997</v>
      </c>
      <c r="AJ54">
        <v>178.38031533683699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0.06</v>
      </c>
      <c r="AM54" t="s">
        <v>3188</v>
      </c>
      <c r="AN54">
        <v>0.69</v>
      </c>
      <c r="AO54" t="s">
        <v>3188</v>
      </c>
      <c r="AP54">
        <v>8.940015010822E-2</v>
      </c>
      <c r="AQ54">
        <f>(Table2[[#This Row],[Sharpe Ratio]]-AVERAGE(Table2[Sharpe Ratio]))/_xlfn.STDEV.P(Table2[Sharpe Ratio])</f>
        <v>0.3264369446768296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5.1767580777212885</v>
      </c>
      <c r="AS54">
        <f>_xlfn.RANK.AVG(Table2[[#This Row],[1Y Return vs Nifty Z-Score]],Table2[1Y Return vs Nifty Z-Score])</f>
        <v>46</v>
      </c>
      <c r="AT54">
        <f>_xlfn.RANK.AVG(Table2[[#This Row],[6M Return vs Nifty Z-Score]],Table2[6M Return vs Nifty Z-Score])</f>
        <v>18</v>
      </c>
      <c r="AU54">
        <f>_xlfn.RANK.AVG(Table2[[#This Row],[Sharpe Ratio Z-Score]],Table2[Sharpe Ratio Z-Score])</f>
        <v>259</v>
      </c>
      <c r="AV54">
        <f>(Table2[[#This Row],[Rank 1Y]]+Table2[[#This Row],[Rank 6M]]+Table2[[#This Row],[Rank Sharpe]])/3</f>
        <v>107.66666666666667</v>
      </c>
    </row>
    <row r="55" spans="1:48" x14ac:dyDescent="0.3">
      <c r="A55" t="s">
        <v>1164</v>
      </c>
      <c r="B55" t="s">
        <v>1165</v>
      </c>
      <c r="C55" t="s">
        <v>3131</v>
      </c>
      <c r="D55" t="s">
        <v>120</v>
      </c>
      <c r="E55">
        <v>10812.1163423</v>
      </c>
      <c r="F55">
        <v>1810.6</v>
      </c>
      <c r="G55">
        <v>46.1996740126528</v>
      </c>
      <c r="H55">
        <f>(Table2[[#This Row],[1Y Return vs Nifty]]-AVERAGE(Table2[1Y Return vs Nifty]))/_xlfn.STDEV.P(Table2[1Y Return vs Nifty])</f>
        <v>0.4107465449732226</v>
      </c>
      <c r="I55">
        <v>5.4614959115347803</v>
      </c>
      <c r="J55">
        <f>(Table2[[#This Row],[1M Return vs Nifty]]-AVERAGE(Table2[1M Return vs Nifty]))/_xlfn.STDEV.P(Table2[1M Return vs Nifty])</f>
        <v>0.6520129119486151</v>
      </c>
      <c r="K55">
        <v>48.716157670225897</v>
      </c>
      <c r="L55">
        <f>(Table2[[#This Row],[6M Return vs Nifty]]-AVERAGE(Table2[6M Return vs Nifty]))/_xlfn.STDEV.P(Table2[6M Return vs Nifty])</f>
        <v>1.5266627871645431</v>
      </c>
      <c r="M55">
        <v>-2.2103283737188599</v>
      </c>
      <c r="N55">
        <f>(Table2[[#This Row],[1W Return vs Nifty]]-AVERAGE(Table2[1W Return vs Nifty]))/_xlfn.STDEV.P(Table2[1W Return vs Nifty])</f>
        <v>-0.93365666998214869</v>
      </c>
      <c r="O55">
        <v>1847.72</v>
      </c>
      <c r="P55">
        <v>1703.8856394085101</v>
      </c>
      <c r="Q55">
        <v>1377.31090783426</v>
      </c>
      <c r="R55">
        <v>42.430863790883002</v>
      </c>
      <c r="S55" s="1">
        <f>(Table2[[#This Row],[Close Price]]-Table2[[#This Row],[20D EMA]])/Table2[[#This Row],[20D EMA]]</f>
        <v>-2.0089623968999697E-2</v>
      </c>
      <c r="T55" s="1">
        <f>(Table2[[#This Row],[Close Price]]-Table2[[#This Row],[50D EMA]])/Table2[[#This Row],[50D EMA]]</f>
        <v>6.2630001757943587E-2</v>
      </c>
      <c r="U55" s="1">
        <f>(Table2[[#This Row],[Close Price]]-Table2[[#This Row],[200D EMA]])/Table2[[#This Row],[200D EMA]]</f>
        <v>0.31459061980933661</v>
      </c>
      <c r="V55">
        <v>0.75531473523682102</v>
      </c>
      <c r="W55">
        <v>1780.05</v>
      </c>
      <c r="X55">
        <v>1868.75</v>
      </c>
      <c r="Y55">
        <v>1780.05</v>
      </c>
      <c r="Z55">
        <v>1868.75</v>
      </c>
      <c r="AA55">
        <v>1780.05</v>
      </c>
      <c r="AB55">
        <v>1937.95</v>
      </c>
      <c r="AC55" s="1">
        <f>(Table2[[#This Row],[Close Price]]/Table2[[#This Row],[Day Low]])-1</f>
        <v>1.7162439257324191E-2</v>
      </c>
      <c r="AD55" s="1">
        <f>(Table2[[#This Row],[Day High]]/Table2[[#This Row],[Close Price]])-1</f>
        <v>3.2116425494311374E-2</v>
      </c>
      <c r="AE55" s="1">
        <f>(Table2[[#This Row],[Close Price]]/Table2[[#This Row],[Current Week Low]])-1</f>
        <v>1.7162439257324191E-2</v>
      </c>
      <c r="AF55" s="1">
        <f>(Table2[[#This Row],[Current Week High]]/Table2[[#This Row],[Close Price]])-1</f>
        <v>3.2116425494311374E-2</v>
      </c>
      <c r="AG55" s="1">
        <f>(Table2[[#This Row],[Close Price]]/Table2[[#This Row],[Current Month Low]])-1</f>
        <v>1.7162439257324191E-2</v>
      </c>
      <c r="AH55" s="1">
        <f>(Table2[[#This Row],[Current Month High]]/Table2[[#This Row],[Close Price]])-1</f>
        <v>7.0335800287197658E-2</v>
      </c>
      <c r="AI55">
        <v>21.5066828675577</v>
      </c>
      <c r="AJ55">
        <v>87.997092721420401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</v>
      </c>
      <c r="AM55" t="s">
        <v>3188</v>
      </c>
      <c r="AN55">
        <v>-7.02</v>
      </c>
      <c r="AO55" t="s">
        <v>3189</v>
      </c>
      <c r="AP55">
        <v>0.16541715490579301</v>
      </c>
      <c r="AQ55">
        <f>(Table2[[#This Row],[Sharpe Ratio]]-AVERAGE(Table2[Sharpe Ratio]))/_xlfn.STDEV.P(Table2[Sharpe Ratio])</f>
        <v>1.2139435841816542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2.869709158285886</v>
      </c>
      <c r="AS55">
        <f>_xlfn.RANK.AVG(Table2[[#This Row],[1Y Return vs Nifty Z-Score]],Table2[1Y Return vs Nifty Z-Score])</f>
        <v>196</v>
      </c>
      <c r="AT55">
        <f>_xlfn.RANK.AVG(Table2[[#This Row],[6M Return vs Nifty Z-Score]],Table2[6M Return vs Nifty Z-Score])</f>
        <v>54</v>
      </c>
      <c r="AU55">
        <f>_xlfn.RANK.AVG(Table2[[#This Row],[Sharpe Ratio Z-Score]],Table2[Sharpe Ratio Z-Score])</f>
        <v>84</v>
      </c>
      <c r="AV55">
        <f>(Table2[[#This Row],[Rank 1Y]]+Table2[[#This Row],[Rank 6M]]+Table2[[#This Row],[Rank Sharpe]])/3</f>
        <v>111.33333333333333</v>
      </c>
    </row>
    <row r="56" spans="1:48" x14ac:dyDescent="0.3">
      <c r="A56" t="s">
        <v>698</v>
      </c>
      <c r="B56" t="s">
        <v>699</v>
      </c>
      <c r="C56" t="s">
        <v>3127</v>
      </c>
      <c r="D56" t="s">
        <v>439</v>
      </c>
      <c r="E56">
        <v>25431.705000000002</v>
      </c>
      <c r="F56">
        <v>679.15</v>
      </c>
      <c r="G56">
        <v>84.359317724524601</v>
      </c>
      <c r="H56">
        <f>(Table2[[#This Row],[1Y Return vs Nifty]]-AVERAGE(Table2[1Y Return vs Nifty]))/_xlfn.STDEV.P(Table2[1Y Return vs Nifty])</f>
        <v>1.096634170875916</v>
      </c>
      <c r="I56">
        <v>-11.218914622947599</v>
      </c>
      <c r="J56">
        <f>(Table2[[#This Row],[1M Return vs Nifty]]-AVERAGE(Table2[1M Return vs Nifty]))/_xlfn.STDEV.P(Table2[1M Return vs Nifty])</f>
        <v>-1.2116291894017153</v>
      </c>
      <c r="K56">
        <v>46.404006317541402</v>
      </c>
      <c r="L56">
        <f>(Table2[[#This Row],[6M Return vs Nifty]]-AVERAGE(Table2[6M Return vs Nifty]))/_xlfn.STDEV.P(Table2[6M Return vs Nifty])</f>
        <v>1.4450549183913914</v>
      </c>
      <c r="M56">
        <v>3.34287169473324</v>
      </c>
      <c r="N56">
        <f>(Table2[[#This Row],[1W Return vs Nifty]]-AVERAGE(Table2[1W Return vs Nifty]))/_xlfn.STDEV.P(Table2[1W Return vs Nifty])</f>
        <v>0.48745375424852783</v>
      </c>
      <c r="O56">
        <v>759.01</v>
      </c>
      <c r="P56">
        <v>775.80969181304101</v>
      </c>
      <c r="Q56">
        <v>650.81259529929503</v>
      </c>
      <c r="R56">
        <v>30.387936283940199</v>
      </c>
      <c r="S56" s="1">
        <f>(Table2[[#This Row],[Close Price]]-Table2[[#This Row],[20D EMA]])/Table2[[#This Row],[20D EMA]]</f>
        <v>-0.10521600505922191</v>
      </c>
      <c r="T56" s="1">
        <f>(Table2[[#This Row],[Close Price]]-Table2[[#This Row],[50D EMA]])/Table2[[#This Row],[50D EMA]]</f>
        <v>-0.12459201378001686</v>
      </c>
      <c r="U56" s="1">
        <f>(Table2[[#This Row],[Close Price]]-Table2[[#This Row],[200D EMA]])/Table2[[#This Row],[200D EMA]]</f>
        <v>4.3541573880685538E-2</v>
      </c>
      <c r="V56">
        <v>0.51678472469045</v>
      </c>
      <c r="W56">
        <v>675</v>
      </c>
      <c r="X56">
        <v>729.6</v>
      </c>
      <c r="Y56">
        <v>675</v>
      </c>
      <c r="Z56">
        <v>729.6</v>
      </c>
      <c r="AA56">
        <v>675</v>
      </c>
      <c r="AB56">
        <v>782</v>
      </c>
      <c r="AC56" s="1">
        <f>(Table2[[#This Row],[Close Price]]/Table2[[#This Row],[Day Low]])-1</f>
        <v>6.1481481481480138E-3</v>
      </c>
      <c r="AD56" s="1">
        <f>(Table2[[#This Row],[Day High]]/Table2[[#This Row],[Close Price]])-1</f>
        <v>7.4284031509975756E-2</v>
      </c>
      <c r="AE56" s="1">
        <f>(Table2[[#This Row],[Close Price]]/Table2[[#This Row],[Current Week Low]])-1</f>
        <v>6.1481481481480138E-3</v>
      </c>
      <c r="AF56" s="1">
        <f>(Table2[[#This Row],[Current Week High]]/Table2[[#This Row],[Close Price]])-1</f>
        <v>7.4284031509975756E-2</v>
      </c>
      <c r="AG56" s="1">
        <f>(Table2[[#This Row],[Close Price]]/Table2[[#This Row],[Current Month Low]])-1</f>
        <v>6.1481481481480138E-3</v>
      </c>
      <c r="AH56" s="1">
        <f>(Table2[[#This Row],[Current Month High]]/Table2[[#This Row],[Close Price]])-1</f>
        <v>0.15143929912390486</v>
      </c>
      <c r="AI56">
        <v>42.825590812044403</v>
      </c>
      <c r="AJ56">
        <v>142.55357142857099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-0.21</v>
      </c>
      <c r="AM56" t="s">
        <v>3189</v>
      </c>
      <c r="AN56">
        <v>-11.94</v>
      </c>
      <c r="AO56" t="s">
        <v>3189</v>
      </c>
      <c r="AP56">
        <v>0.115342452932616</v>
      </c>
      <c r="AQ56">
        <f>(Table2[[#This Row],[Sharpe Ratio]]-AVERAGE(Table2[Sharpe Ratio]))/_xlfn.STDEV.P(Table2[Sharpe Ratio])</f>
        <v>0.6293160973349371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88</v>
      </c>
      <c r="AT56">
        <f>_xlfn.RANK.AVG(Table2[[#This Row],[6M Return vs Nifty Z-Score]],Table2[6M Return vs Nifty Z-Score])</f>
        <v>62</v>
      </c>
      <c r="AU56">
        <f>_xlfn.RANK.AVG(Table2[[#This Row],[Sharpe Ratio Z-Score]],Table2[Sharpe Ratio Z-Score])</f>
        <v>187</v>
      </c>
      <c r="AV56">
        <f>(Table2[[#This Row],[Rank 1Y]]+Table2[[#This Row],[Rank 6M]]+Table2[[#This Row],[Rank Sharpe]])/3</f>
        <v>112.33333333333333</v>
      </c>
    </row>
    <row r="57" spans="1:48" x14ac:dyDescent="0.3">
      <c r="A57" t="s">
        <v>1168</v>
      </c>
      <c r="B57" t="s">
        <v>1169</v>
      </c>
      <c r="C57" t="s">
        <v>3141</v>
      </c>
      <c r="D57" t="s">
        <v>271</v>
      </c>
      <c r="E57">
        <v>10756.922399999999</v>
      </c>
      <c r="F57">
        <v>5066.8</v>
      </c>
      <c r="G57">
        <v>50.5109495983275</v>
      </c>
      <c r="H57">
        <f>(Table2[[#This Row],[1Y Return vs Nifty]]-AVERAGE(Table2[1Y Return vs Nifty]))/_xlfn.STDEV.P(Table2[1Y Return vs Nifty])</f>
        <v>0.48823811167646991</v>
      </c>
      <c r="I57">
        <v>0.57817143835003404</v>
      </c>
      <c r="J57">
        <f>(Table2[[#This Row],[1M Return vs Nifty]]-AVERAGE(Table2[1M Return vs Nifty]))/_xlfn.STDEV.P(Table2[1M Return vs Nifty])</f>
        <v>0.10641668312870331</v>
      </c>
      <c r="K57">
        <v>36.269182805342602</v>
      </c>
      <c r="L57">
        <f>(Table2[[#This Row],[6M Return vs Nifty]]-AVERAGE(Table2[6M Return vs Nifty]))/_xlfn.STDEV.P(Table2[6M Return vs Nifty])</f>
        <v>1.0873441888311051</v>
      </c>
      <c r="M57">
        <v>-3.4308688484844598</v>
      </c>
      <c r="N57">
        <f>(Table2[[#This Row],[1W Return vs Nifty]]-AVERAGE(Table2[1W Return vs Nifty]))/_xlfn.STDEV.P(Table2[1W Return vs Nifty])</f>
        <v>-1.2460032036031379</v>
      </c>
      <c r="O57">
        <v>5403.27</v>
      </c>
      <c r="P57">
        <v>5311.0126095272299</v>
      </c>
      <c r="Q57">
        <v>4565.90390041718</v>
      </c>
      <c r="R57">
        <v>37.172391053241903</v>
      </c>
      <c r="S57" s="1">
        <f>(Table2[[#This Row],[Close Price]]-Table2[[#This Row],[20D EMA]])/Table2[[#This Row],[20D EMA]]</f>
        <v>-6.2271550375976072E-2</v>
      </c>
      <c r="T57" s="1">
        <f>(Table2[[#This Row],[Close Price]]-Table2[[#This Row],[50D EMA]])/Table2[[#This Row],[50D EMA]]</f>
        <v>-4.5982306479398237E-2</v>
      </c>
      <c r="U57" s="1">
        <f>(Table2[[#This Row],[Close Price]]-Table2[[#This Row],[200D EMA]])/Table2[[#This Row],[200D EMA]]</f>
        <v>0.10970360097527546</v>
      </c>
      <c r="V57">
        <v>1.1960711572773599</v>
      </c>
      <c r="W57">
        <v>5033.5</v>
      </c>
      <c r="X57">
        <v>5343.1</v>
      </c>
      <c r="Y57">
        <v>5033.5</v>
      </c>
      <c r="Z57">
        <v>5343.1</v>
      </c>
      <c r="AA57">
        <v>5033.5</v>
      </c>
      <c r="AB57">
        <v>5579</v>
      </c>
      <c r="AC57" s="1">
        <f>(Table2[[#This Row],[Close Price]]/Table2[[#This Row],[Day Low]])-1</f>
        <v>6.6156749776498103E-3</v>
      </c>
      <c r="AD57" s="1">
        <f>(Table2[[#This Row],[Day High]]/Table2[[#This Row],[Close Price]])-1</f>
        <v>5.4531459698428986E-2</v>
      </c>
      <c r="AE57" s="1">
        <f>(Table2[[#This Row],[Close Price]]/Table2[[#This Row],[Current Week Low]])-1</f>
        <v>6.6156749776498103E-3</v>
      </c>
      <c r="AF57" s="1">
        <f>(Table2[[#This Row],[Current Week High]]/Table2[[#This Row],[Close Price]])-1</f>
        <v>5.4531459698428986E-2</v>
      </c>
      <c r="AG57" s="1">
        <f>(Table2[[#This Row],[Close Price]]/Table2[[#This Row],[Current Month Low]])-1</f>
        <v>6.6156749776498103E-3</v>
      </c>
      <c r="AH57" s="1">
        <f>(Table2[[#This Row],[Current Month High]]/Table2[[#This Row],[Close Price]])-1</f>
        <v>0.10108944501460493</v>
      </c>
      <c r="AI57">
        <v>18.398200047367101</v>
      </c>
      <c r="AJ57">
        <v>70.132464785185405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-0.01</v>
      </c>
      <c r="AM57" t="s">
        <v>3189</v>
      </c>
      <c r="AN57">
        <v>-4.46</v>
      </c>
      <c r="AO57" t="s">
        <v>3189</v>
      </c>
      <c r="AP57">
        <v>0.176193313716967</v>
      </c>
      <c r="AQ57">
        <f>(Table2[[#This Row],[Sharpe Ratio]]-AVERAGE(Table2[Sharpe Ratio]))/_xlfn.STDEV.P(Table2[Sharpe Ratio])</f>
        <v>1.3397563877608434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1.7757521677939838</v>
      </c>
      <c r="AS57">
        <f>_xlfn.RANK.AVG(Table2[[#This Row],[1Y Return vs Nifty Z-Score]],Table2[1Y Return vs Nifty Z-Score])</f>
        <v>177</v>
      </c>
      <c r="AT57">
        <f>_xlfn.RANK.AVG(Table2[[#This Row],[6M Return vs Nifty Z-Score]],Table2[6M Return vs Nifty Z-Score])</f>
        <v>93</v>
      </c>
      <c r="AU57">
        <f>_xlfn.RANK.AVG(Table2[[#This Row],[Sharpe Ratio Z-Score]],Table2[Sharpe Ratio Z-Score])</f>
        <v>69</v>
      </c>
      <c r="AV57">
        <f>(Table2[[#This Row],[Rank 1Y]]+Table2[[#This Row],[Rank 6M]]+Table2[[#This Row],[Rank Sharpe]])/3</f>
        <v>113</v>
      </c>
    </row>
    <row r="58" spans="1:48" x14ac:dyDescent="0.3">
      <c r="A58" t="s">
        <v>1007</v>
      </c>
      <c r="B58" t="s">
        <v>1008</v>
      </c>
      <c r="C58" t="s">
        <v>3141</v>
      </c>
      <c r="D58" t="s">
        <v>271</v>
      </c>
      <c r="E58">
        <v>14073.246910350001</v>
      </c>
      <c r="F58">
        <v>1668.5</v>
      </c>
      <c r="G58">
        <v>63.869617721559003</v>
      </c>
      <c r="H58">
        <f>(Table2[[#This Row],[1Y Return vs Nifty]]-AVERAGE(Table2[1Y Return vs Nifty]))/_xlfn.STDEV.P(Table2[1Y Return vs Nifty])</f>
        <v>0.72834897941538168</v>
      </c>
      <c r="I58">
        <v>7.9952607736749197</v>
      </c>
      <c r="J58">
        <f>(Table2[[#This Row],[1M Return vs Nifty]]-AVERAGE(Table2[1M Return vs Nifty]))/_xlfn.STDEV.P(Table2[1M Return vs Nifty])</f>
        <v>0.93510132048897554</v>
      </c>
      <c r="K58">
        <v>34.466578743133603</v>
      </c>
      <c r="L58">
        <f>(Table2[[#This Row],[6M Return vs Nifty]]-AVERAGE(Table2[6M Return vs Nifty]))/_xlfn.STDEV.P(Table2[6M Return vs Nifty])</f>
        <v>1.0237208989509223</v>
      </c>
      <c r="M58">
        <v>3.6964156151054102</v>
      </c>
      <c r="N58">
        <f>(Table2[[#This Row],[1W Return vs Nifty]]-AVERAGE(Table2[1W Return vs Nifty]))/_xlfn.STDEV.P(Table2[1W Return vs Nifty])</f>
        <v>0.5779286055902908</v>
      </c>
      <c r="O58">
        <v>1734.65</v>
      </c>
      <c r="P58">
        <v>1805.57780015924</v>
      </c>
      <c r="Q58">
        <v>1563.1971413374199</v>
      </c>
      <c r="R58">
        <v>57.034911149359601</v>
      </c>
      <c r="S58" s="1">
        <f>(Table2[[#This Row],[Close Price]]-Table2[[#This Row],[20D EMA]])/Table2[[#This Row],[20D EMA]]</f>
        <v>-3.8134493990142154E-2</v>
      </c>
      <c r="T58" s="1">
        <f>(Table2[[#This Row],[Close Price]]-Table2[[#This Row],[50D EMA]])/Table2[[#This Row],[50D EMA]]</f>
        <v>-7.5919077066161689E-2</v>
      </c>
      <c r="U58" s="1">
        <f>(Table2[[#This Row],[Close Price]]-Table2[[#This Row],[200D EMA]])/Table2[[#This Row],[200D EMA]]</f>
        <v>6.7363773818372288E-2</v>
      </c>
      <c r="V58">
        <v>1.3133453679315901</v>
      </c>
      <c r="W58">
        <v>1652.7</v>
      </c>
      <c r="X58">
        <v>1825</v>
      </c>
      <c r="Y58">
        <v>1652.7</v>
      </c>
      <c r="Z58">
        <v>1825</v>
      </c>
      <c r="AA58">
        <v>1652.7</v>
      </c>
      <c r="AB58">
        <v>1890</v>
      </c>
      <c r="AC58" s="1">
        <f>(Table2[[#This Row],[Close Price]]/Table2[[#This Row],[Day Low]])-1</f>
        <v>9.5601137532521641E-3</v>
      </c>
      <c r="AD58" s="1">
        <f>(Table2[[#This Row],[Day High]]/Table2[[#This Row],[Close Price]])-1</f>
        <v>9.3796823494156412E-2</v>
      </c>
      <c r="AE58" s="1">
        <f>(Table2[[#This Row],[Close Price]]/Table2[[#This Row],[Current Week Low]])-1</f>
        <v>9.5601137532521641E-3</v>
      </c>
      <c r="AF58" s="1">
        <f>(Table2[[#This Row],[Current Week High]]/Table2[[#This Row],[Close Price]])-1</f>
        <v>9.3796823494156412E-2</v>
      </c>
      <c r="AG58" s="1">
        <f>(Table2[[#This Row],[Close Price]]/Table2[[#This Row],[Current Month Low]])-1</f>
        <v>9.5601137532521641E-3</v>
      </c>
      <c r="AH58" s="1">
        <f>(Table2[[#This Row],[Current Month High]]/Table2[[#This Row],[Close Price]])-1</f>
        <v>0.13275397063230443</v>
      </c>
      <c r="AI58">
        <v>60.863050644291199</v>
      </c>
      <c r="AJ58">
        <v>107.71864301276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-0.25</v>
      </c>
      <c r="AM58" t="s">
        <v>3189</v>
      </c>
      <c r="AN58">
        <v>2.68</v>
      </c>
      <c r="AO58" t="s">
        <v>3188</v>
      </c>
      <c r="AP58">
        <v>0.142537858458789</v>
      </c>
      <c r="AQ58">
        <f>(Table2[[#This Row],[Sharpe Ratio]]-AVERAGE(Table2[Sharpe Ratio]))/_xlfn.STDEV.P(Table2[Sharpe Ratio])</f>
        <v>0.94682535770078791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124</v>
      </c>
      <c r="AT58">
        <f>_xlfn.RANK.AVG(Table2[[#This Row],[6M Return vs Nifty Z-Score]],Table2[6M Return vs Nifty Z-Score])</f>
        <v>98</v>
      </c>
      <c r="AU58">
        <f>_xlfn.RANK.AVG(Table2[[#This Row],[Sharpe Ratio Z-Score]],Table2[Sharpe Ratio Z-Score])</f>
        <v>120</v>
      </c>
      <c r="AV58">
        <f>(Table2[[#This Row],[Rank 1Y]]+Table2[[#This Row],[Rank 6M]]+Table2[[#This Row],[Rank Sharpe]])/3</f>
        <v>114</v>
      </c>
    </row>
    <row r="59" spans="1:48" x14ac:dyDescent="0.3">
      <c r="A59" t="s">
        <v>554</v>
      </c>
      <c r="B59" t="s">
        <v>555</v>
      </c>
      <c r="C59" t="s">
        <v>3129</v>
      </c>
      <c r="D59" t="s">
        <v>398</v>
      </c>
      <c r="E59">
        <v>37579.9034700599</v>
      </c>
      <c r="F59">
        <v>1977.25</v>
      </c>
      <c r="G59">
        <v>52.094554818376899</v>
      </c>
      <c r="H59">
        <f>(Table2[[#This Row],[1Y Return vs Nifty]]-AVERAGE(Table2[1Y Return vs Nifty]))/_xlfn.STDEV.P(Table2[1Y Return vs Nifty])</f>
        <v>0.51670208877615331</v>
      </c>
      <c r="I59">
        <v>9.6204757114558799</v>
      </c>
      <c r="J59">
        <f>(Table2[[#This Row],[1M Return vs Nifty]]-AVERAGE(Table2[1M Return vs Nifty]))/_xlfn.STDEV.P(Table2[1M Return vs Nifty])</f>
        <v>1.1166807231979656</v>
      </c>
      <c r="K59">
        <v>65.666163624514894</v>
      </c>
      <c r="L59">
        <f>(Table2[[#This Row],[6M Return vs Nifty]]-AVERAGE(Table2[6M Return vs Nifty]))/_xlfn.STDEV.P(Table2[6M Return vs Nifty])</f>
        <v>2.1249168158273939</v>
      </c>
      <c r="M59">
        <v>3.8180488242776498</v>
      </c>
      <c r="N59">
        <f>(Table2[[#This Row],[1W Return vs Nifty]]-AVERAGE(Table2[1W Return vs Nifty]))/_xlfn.STDEV.P(Table2[1W Return vs Nifty])</f>
        <v>0.6090555629043789</v>
      </c>
      <c r="O59">
        <v>1953.96</v>
      </c>
      <c r="P59">
        <v>1783.2772389297299</v>
      </c>
      <c r="Q59">
        <v>1390.5039245763001</v>
      </c>
      <c r="R59">
        <v>51.476489135170503</v>
      </c>
      <c r="S59" s="1">
        <f>(Table2[[#This Row],[Close Price]]-Table2[[#This Row],[20D EMA]])/Table2[[#This Row],[20D EMA]]</f>
        <v>1.191938422485617E-2</v>
      </c>
      <c r="T59" s="1">
        <f>(Table2[[#This Row],[Close Price]]-Table2[[#This Row],[50D EMA]])/Table2[[#This Row],[50D EMA]]</f>
        <v>0.10877319400245737</v>
      </c>
      <c r="U59" s="1">
        <f>(Table2[[#This Row],[Close Price]]-Table2[[#This Row],[200D EMA]])/Table2[[#This Row],[200D EMA]]</f>
        <v>0.42196650081551346</v>
      </c>
      <c r="V59">
        <v>0.75240452585595696</v>
      </c>
      <c r="W59">
        <v>1890.35</v>
      </c>
      <c r="X59">
        <v>2039.95</v>
      </c>
      <c r="Y59">
        <v>1890.35</v>
      </c>
      <c r="Z59">
        <v>2039.95</v>
      </c>
      <c r="AA59">
        <v>1890.35</v>
      </c>
      <c r="AB59">
        <v>2154.9499999999998</v>
      </c>
      <c r="AC59" s="1">
        <f>(Table2[[#This Row],[Close Price]]/Table2[[#This Row],[Day Low]])-1</f>
        <v>4.5970322956066401E-2</v>
      </c>
      <c r="AD59" s="1">
        <f>(Table2[[#This Row],[Day High]]/Table2[[#This Row],[Close Price]])-1</f>
        <v>3.1710709318497843E-2</v>
      </c>
      <c r="AE59" s="1">
        <f>(Table2[[#This Row],[Close Price]]/Table2[[#This Row],[Current Week Low]])-1</f>
        <v>4.5970322956066401E-2</v>
      </c>
      <c r="AF59" s="1">
        <f>(Table2[[#This Row],[Current Week High]]/Table2[[#This Row],[Close Price]])-1</f>
        <v>3.1710709318497843E-2</v>
      </c>
      <c r="AG59" s="1">
        <f>(Table2[[#This Row],[Close Price]]/Table2[[#This Row],[Current Month Low]])-1</f>
        <v>4.5970322956066401E-2</v>
      </c>
      <c r="AH59" s="1">
        <f>(Table2[[#This Row],[Current Month High]]/Table2[[#This Row],[Close Price]])-1</f>
        <v>8.9872297382728394E-2</v>
      </c>
      <c r="AI59">
        <v>8.9872297382728394</v>
      </c>
      <c r="AJ59">
        <v>105.72781188221801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0.35</v>
      </c>
      <c r="AM59" t="s">
        <v>3188</v>
      </c>
      <c r="AN59">
        <v>1.29</v>
      </c>
      <c r="AO59" t="s">
        <v>3188</v>
      </c>
      <c r="AP59">
        <v>0.13159325772345501</v>
      </c>
      <c r="AQ59">
        <f>(Table2[[#This Row],[Sharpe Ratio]]-AVERAGE(Table2[Sharpe Ratio]))/_xlfn.STDEV.P(Table2[Sharpe Ratio])</f>
        <v>0.81904597668986423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5.186401167395756</v>
      </c>
      <c r="AS59">
        <f>_xlfn.RANK.AVG(Table2[[#This Row],[1Y Return vs Nifty Z-Score]],Table2[1Y Return vs Nifty Z-Score])</f>
        <v>174</v>
      </c>
      <c r="AT59">
        <f>_xlfn.RANK.AVG(Table2[[#This Row],[6M Return vs Nifty Z-Score]],Table2[6M Return vs Nifty Z-Score])</f>
        <v>29</v>
      </c>
      <c r="AU59">
        <f>_xlfn.RANK.AVG(Table2[[#This Row],[Sharpe Ratio Z-Score]],Table2[Sharpe Ratio Z-Score])</f>
        <v>144</v>
      </c>
      <c r="AV59">
        <f>(Table2[[#This Row],[Rank 1Y]]+Table2[[#This Row],[Rank 6M]]+Table2[[#This Row],[Rank Sharpe]])/3</f>
        <v>115.66666666666667</v>
      </c>
    </row>
    <row r="60" spans="1:48" x14ac:dyDescent="0.3">
      <c r="A60" t="s">
        <v>630</v>
      </c>
      <c r="B60" t="s">
        <v>631</v>
      </c>
      <c r="C60" t="s">
        <v>3132</v>
      </c>
      <c r="D60" t="s">
        <v>48</v>
      </c>
      <c r="E60">
        <v>30421.8</v>
      </c>
      <c r="F60">
        <v>115.83</v>
      </c>
      <c r="G60">
        <v>174.43233496978701</v>
      </c>
      <c r="H60">
        <f>(Table2[[#This Row],[1Y Return vs Nifty]]-AVERAGE(Table2[1Y Return vs Nifty]))/_xlfn.STDEV.P(Table2[1Y Return vs Nifty])</f>
        <v>2.7156211934676677</v>
      </c>
      <c r="I60">
        <v>-4.6900761483158302</v>
      </c>
      <c r="J60">
        <f>(Table2[[#This Row],[1M Return vs Nifty]]-AVERAGE(Table2[1M Return vs Nifty]))/_xlfn.STDEV.P(Table2[1M Return vs Nifty])</f>
        <v>-0.48218561670986304</v>
      </c>
      <c r="K60">
        <v>18.468464650984899</v>
      </c>
      <c r="L60">
        <f>(Table2[[#This Row],[6M Return vs Nifty]]-AVERAGE(Table2[6M Return vs Nifty]))/_xlfn.STDEV.P(Table2[6M Return vs Nifty])</f>
        <v>0.45906409396531245</v>
      </c>
      <c r="M60">
        <v>-1.0963778532411499</v>
      </c>
      <c r="N60">
        <f>(Table2[[#This Row],[1W Return vs Nifty]]-AVERAGE(Table2[1W Return vs Nifty]))/_xlfn.STDEV.P(Table2[1W Return vs Nifty])</f>
        <v>-0.64858739871252558</v>
      </c>
      <c r="O60">
        <v>117.12</v>
      </c>
      <c r="P60">
        <v>117.060235636744</v>
      </c>
      <c r="Q60">
        <v>96.726316505453298</v>
      </c>
      <c r="R60">
        <v>37.428394599968598</v>
      </c>
      <c r="S60" s="1">
        <f>(Table2[[#This Row],[Close Price]]-Table2[[#This Row],[20D EMA]])/Table2[[#This Row],[20D EMA]]</f>
        <v>-1.1014344262295134E-2</v>
      </c>
      <c r="T60" s="1">
        <f>(Table2[[#This Row],[Close Price]]-Table2[[#This Row],[50D EMA]])/Table2[[#This Row],[50D EMA]]</f>
        <v>-1.0509423888070836E-2</v>
      </c>
      <c r="U60" s="1">
        <f>(Table2[[#This Row],[Close Price]]-Table2[[#This Row],[200D EMA]])/Table2[[#This Row],[200D EMA]]</f>
        <v>0.1975024397157692</v>
      </c>
      <c r="V60">
        <v>0.34999241404889198</v>
      </c>
      <c r="W60">
        <v>111</v>
      </c>
      <c r="X60">
        <v>119.8</v>
      </c>
      <c r="Y60">
        <v>111</v>
      </c>
      <c r="Z60">
        <v>119.8</v>
      </c>
      <c r="AA60">
        <v>101.5</v>
      </c>
      <c r="AB60">
        <v>121.13</v>
      </c>
      <c r="AC60" s="1">
        <f>(Table2[[#This Row],[Close Price]]/Table2[[#This Row],[Day Low]])-1</f>
        <v>4.3513513513513402E-2</v>
      </c>
      <c r="AD60" s="1">
        <f>(Table2[[#This Row],[Day High]]/Table2[[#This Row],[Close Price]])-1</f>
        <v>3.4274367607700862E-2</v>
      </c>
      <c r="AE60" s="1">
        <f>(Table2[[#This Row],[Close Price]]/Table2[[#This Row],[Current Week Low]])-1</f>
        <v>4.3513513513513402E-2</v>
      </c>
      <c r="AF60" s="1">
        <f>(Table2[[#This Row],[Current Week High]]/Table2[[#This Row],[Close Price]])-1</f>
        <v>3.4274367607700862E-2</v>
      </c>
      <c r="AG60" s="1">
        <f>(Table2[[#This Row],[Close Price]]/Table2[[#This Row],[Current Month Low]])-1</f>
        <v>0.14118226600985229</v>
      </c>
      <c r="AH60" s="1">
        <f>(Table2[[#This Row],[Current Month High]]/Table2[[#This Row],[Close Price]])-1</f>
        <v>4.5756712423379087E-2</v>
      </c>
      <c r="AI60">
        <v>20.722898500676202</v>
      </c>
      <c r="AJ60">
        <v>201.90269331016501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7.0000000000000007E-2</v>
      </c>
      <c r="AM60" t="s">
        <v>3188</v>
      </c>
      <c r="AN60">
        <v>-0.82</v>
      </c>
      <c r="AO60" t="s">
        <v>3189</v>
      </c>
      <c r="AP60">
        <v>0.13139069985040799</v>
      </c>
      <c r="AQ60">
        <f>(Table2[[#This Row],[Sharpe Ratio]]-AVERAGE(Table2[Sharpe Ratio]))/_xlfn.STDEV.P(Table2[Sharpe Ratio])</f>
        <v>0.81668109191583349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2.8605933639264252</v>
      </c>
      <c r="AS60">
        <f>_xlfn.RANK.AVG(Table2[[#This Row],[1Y Return vs Nifty Z-Score]],Table2[1Y Return vs Nifty Z-Score])</f>
        <v>15</v>
      </c>
      <c r="AT60">
        <f>_xlfn.RANK.AVG(Table2[[#This Row],[6M Return vs Nifty Z-Score]],Table2[6M Return vs Nifty Z-Score])</f>
        <v>188</v>
      </c>
      <c r="AU60">
        <f>_xlfn.RANK.AVG(Table2[[#This Row],[Sharpe Ratio Z-Score]],Table2[Sharpe Ratio Z-Score])</f>
        <v>145</v>
      </c>
      <c r="AV60">
        <f>(Table2[[#This Row],[Rank 1Y]]+Table2[[#This Row],[Rank 6M]]+Table2[[#This Row],[Rank Sharpe]])/3</f>
        <v>116</v>
      </c>
    </row>
    <row r="61" spans="1:48" x14ac:dyDescent="0.3">
      <c r="A61" t="s">
        <v>530</v>
      </c>
      <c r="B61" t="s">
        <v>531</v>
      </c>
      <c r="C61" t="s">
        <v>3141</v>
      </c>
      <c r="D61" t="s">
        <v>106</v>
      </c>
      <c r="E61">
        <v>40627.954687500001</v>
      </c>
      <c r="F61">
        <v>1109.3</v>
      </c>
      <c r="G61">
        <v>94.888605137309298</v>
      </c>
      <c r="H61">
        <f>(Table2[[#This Row],[1Y Return vs Nifty]]-AVERAGE(Table2[1Y Return vs Nifty]))/_xlfn.STDEV.P(Table2[1Y Return vs Nifty])</f>
        <v>1.2858892907751411</v>
      </c>
      <c r="I61">
        <v>-13.308182878836201</v>
      </c>
      <c r="J61">
        <f>(Table2[[#This Row],[1M Return vs Nifty]]-AVERAGE(Table2[1M Return vs Nifty]))/_xlfn.STDEV.P(Table2[1M Return vs Nifty])</f>
        <v>-1.4450555954628657</v>
      </c>
      <c r="K61">
        <v>15.4808855476735</v>
      </c>
      <c r="L61">
        <f>(Table2[[#This Row],[6M Return vs Nifty]]-AVERAGE(Table2[6M Return vs Nifty]))/_xlfn.STDEV.P(Table2[6M Return vs Nifty])</f>
        <v>0.35361686053512426</v>
      </c>
      <c r="M61">
        <v>1.63647407208968</v>
      </c>
      <c r="N61">
        <f>(Table2[[#This Row],[1W Return vs Nifty]]-AVERAGE(Table2[1W Return vs Nifty]))/_xlfn.STDEV.P(Table2[1W Return vs Nifty])</f>
        <v>5.0772305799085149E-2</v>
      </c>
      <c r="O61">
        <v>1170.82</v>
      </c>
      <c r="P61">
        <v>1254.84969537149</v>
      </c>
      <c r="Q61">
        <v>1137.4780677866399</v>
      </c>
      <c r="R61">
        <v>30.507202224233801</v>
      </c>
      <c r="S61" s="1">
        <f>(Table2[[#This Row],[Close Price]]-Table2[[#This Row],[20D EMA]])/Table2[[#This Row],[20D EMA]]</f>
        <v>-5.2544370612049661E-2</v>
      </c>
      <c r="T61" s="1">
        <f>(Table2[[#This Row],[Close Price]]-Table2[[#This Row],[50D EMA]])/Table2[[#This Row],[50D EMA]]</f>
        <v>-0.11598974435611674</v>
      </c>
      <c r="U61" s="1">
        <f>(Table2[[#This Row],[Close Price]]-Table2[[#This Row],[200D EMA]])/Table2[[#This Row],[200D EMA]]</f>
        <v>-2.4772405362918547E-2</v>
      </c>
      <c r="V61">
        <v>0.54987571601332896</v>
      </c>
      <c r="W61">
        <v>1040.5999999999999</v>
      </c>
      <c r="X61">
        <v>1142.7</v>
      </c>
      <c r="Y61">
        <v>1040.5999999999999</v>
      </c>
      <c r="Z61">
        <v>1142.7</v>
      </c>
      <c r="AA61">
        <v>1040.5999999999999</v>
      </c>
      <c r="AB61">
        <v>1162</v>
      </c>
      <c r="AC61" s="1">
        <f>(Table2[[#This Row],[Close Price]]/Table2[[#This Row],[Day Low]])-1</f>
        <v>6.6019604074572413E-2</v>
      </c>
      <c r="AD61" s="1">
        <f>(Table2[[#This Row],[Day High]]/Table2[[#This Row],[Close Price]])-1</f>
        <v>3.0109077796808936E-2</v>
      </c>
      <c r="AE61" s="1">
        <f>(Table2[[#This Row],[Close Price]]/Table2[[#This Row],[Current Week Low]])-1</f>
        <v>6.6019604074572413E-2</v>
      </c>
      <c r="AF61" s="1">
        <f>(Table2[[#This Row],[Current Week High]]/Table2[[#This Row],[Close Price]])-1</f>
        <v>3.0109077796808936E-2</v>
      </c>
      <c r="AG61" s="1">
        <f>(Table2[[#This Row],[Close Price]]/Table2[[#This Row],[Current Month Low]])-1</f>
        <v>6.6019604074572413E-2</v>
      </c>
      <c r="AH61" s="1">
        <f>(Table2[[#This Row],[Current Month High]]/Table2[[#This Row],[Close Price]])-1</f>
        <v>4.750743712250971E-2</v>
      </c>
      <c r="AI61">
        <v>61.786712341116001</v>
      </c>
      <c r="AJ61">
        <v>146.51111111111101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</v>
      </c>
      <c r="AM61">
        <v>0</v>
      </c>
      <c r="AN61">
        <v>-4.9000000000000004</v>
      </c>
      <c r="AO61" t="s">
        <v>3189</v>
      </c>
      <c r="AP61">
        <v>0.179101777461669</v>
      </c>
      <c r="AQ61">
        <f>(Table2[[#This Row],[Sharpe Ratio]]-AVERAGE(Table2[Sharpe Ratio]))/_xlfn.STDEV.P(Table2[Sharpe Ratio])</f>
        <v>1.3737130122168559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71</v>
      </c>
      <c r="AT61">
        <f>_xlfn.RANK.AVG(Table2[[#This Row],[6M Return vs Nifty Z-Score]],Table2[6M Return vs Nifty Z-Score])</f>
        <v>219</v>
      </c>
      <c r="AU61">
        <f>_xlfn.RANK.AVG(Table2[[#This Row],[Sharpe Ratio Z-Score]],Table2[Sharpe Ratio Z-Score])</f>
        <v>61</v>
      </c>
      <c r="AV61">
        <f>(Table2[[#This Row],[Rank 1Y]]+Table2[[#This Row],[Rank 6M]]+Table2[[#This Row],[Rank Sharpe]])/3</f>
        <v>117</v>
      </c>
    </row>
    <row r="62" spans="1:48" x14ac:dyDescent="0.3">
      <c r="A62" t="s">
        <v>929</v>
      </c>
      <c r="B62" t="s">
        <v>930</v>
      </c>
      <c r="C62" t="s">
        <v>3129</v>
      </c>
      <c r="D62" t="s">
        <v>143</v>
      </c>
      <c r="E62">
        <v>16073.584963650001</v>
      </c>
      <c r="F62">
        <v>61</v>
      </c>
      <c r="G62">
        <v>143.15112244582099</v>
      </c>
      <c r="H62">
        <f>(Table2[[#This Row],[1Y Return vs Nifty]]-AVERAGE(Table2[1Y Return vs Nifty]))/_xlfn.STDEV.P(Table2[1Y Return vs Nifty])</f>
        <v>2.1533676054776496</v>
      </c>
      <c r="I62">
        <v>-13.031167878313299</v>
      </c>
      <c r="J62">
        <f>(Table2[[#This Row],[1M Return vs Nifty]]-AVERAGE(Table2[1M Return vs Nifty]))/_xlfn.STDEV.P(Table2[1M Return vs Nifty])</f>
        <v>-1.4141057086712403</v>
      </c>
      <c r="K62">
        <v>17.880516506397999</v>
      </c>
      <c r="L62">
        <f>(Table2[[#This Row],[6M Return vs Nifty]]-AVERAGE(Table2[6M Return vs Nifty]))/_xlfn.STDEV.P(Table2[6M Return vs Nifty])</f>
        <v>0.43831234042065031</v>
      </c>
      <c r="M62">
        <v>-3.8079318811995502</v>
      </c>
      <c r="N62">
        <f>(Table2[[#This Row],[1W Return vs Nifty]]-AVERAGE(Table2[1W Return vs Nifty]))/_xlfn.STDEV.P(Table2[1W Return vs Nifty])</f>
        <v>-1.3424967928450631</v>
      </c>
      <c r="O62">
        <v>67.36</v>
      </c>
      <c r="P62">
        <v>69.077335742668296</v>
      </c>
      <c r="Q62">
        <v>56.3022343697899</v>
      </c>
      <c r="R62">
        <v>21.8842872478636</v>
      </c>
      <c r="S62" s="1">
        <f>(Table2[[#This Row],[Close Price]]-Table2[[#This Row],[20D EMA]])/Table2[[#This Row],[20D EMA]]</f>
        <v>-9.4418052256532062E-2</v>
      </c>
      <c r="T62" s="1">
        <f>(Table2[[#This Row],[Close Price]]-Table2[[#This Row],[50D EMA]])/Table2[[#This Row],[50D EMA]]</f>
        <v>-0.11693177879295388</v>
      </c>
      <c r="U62" s="1">
        <f>(Table2[[#This Row],[Close Price]]-Table2[[#This Row],[200D EMA]])/Table2[[#This Row],[200D EMA]]</f>
        <v>8.3438351653247714E-2</v>
      </c>
      <c r="V62">
        <v>0.24860495096851401</v>
      </c>
      <c r="W62">
        <v>60.16</v>
      </c>
      <c r="X62">
        <v>65.7</v>
      </c>
      <c r="Y62">
        <v>60.16</v>
      </c>
      <c r="Z62">
        <v>65.7</v>
      </c>
      <c r="AA62">
        <v>59.18</v>
      </c>
      <c r="AB62">
        <v>67.64</v>
      </c>
      <c r="AC62" s="1">
        <f>(Table2[[#This Row],[Close Price]]/Table2[[#This Row],[Day Low]])-1</f>
        <v>1.3962765957446832E-2</v>
      </c>
      <c r="AD62" s="1">
        <f>(Table2[[#This Row],[Day High]]/Table2[[#This Row],[Close Price]])-1</f>
        <v>7.7049180327869005E-2</v>
      </c>
      <c r="AE62" s="1">
        <f>(Table2[[#This Row],[Close Price]]/Table2[[#This Row],[Current Week Low]])-1</f>
        <v>1.3962765957446832E-2</v>
      </c>
      <c r="AF62" s="1">
        <f>(Table2[[#This Row],[Current Week High]]/Table2[[#This Row],[Close Price]])-1</f>
        <v>7.7049180327869005E-2</v>
      </c>
      <c r="AG62" s="1">
        <f>(Table2[[#This Row],[Close Price]]/Table2[[#This Row],[Current Month Low]])-1</f>
        <v>3.0753632984116264E-2</v>
      </c>
      <c r="AH62" s="1">
        <f>(Table2[[#This Row],[Current Month High]]/Table2[[#This Row],[Close Price]])-1</f>
        <v>0.10885245901639351</v>
      </c>
      <c r="AI62">
        <v>49.836065573770497</v>
      </c>
      <c r="AJ62">
        <v>199.01960784313701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-0.13</v>
      </c>
      <c r="AM62" t="s">
        <v>3189</v>
      </c>
      <c r="AN62">
        <v>-14.73</v>
      </c>
      <c r="AO62" t="s">
        <v>3189</v>
      </c>
      <c r="AP62">
        <v>0.136861344896783</v>
      </c>
      <c r="AQ62">
        <f>(Table2[[#This Row],[Sharpe Ratio]]-AVERAGE(Table2[Sharpe Ratio]))/_xlfn.STDEV.P(Table2[Sharpe Ratio])</f>
        <v>0.88055145636864351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31</v>
      </c>
      <c r="AT62">
        <f>_xlfn.RANK.AVG(Table2[[#This Row],[6M Return vs Nifty Z-Score]],Table2[6M Return vs Nifty Z-Score])</f>
        <v>195</v>
      </c>
      <c r="AU62">
        <f>_xlfn.RANK.AVG(Table2[[#This Row],[Sharpe Ratio Z-Score]],Table2[Sharpe Ratio Z-Score])</f>
        <v>130</v>
      </c>
      <c r="AV62">
        <f>(Table2[[#This Row],[Rank 1Y]]+Table2[[#This Row],[Rank 6M]]+Table2[[#This Row],[Rank Sharpe]])/3</f>
        <v>118.66666666666667</v>
      </c>
    </row>
    <row r="63" spans="1:48" x14ac:dyDescent="0.3">
      <c r="A63" t="s">
        <v>989</v>
      </c>
      <c r="B63" t="s">
        <v>990</v>
      </c>
      <c r="C63" t="s">
        <v>3133</v>
      </c>
      <c r="D63" t="s">
        <v>51</v>
      </c>
      <c r="E63">
        <v>14811.691666299999</v>
      </c>
      <c r="F63">
        <v>940</v>
      </c>
      <c r="G63">
        <v>286.65934024139898</v>
      </c>
      <c r="H63">
        <f>(Table2[[#This Row],[1Y Return vs Nifty]]-AVERAGE(Table2[1Y Return vs Nifty]))/_xlfn.STDEV.P(Table2[1Y Return vs Nifty])</f>
        <v>4.7328075904142244</v>
      </c>
      <c r="I63">
        <v>-3.2230578642089198</v>
      </c>
      <c r="J63">
        <f>(Table2[[#This Row],[1M Return vs Nifty]]-AVERAGE(Table2[1M Return vs Nifty]))/_xlfn.STDEV.P(Table2[1M Return vs Nifty])</f>
        <v>-0.31828095548701507</v>
      </c>
      <c r="K63">
        <v>53.740993807031302</v>
      </c>
      <c r="L63">
        <f>(Table2[[#This Row],[6M Return vs Nifty]]-AVERAGE(Table2[6M Return vs Nifty]))/_xlfn.STDEV.P(Table2[6M Return vs Nifty])</f>
        <v>1.7040154364982056</v>
      </c>
      <c r="M63">
        <v>2.4431982823218301</v>
      </c>
      <c r="N63">
        <f>(Table2[[#This Row],[1W Return vs Nifty]]-AVERAGE(Table2[1W Return vs Nifty]))/_xlfn.STDEV.P(Table2[1W Return vs Nifty])</f>
        <v>0.2572197902239941</v>
      </c>
      <c r="O63">
        <v>987.2</v>
      </c>
      <c r="P63">
        <v>953.051983403951</v>
      </c>
      <c r="Q63">
        <v>706.56211333985198</v>
      </c>
      <c r="R63">
        <v>35.848810329636102</v>
      </c>
      <c r="S63" s="1">
        <f>(Table2[[#This Row],[Close Price]]-Table2[[#This Row],[20D EMA]])/Table2[[#This Row],[20D EMA]]</f>
        <v>-4.781199351701787E-2</v>
      </c>
      <c r="T63" s="1">
        <f>(Table2[[#This Row],[Close Price]]-Table2[[#This Row],[50D EMA]])/Table2[[#This Row],[50D EMA]]</f>
        <v>-1.3694933362747031E-2</v>
      </c>
      <c r="U63" s="1">
        <f>(Table2[[#This Row],[Close Price]]-Table2[[#This Row],[200D EMA]])/Table2[[#This Row],[200D EMA]]</f>
        <v>0.33038551353498041</v>
      </c>
      <c r="V63">
        <v>0.415002262776409</v>
      </c>
      <c r="W63">
        <v>917.25</v>
      </c>
      <c r="X63">
        <v>985</v>
      </c>
      <c r="Y63">
        <v>917.25</v>
      </c>
      <c r="Z63">
        <v>985</v>
      </c>
      <c r="AA63">
        <v>917.25</v>
      </c>
      <c r="AB63">
        <v>989.95</v>
      </c>
      <c r="AC63" s="1">
        <f>(Table2[[#This Row],[Close Price]]/Table2[[#This Row],[Day Low]])-1</f>
        <v>2.4802398473698473E-2</v>
      </c>
      <c r="AD63" s="1">
        <f>(Table2[[#This Row],[Day High]]/Table2[[#This Row],[Close Price]])-1</f>
        <v>4.7872340425531901E-2</v>
      </c>
      <c r="AE63" s="1">
        <f>(Table2[[#This Row],[Close Price]]/Table2[[#This Row],[Current Week Low]])-1</f>
        <v>2.4802398473698473E-2</v>
      </c>
      <c r="AF63" s="1">
        <f>(Table2[[#This Row],[Current Week High]]/Table2[[#This Row],[Close Price]])-1</f>
        <v>4.7872340425531901E-2</v>
      </c>
      <c r="AG63" s="1">
        <f>(Table2[[#This Row],[Close Price]]/Table2[[#This Row],[Current Month Low]])-1</f>
        <v>2.4802398473698473E-2</v>
      </c>
      <c r="AH63" s="1">
        <f>(Table2[[#This Row],[Current Month High]]/Table2[[#This Row],[Close Price]])-1</f>
        <v>5.3138297872340479E-2</v>
      </c>
      <c r="AI63">
        <v>16.776595744680801</v>
      </c>
      <c r="AJ63">
        <v>340.79718640093699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0.05</v>
      </c>
      <c r="AM63" t="s">
        <v>3188</v>
      </c>
      <c r="AN63">
        <v>-1.86</v>
      </c>
      <c r="AO63" t="s">
        <v>3189</v>
      </c>
      <c r="AP63">
        <v>7.2762025900411004E-2</v>
      </c>
      <c r="AQ63">
        <f>(Table2[[#This Row],[Sharpe Ratio]]-AVERAGE(Table2[Sharpe Ratio]))/_xlfn.STDEV.P(Table2[Sharpe Ratio])</f>
        <v>0.13218506981464243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6.5079469314640512</v>
      </c>
      <c r="AS63">
        <f>_xlfn.RANK.AVG(Table2[[#This Row],[1Y Return vs Nifty Z-Score]],Table2[1Y Return vs Nifty Z-Score])</f>
        <v>2</v>
      </c>
      <c r="AT63">
        <f>_xlfn.RANK.AVG(Table2[[#This Row],[6M Return vs Nifty Z-Score]],Table2[6M Return vs Nifty Z-Score])</f>
        <v>44</v>
      </c>
      <c r="AU63">
        <f>_xlfn.RANK.AVG(Table2[[#This Row],[Sharpe Ratio Z-Score]],Table2[Sharpe Ratio Z-Score])</f>
        <v>312</v>
      </c>
      <c r="AV63">
        <f>(Table2[[#This Row],[Rank 1Y]]+Table2[[#This Row],[Rank 6M]]+Table2[[#This Row],[Rank Sharpe]])/3</f>
        <v>119.33333333333333</v>
      </c>
    </row>
    <row r="64" spans="1:48" x14ac:dyDescent="0.3">
      <c r="A64" t="s">
        <v>299</v>
      </c>
      <c r="B64" t="s">
        <v>300</v>
      </c>
      <c r="C64" t="s">
        <v>3127</v>
      </c>
      <c r="D64" t="s">
        <v>63</v>
      </c>
      <c r="E64">
        <v>93163.961229524997</v>
      </c>
      <c r="F64">
        <v>547.35</v>
      </c>
      <c r="G64">
        <v>137.618581686759</v>
      </c>
      <c r="H64">
        <f>(Table2[[#This Row],[1Y Return vs Nifty]]-AVERAGE(Table2[1Y Return vs Nifty]))/_xlfn.STDEV.P(Table2[1Y Return vs Nifty])</f>
        <v>2.0539248204481253</v>
      </c>
      <c r="I64">
        <v>-8.2940608988679294</v>
      </c>
      <c r="J64">
        <f>(Table2[[#This Row],[1M Return vs Nifty]]-AVERAGE(Table2[1M Return vs Nifty]))/_xlfn.STDEV.P(Table2[1M Return vs Nifty])</f>
        <v>-0.88484583300782393</v>
      </c>
      <c r="K64">
        <v>21.311854220457398</v>
      </c>
      <c r="L64">
        <f>(Table2[[#This Row],[6M Return vs Nifty]]-AVERAGE(Table2[6M Return vs Nifty]))/_xlfn.STDEV.P(Table2[6M Return vs Nifty])</f>
        <v>0.5594221274422515</v>
      </c>
      <c r="M64">
        <v>1.4720111335378701</v>
      </c>
      <c r="N64">
        <f>(Table2[[#This Row],[1W Return vs Nifty]]-AVERAGE(Table2[1W Return vs Nifty]))/_xlfn.STDEV.P(Table2[1W Return vs Nifty])</f>
        <v>8.6848618938390968E-3</v>
      </c>
      <c r="O64">
        <v>587.70000000000005</v>
      </c>
      <c r="P64">
        <v>595.43778939064202</v>
      </c>
      <c r="Q64">
        <v>470.86321100808198</v>
      </c>
      <c r="R64">
        <v>46.210872855688898</v>
      </c>
      <c r="S64" s="1">
        <f>(Table2[[#This Row],[Close Price]]-Table2[[#This Row],[20D EMA]])/Table2[[#This Row],[20D EMA]]</f>
        <v>-6.8657478305257813E-2</v>
      </c>
      <c r="T64" s="1">
        <f>(Table2[[#This Row],[Close Price]]-Table2[[#This Row],[50D EMA]])/Table2[[#This Row],[50D EMA]]</f>
        <v>-8.076039218111096E-2</v>
      </c>
      <c r="U64" s="1">
        <f>(Table2[[#This Row],[Close Price]]-Table2[[#This Row],[200D EMA]])/Table2[[#This Row],[200D EMA]]</f>
        <v>0.16243950940266857</v>
      </c>
      <c r="V64">
        <v>0.541955236108703</v>
      </c>
      <c r="W64">
        <v>542.29999999999995</v>
      </c>
      <c r="X64">
        <v>575</v>
      </c>
      <c r="Y64">
        <v>542.29999999999995</v>
      </c>
      <c r="Z64">
        <v>575</v>
      </c>
      <c r="AA64">
        <v>534.9</v>
      </c>
      <c r="AB64">
        <v>583.9</v>
      </c>
      <c r="AC64" s="1">
        <f>(Table2[[#This Row],[Close Price]]/Table2[[#This Row],[Day Low]])-1</f>
        <v>9.3121888253735463E-3</v>
      </c>
      <c r="AD64" s="1">
        <f>(Table2[[#This Row],[Day High]]/Table2[[#This Row],[Close Price]])-1</f>
        <v>5.0516123138759417E-2</v>
      </c>
      <c r="AE64" s="1">
        <f>(Table2[[#This Row],[Close Price]]/Table2[[#This Row],[Current Week Low]])-1</f>
        <v>9.3121888253735463E-3</v>
      </c>
      <c r="AF64" s="1">
        <f>(Table2[[#This Row],[Current Week High]]/Table2[[#This Row],[Close Price]])-1</f>
        <v>5.0516123138759417E-2</v>
      </c>
      <c r="AG64" s="1">
        <f>(Table2[[#This Row],[Close Price]]/Table2[[#This Row],[Current Month Low]])-1</f>
        <v>2.3275378575434713E-2</v>
      </c>
      <c r="AH64" s="1">
        <f>(Table2[[#This Row],[Current Month High]]/Table2[[#This Row],[Close Price]])-1</f>
        <v>6.6776285740385299E-2</v>
      </c>
      <c r="AI64">
        <v>40.294144514478802</v>
      </c>
      <c r="AJ64">
        <v>180.02216916780301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-0.01</v>
      </c>
      <c r="AM64" t="s">
        <v>3189</v>
      </c>
      <c r="AN64">
        <v>-8.01</v>
      </c>
      <c r="AO64" t="s">
        <v>3189</v>
      </c>
      <c r="AP64">
        <v>0.127519336030958</v>
      </c>
      <c r="AQ64">
        <f>(Table2[[#This Row],[Sharpe Ratio]]-AVERAGE(Table2[Sharpe Ratio]))/_xlfn.STDEV.P(Table2[Sharpe Ratio])</f>
        <v>0.7714825063776366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37</v>
      </c>
      <c r="AT64">
        <f>_xlfn.RANK.AVG(Table2[[#This Row],[6M Return vs Nifty Z-Score]],Table2[6M Return vs Nifty Z-Score])</f>
        <v>165</v>
      </c>
      <c r="AU64">
        <f>_xlfn.RANK.AVG(Table2[[#This Row],[Sharpe Ratio Z-Score]],Table2[Sharpe Ratio Z-Score])</f>
        <v>158</v>
      </c>
      <c r="AV64">
        <f>(Table2[[#This Row],[Rank 1Y]]+Table2[[#This Row],[Rank 6M]]+Table2[[#This Row],[Rank Sharpe]])/3</f>
        <v>120</v>
      </c>
    </row>
    <row r="65" spans="1:48" x14ac:dyDescent="0.3">
      <c r="A65" t="s">
        <v>550</v>
      </c>
      <c r="B65" t="s">
        <v>551</v>
      </c>
      <c r="C65" t="s">
        <v>3141</v>
      </c>
      <c r="D65" t="s">
        <v>217</v>
      </c>
      <c r="E65">
        <v>38216.536574149999</v>
      </c>
      <c r="F65">
        <v>9406.7000000000007</v>
      </c>
      <c r="G65">
        <v>52.784019063328401</v>
      </c>
      <c r="H65">
        <f>(Table2[[#This Row],[1Y Return vs Nifty]]-AVERAGE(Table2[1Y Return vs Nifty]))/_xlfn.STDEV.P(Table2[1Y Return vs Nifty])</f>
        <v>0.52909463095199794</v>
      </c>
      <c r="I65">
        <v>5.8341438629623799</v>
      </c>
      <c r="J65">
        <f>(Table2[[#This Row],[1M Return vs Nifty]]-AVERAGE(Table2[1M Return vs Nifty]))/_xlfn.STDEV.P(Table2[1M Return vs Nifty])</f>
        <v>0.69364752338858948</v>
      </c>
      <c r="K65">
        <v>18.440818726029601</v>
      </c>
      <c r="L65">
        <f>(Table2[[#This Row],[6M Return vs Nifty]]-AVERAGE(Table2[6M Return vs Nifty]))/_xlfn.STDEV.P(Table2[6M Return vs Nifty])</f>
        <v>0.45808832522368359</v>
      </c>
      <c r="M65">
        <v>3.5574475606341598</v>
      </c>
      <c r="N65">
        <f>(Table2[[#This Row],[1W Return vs Nifty]]-AVERAGE(Table2[1W Return vs Nifty]))/_xlfn.STDEV.P(Table2[1W Return vs Nifty])</f>
        <v>0.54236551612659734</v>
      </c>
      <c r="O65">
        <v>9534.86</v>
      </c>
      <c r="P65">
        <v>9187.1308113879895</v>
      </c>
      <c r="Q65">
        <v>7679.7277480622497</v>
      </c>
      <c r="R65">
        <v>45.595325428626502</v>
      </c>
      <c r="S65" s="1">
        <f>(Table2[[#This Row],[Close Price]]-Table2[[#This Row],[20D EMA]])/Table2[[#This Row],[20D EMA]]</f>
        <v>-1.3441204170800605E-2</v>
      </c>
      <c r="T65" s="1">
        <f>(Table2[[#This Row],[Close Price]]-Table2[[#This Row],[50D EMA]])/Table2[[#This Row],[50D EMA]]</f>
        <v>2.3899647574392027E-2</v>
      </c>
      <c r="U65" s="1">
        <f>(Table2[[#This Row],[Close Price]]-Table2[[#This Row],[200D EMA]])/Table2[[#This Row],[200D EMA]]</f>
        <v>0.22487415030741173</v>
      </c>
      <c r="V65">
        <v>0.71407358989453096</v>
      </c>
      <c r="W65">
        <v>9185</v>
      </c>
      <c r="X65">
        <v>9513.7999999999993</v>
      </c>
      <c r="Y65">
        <v>9185</v>
      </c>
      <c r="Z65">
        <v>9513.7999999999993</v>
      </c>
      <c r="AA65">
        <v>9185</v>
      </c>
      <c r="AB65">
        <v>9711</v>
      </c>
      <c r="AC65" s="1">
        <f>(Table2[[#This Row],[Close Price]]/Table2[[#This Row],[Day Low]])-1</f>
        <v>2.4137180185084484E-2</v>
      </c>
      <c r="AD65" s="1">
        <f>(Table2[[#This Row],[Day High]]/Table2[[#This Row],[Close Price]])-1</f>
        <v>1.1385501823168331E-2</v>
      </c>
      <c r="AE65" s="1">
        <f>(Table2[[#This Row],[Close Price]]/Table2[[#This Row],[Current Week Low]])-1</f>
        <v>2.4137180185084484E-2</v>
      </c>
      <c r="AF65" s="1">
        <f>(Table2[[#This Row],[Current Week High]]/Table2[[#This Row],[Close Price]])-1</f>
        <v>1.1385501823168331E-2</v>
      </c>
      <c r="AG65" s="1">
        <f>(Table2[[#This Row],[Close Price]]/Table2[[#This Row],[Current Month Low]])-1</f>
        <v>2.4137180185084484E-2</v>
      </c>
      <c r="AH65" s="1">
        <f>(Table2[[#This Row],[Current Month High]]/Table2[[#This Row],[Close Price]])-1</f>
        <v>3.2349282957891745E-2</v>
      </c>
      <c r="AI65">
        <v>12.949280831747499</v>
      </c>
      <c r="AJ65">
        <v>106.938501644429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0.13</v>
      </c>
      <c r="AM65" t="s">
        <v>3188</v>
      </c>
      <c r="AN65">
        <v>-5.84</v>
      </c>
      <c r="AO65" t="s">
        <v>3189</v>
      </c>
      <c r="AP65">
        <v>0.27987029091009402</v>
      </c>
      <c r="AQ65">
        <f>(Table2[[#This Row],[Sharpe Ratio]]-AVERAGE(Table2[Sharpe Ratio]))/_xlfn.STDEV.P(Table2[Sharpe Ratio])</f>
        <v>2.5501961553854184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4.7733921510762869</v>
      </c>
      <c r="AS65">
        <f>_xlfn.RANK.AVG(Table2[[#This Row],[1Y Return vs Nifty Z-Score]],Table2[1Y Return vs Nifty Z-Score])</f>
        <v>170</v>
      </c>
      <c r="AT65">
        <f>_xlfn.RANK.AVG(Table2[[#This Row],[6M Return vs Nifty Z-Score]],Table2[6M Return vs Nifty Z-Score])</f>
        <v>189</v>
      </c>
      <c r="AU65">
        <f>_xlfn.RANK.AVG(Table2[[#This Row],[Sharpe Ratio Z-Score]],Table2[Sharpe Ratio Z-Score])</f>
        <v>2</v>
      </c>
      <c r="AV65">
        <f>(Table2[[#This Row],[Rank 1Y]]+Table2[[#This Row],[Rank 6M]]+Table2[[#This Row],[Rank Sharpe]])/3</f>
        <v>120.33333333333333</v>
      </c>
    </row>
    <row r="66" spans="1:48" x14ac:dyDescent="0.3">
      <c r="A66" t="s">
        <v>1083</v>
      </c>
      <c r="B66" t="s">
        <v>1084</v>
      </c>
      <c r="C66" t="s">
        <v>3141</v>
      </c>
      <c r="D66" t="s">
        <v>161</v>
      </c>
      <c r="E66">
        <v>12378.953932799999</v>
      </c>
      <c r="F66">
        <v>11579.4</v>
      </c>
      <c r="G66">
        <v>142.976732408814</v>
      </c>
      <c r="H66">
        <f>(Table2[[#This Row],[1Y Return vs Nifty]]-AVERAGE(Table2[1Y Return vs Nifty]))/_xlfn.STDEV.P(Table2[1Y Return vs Nifty])</f>
        <v>2.1502330906649081</v>
      </c>
      <c r="I66">
        <v>-10.976375860638299</v>
      </c>
      <c r="J66">
        <f>(Table2[[#This Row],[1M Return vs Nifty]]-AVERAGE(Table2[1M Return vs Nifty]))/_xlfn.STDEV.P(Table2[1M Return vs Nifty])</f>
        <v>-1.1845312083469559</v>
      </c>
      <c r="K66">
        <v>6.2922629378809196</v>
      </c>
      <c r="L66">
        <f>(Table2[[#This Row],[6M Return vs Nifty]]-AVERAGE(Table2[6M Return vs Nifty]))/_xlfn.STDEV.P(Table2[6M Return vs Nifty])</f>
        <v>2.9302491030139832E-2</v>
      </c>
      <c r="M66">
        <v>-4.0005663816699197</v>
      </c>
      <c r="N66">
        <f>(Table2[[#This Row],[1W Return vs Nifty]]-AVERAGE(Table2[1W Return vs Nifty]))/_xlfn.STDEV.P(Table2[1W Return vs Nifty])</f>
        <v>-1.3917935754767785</v>
      </c>
      <c r="O66">
        <v>13184.68</v>
      </c>
      <c r="P66">
        <v>13190.612707128799</v>
      </c>
      <c r="Q66">
        <v>10681.7583103863</v>
      </c>
      <c r="R66">
        <v>14.5476389810072</v>
      </c>
      <c r="S66" s="1">
        <f>(Table2[[#This Row],[Close Price]]-Table2[[#This Row],[20D EMA]])/Table2[[#This Row],[20D EMA]]</f>
        <v>-0.12175342897969466</v>
      </c>
      <c r="T66" s="1">
        <f>(Table2[[#This Row],[Close Price]]-Table2[[#This Row],[50D EMA]])/Table2[[#This Row],[50D EMA]]</f>
        <v>-0.12214843562634721</v>
      </c>
      <c r="U66" s="1">
        <f>(Table2[[#This Row],[Close Price]]-Table2[[#This Row],[200D EMA]])/Table2[[#This Row],[200D EMA]]</f>
        <v>8.4035012170317211E-2</v>
      </c>
      <c r="V66">
        <v>0.82740727814542803</v>
      </c>
      <c r="W66">
        <v>11396.35</v>
      </c>
      <c r="X66">
        <v>12439.9</v>
      </c>
      <c r="Y66">
        <v>11396.35</v>
      </c>
      <c r="Z66">
        <v>12439.9</v>
      </c>
      <c r="AA66">
        <v>11396.35</v>
      </c>
      <c r="AB66">
        <v>13140.05</v>
      </c>
      <c r="AC66" s="1">
        <f>(Table2[[#This Row],[Close Price]]/Table2[[#This Row],[Day Low]])-1</f>
        <v>1.6062160253063507E-2</v>
      </c>
      <c r="AD66" s="1">
        <f>(Table2[[#This Row],[Day High]]/Table2[[#This Row],[Close Price]])-1</f>
        <v>7.4313004128020443E-2</v>
      </c>
      <c r="AE66" s="1">
        <f>(Table2[[#This Row],[Close Price]]/Table2[[#This Row],[Current Week Low]])-1</f>
        <v>1.6062160253063507E-2</v>
      </c>
      <c r="AF66" s="1">
        <f>(Table2[[#This Row],[Current Week High]]/Table2[[#This Row],[Close Price]])-1</f>
        <v>7.4313004128020443E-2</v>
      </c>
      <c r="AG66" s="1">
        <f>(Table2[[#This Row],[Close Price]]/Table2[[#This Row],[Current Month Low]])-1</f>
        <v>1.6062160253063507E-2</v>
      </c>
      <c r="AH66" s="1">
        <f>(Table2[[#This Row],[Current Month High]]/Table2[[#This Row],[Close Price]])-1</f>
        <v>0.13477814049087167</v>
      </c>
      <c r="AI66">
        <v>27.813185484567398</v>
      </c>
      <c r="AJ66">
        <v>171.45050694485101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0.02</v>
      </c>
      <c r="AM66" t="s">
        <v>3188</v>
      </c>
      <c r="AN66">
        <v>-13.39</v>
      </c>
      <c r="AO66" t="s">
        <v>3189</v>
      </c>
      <c r="AP66">
        <v>0.219873963401894</v>
      </c>
      <c r="AQ66">
        <f>(Table2[[#This Row],[Sharpe Ratio]]-AVERAGE(Table2[Sharpe Ratio]))/_xlfn.STDEV.P(Table2[Sharpe Ratio])</f>
        <v>1.8497326321089334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32</v>
      </c>
      <c r="AT66">
        <f>_xlfn.RANK.AVG(Table2[[#This Row],[6M Return vs Nifty Z-Score]],Table2[6M Return vs Nifty Z-Score])</f>
        <v>311</v>
      </c>
      <c r="AU66">
        <f>_xlfn.RANK.AVG(Table2[[#This Row],[Sharpe Ratio Z-Score]],Table2[Sharpe Ratio Z-Score])</f>
        <v>22</v>
      </c>
      <c r="AV66">
        <f>(Table2[[#This Row],[Rank 1Y]]+Table2[[#This Row],[Rank 6M]]+Table2[[#This Row],[Rank Sharpe]])/3</f>
        <v>121.66666666666667</v>
      </c>
    </row>
    <row r="67" spans="1:48" x14ac:dyDescent="0.3">
      <c r="A67" t="s">
        <v>910</v>
      </c>
      <c r="B67" t="s">
        <v>911</v>
      </c>
      <c r="C67" t="s">
        <v>3141</v>
      </c>
      <c r="D67" t="s">
        <v>271</v>
      </c>
      <c r="E67">
        <v>16751.882463689999</v>
      </c>
      <c r="F67">
        <v>1114.5999999999999</v>
      </c>
      <c r="G67">
        <v>88.140390514069907</v>
      </c>
      <c r="H67">
        <f>(Table2[[#This Row],[1Y Return vs Nifty]]-AVERAGE(Table2[1Y Return vs Nifty]))/_xlfn.STDEV.P(Table2[1Y Return vs Nifty])</f>
        <v>1.1645957865180367</v>
      </c>
      <c r="I67">
        <v>-12.483352371032799</v>
      </c>
      <c r="J67">
        <f>(Table2[[#This Row],[1M Return vs Nifty]]-AVERAGE(Table2[1M Return vs Nifty]))/_xlfn.STDEV.P(Table2[1M Return vs Nifty])</f>
        <v>-1.3529002580601766</v>
      </c>
      <c r="K67">
        <v>13.742582656870599</v>
      </c>
      <c r="L67">
        <f>(Table2[[#This Row],[6M Return vs Nifty]]-AVERAGE(Table2[6M Return vs Nifty]))/_xlfn.STDEV.P(Table2[6M Return vs Nifty])</f>
        <v>0.29226309403712675</v>
      </c>
      <c r="M67">
        <v>-2.1712651645075498</v>
      </c>
      <c r="N67">
        <f>(Table2[[#This Row],[1W Return vs Nifty]]-AVERAGE(Table2[1W Return vs Nifty]))/_xlfn.STDEV.P(Table2[1W Return vs Nifty])</f>
        <v>-0.92366006745931351</v>
      </c>
      <c r="O67">
        <v>1224.2</v>
      </c>
      <c r="P67">
        <v>1249.6967191609699</v>
      </c>
      <c r="Q67">
        <v>1068.19432803461</v>
      </c>
      <c r="R67">
        <v>20.448968737263499</v>
      </c>
      <c r="S67" s="1">
        <f>(Table2[[#This Row],[Close Price]]-Table2[[#This Row],[20D EMA]])/Table2[[#This Row],[20D EMA]]</f>
        <v>-8.9527854925665853E-2</v>
      </c>
      <c r="T67" s="1">
        <f>(Table2[[#This Row],[Close Price]]-Table2[[#This Row],[50D EMA]])/Table2[[#This Row],[50D EMA]]</f>
        <v>-0.10810360393013768</v>
      </c>
      <c r="U67" s="1">
        <f>(Table2[[#This Row],[Close Price]]-Table2[[#This Row],[200D EMA]])/Table2[[#This Row],[200D EMA]]</f>
        <v>4.3443099019981307E-2</v>
      </c>
      <c r="V67">
        <v>1.0924018772195501</v>
      </c>
      <c r="W67">
        <v>1107.1500000000001</v>
      </c>
      <c r="X67">
        <v>1176.95</v>
      </c>
      <c r="Y67">
        <v>1107.1500000000001</v>
      </c>
      <c r="Z67">
        <v>1176.95</v>
      </c>
      <c r="AA67">
        <v>1107.1500000000001</v>
      </c>
      <c r="AB67">
        <v>1219.95</v>
      </c>
      <c r="AC67" s="1">
        <f>(Table2[[#This Row],[Close Price]]/Table2[[#This Row],[Day Low]])-1</f>
        <v>6.728988845233097E-3</v>
      </c>
      <c r="AD67" s="1">
        <f>(Table2[[#This Row],[Day High]]/Table2[[#This Row],[Close Price]])-1</f>
        <v>5.5939350439619728E-2</v>
      </c>
      <c r="AE67" s="1">
        <f>(Table2[[#This Row],[Close Price]]/Table2[[#This Row],[Current Week Low]])-1</f>
        <v>6.728988845233097E-3</v>
      </c>
      <c r="AF67" s="1">
        <f>(Table2[[#This Row],[Current Week High]]/Table2[[#This Row],[Close Price]])-1</f>
        <v>5.5939350439619728E-2</v>
      </c>
      <c r="AG67" s="1">
        <f>(Table2[[#This Row],[Close Price]]/Table2[[#This Row],[Current Month Low]])-1</f>
        <v>6.728988845233097E-3</v>
      </c>
      <c r="AH67" s="1">
        <f>(Table2[[#This Row],[Current Month High]]/Table2[[#This Row],[Close Price]])-1</f>
        <v>9.4518212811771196E-2</v>
      </c>
      <c r="AI67">
        <v>30.091512650278101</v>
      </c>
      <c r="AJ67">
        <v>124.899112187247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-0.11</v>
      </c>
      <c r="AM67" t="s">
        <v>3189</v>
      </c>
      <c r="AN67">
        <v>-12.74</v>
      </c>
      <c r="AO67" t="s">
        <v>3189</v>
      </c>
      <c r="AP67">
        <v>0.184543870882552</v>
      </c>
      <c r="AQ67">
        <f>(Table2[[#This Row],[Sharpe Ratio]]-AVERAGE(Table2[Sharpe Ratio]))/_xlfn.STDEV.P(Table2[Sharpe Ratio])</f>
        <v>1.4372500333965352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81</v>
      </c>
      <c r="AT67">
        <f>_xlfn.RANK.AVG(Table2[[#This Row],[6M Return vs Nifty Z-Score]],Table2[6M Return vs Nifty Z-Score])</f>
        <v>231</v>
      </c>
      <c r="AU67">
        <f>_xlfn.RANK.AVG(Table2[[#This Row],[Sharpe Ratio Z-Score]],Table2[Sharpe Ratio Z-Score])</f>
        <v>54</v>
      </c>
      <c r="AV67">
        <f>(Table2[[#This Row],[Rank 1Y]]+Table2[[#This Row],[Rank 6M]]+Table2[[#This Row],[Rank Sharpe]])/3</f>
        <v>122</v>
      </c>
    </row>
    <row r="68" spans="1:48" x14ac:dyDescent="0.3">
      <c r="A68" t="s">
        <v>269</v>
      </c>
      <c r="B68" t="s">
        <v>270</v>
      </c>
      <c r="C68" t="s">
        <v>3141</v>
      </c>
      <c r="D68" t="s">
        <v>271</v>
      </c>
      <c r="E68">
        <v>100443.42</v>
      </c>
      <c r="F68">
        <v>3591</v>
      </c>
      <c r="G68">
        <v>85.163976448090807</v>
      </c>
      <c r="H68">
        <f>(Table2[[#This Row],[1Y Return vs Nifty]]-AVERAGE(Table2[1Y Return vs Nifty]))/_xlfn.STDEV.P(Table2[1Y Return vs Nifty])</f>
        <v>1.111097237295926</v>
      </c>
      <c r="I68">
        <v>-2.39855501566544</v>
      </c>
      <c r="J68">
        <f>(Table2[[#This Row],[1M Return vs Nifty]]-AVERAGE(Table2[1M Return vs Nifty]))/_xlfn.STDEV.P(Table2[1M Return vs Nifty])</f>
        <v>-0.22616222627154217</v>
      </c>
      <c r="K68">
        <v>10.036406624177101</v>
      </c>
      <c r="L68">
        <f>(Table2[[#This Row],[6M Return vs Nifty]]-AVERAGE(Table2[6M Return vs Nifty]))/_xlfn.STDEV.P(Table2[6M Return vs Nifty])</f>
        <v>0.16145283069727573</v>
      </c>
      <c r="M68">
        <v>-2.1454367047767802</v>
      </c>
      <c r="N68">
        <f>(Table2[[#This Row],[1W Return vs Nifty]]-AVERAGE(Table2[1W Return vs Nifty]))/_xlfn.STDEV.P(Table2[1W Return vs Nifty])</f>
        <v>-0.91705034821405496</v>
      </c>
      <c r="O68">
        <v>3762.13</v>
      </c>
      <c r="P68">
        <v>3761.0456455951098</v>
      </c>
      <c r="Q68">
        <v>3263.9339048011202</v>
      </c>
      <c r="R68">
        <v>33.737065198669299</v>
      </c>
      <c r="S68" s="1">
        <f>(Table2[[#This Row],[Close Price]]-Table2[[#This Row],[20D EMA]])/Table2[[#This Row],[20D EMA]]</f>
        <v>-4.5487529670691897E-2</v>
      </c>
      <c r="T68" s="1">
        <f>(Table2[[#This Row],[Close Price]]-Table2[[#This Row],[50D EMA]])/Table2[[#This Row],[50D EMA]]</f>
        <v>-4.5212332318876579E-2</v>
      </c>
      <c r="U68" s="1">
        <f>(Table2[[#This Row],[Close Price]]-Table2[[#This Row],[200D EMA]])/Table2[[#This Row],[200D EMA]]</f>
        <v>0.10020610243295008</v>
      </c>
      <c r="V68">
        <v>0.65216940770257403</v>
      </c>
      <c r="W68">
        <v>3526</v>
      </c>
      <c r="X68">
        <v>3656</v>
      </c>
      <c r="Y68">
        <v>3526</v>
      </c>
      <c r="Z68">
        <v>3656</v>
      </c>
      <c r="AA68">
        <v>3526</v>
      </c>
      <c r="AB68">
        <v>3891.7</v>
      </c>
      <c r="AC68" s="1">
        <f>(Table2[[#This Row],[Close Price]]/Table2[[#This Row],[Day Low]])-1</f>
        <v>1.8434486670448003E-2</v>
      </c>
      <c r="AD68" s="1">
        <f>(Table2[[#This Row],[Day High]]/Table2[[#This Row],[Close Price]])-1</f>
        <v>1.8100807574491729E-2</v>
      </c>
      <c r="AE68" s="1">
        <f>(Table2[[#This Row],[Close Price]]/Table2[[#This Row],[Current Week Low]])-1</f>
        <v>1.8434486670448003E-2</v>
      </c>
      <c r="AF68" s="1">
        <f>(Table2[[#This Row],[Current Week High]]/Table2[[#This Row],[Close Price]])-1</f>
        <v>1.8100807574491729E-2</v>
      </c>
      <c r="AG68" s="1">
        <f>(Table2[[#This Row],[Close Price]]/Table2[[#This Row],[Current Month Low]])-1</f>
        <v>1.8434486670448003E-2</v>
      </c>
      <c r="AH68" s="1">
        <f>(Table2[[#This Row],[Current Month High]]/Table2[[#This Row],[Close Price]])-1</f>
        <v>8.3737120579225888E-2</v>
      </c>
      <c r="AI68">
        <v>16.176552492341902</v>
      </c>
      <c r="AJ68">
        <v>116.449172719327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-0.06</v>
      </c>
      <c r="AM68" t="s">
        <v>3189</v>
      </c>
      <c r="AN68">
        <v>-4.5999999999999996</v>
      </c>
      <c r="AO68" t="s">
        <v>3189</v>
      </c>
      <c r="AP68">
        <v>0.22370875578854299</v>
      </c>
      <c r="AQ68">
        <f>(Table2[[#This Row],[Sharpe Ratio]]-AVERAGE(Table2[Sharpe Ratio]))/_xlfn.STDEV.P(Table2[Sharpe Ratio])</f>
        <v>1.8945042422682197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2.0238417357758238</v>
      </c>
      <c r="AS68">
        <f>_xlfn.RANK.AVG(Table2[[#This Row],[1Y Return vs Nifty Z-Score]],Table2[1Y Return vs Nifty Z-Score])</f>
        <v>86</v>
      </c>
      <c r="AT68">
        <f>_xlfn.RANK.AVG(Table2[[#This Row],[6M Return vs Nifty Z-Score]],Table2[6M Return vs Nifty Z-Score])</f>
        <v>267</v>
      </c>
      <c r="AU68">
        <f>_xlfn.RANK.AVG(Table2[[#This Row],[Sharpe Ratio Z-Score]],Table2[Sharpe Ratio Z-Score])</f>
        <v>18</v>
      </c>
      <c r="AV68">
        <f>(Table2[[#This Row],[Rank 1Y]]+Table2[[#This Row],[Rank 6M]]+Table2[[#This Row],[Rank Sharpe]])/3</f>
        <v>123.66666666666667</v>
      </c>
    </row>
    <row r="69" spans="1:48" x14ac:dyDescent="0.3">
      <c r="A69" t="s">
        <v>25</v>
      </c>
      <c r="B69" t="s">
        <v>26</v>
      </c>
      <c r="C69" t="s">
        <v>3130</v>
      </c>
      <c r="D69" t="s">
        <v>27</v>
      </c>
      <c r="E69">
        <v>982262.67585506896</v>
      </c>
      <c r="F69">
        <v>1662.05</v>
      </c>
      <c r="G69">
        <v>53.603985201200899</v>
      </c>
      <c r="H69">
        <f>(Table2[[#This Row],[1Y Return vs Nifty]]-AVERAGE(Table2[1Y Return vs Nifty]))/_xlfn.STDEV.P(Table2[1Y Return vs Nifty])</f>
        <v>0.54383283531974469</v>
      </c>
      <c r="I69">
        <v>7.0946356458369904</v>
      </c>
      <c r="J69">
        <f>(Table2[[#This Row],[1M Return vs Nifty]]-AVERAGE(Table2[1M Return vs Nifty]))/_xlfn.STDEV.P(Table2[1M Return vs Nifty])</f>
        <v>0.8344777235875056</v>
      </c>
      <c r="K69">
        <v>27.827535836337901</v>
      </c>
      <c r="L69">
        <f>(Table2[[#This Row],[6M Return vs Nifty]]-AVERAGE(Table2[6M Return vs Nifty]))/_xlfn.STDEV.P(Table2[6M Return vs Nifty])</f>
        <v>0.78939448182945648</v>
      </c>
      <c r="M69">
        <v>-1.21744682113285</v>
      </c>
      <c r="N69">
        <f>(Table2[[#This Row],[1W Return vs Nifty]]-AVERAGE(Table2[1W Return vs Nifty]))/_xlfn.STDEV.P(Table2[1W Return vs Nifty])</f>
        <v>-0.67956996195550656</v>
      </c>
      <c r="O69">
        <v>1665.56</v>
      </c>
      <c r="P69">
        <v>1590.0631707554201</v>
      </c>
      <c r="Q69">
        <v>1356.5815582133901</v>
      </c>
      <c r="R69">
        <v>34.8254576794656</v>
      </c>
      <c r="S69" s="1">
        <f>(Table2[[#This Row],[Close Price]]-Table2[[#This Row],[20D EMA]])/Table2[[#This Row],[20D EMA]]</f>
        <v>-2.1073993131439221E-3</v>
      </c>
      <c r="T69" s="1">
        <f>(Table2[[#This Row],[Close Price]]-Table2[[#This Row],[50D EMA]])/Table2[[#This Row],[50D EMA]]</f>
        <v>4.5272936678597372E-2</v>
      </c>
      <c r="U69" s="1">
        <f>(Table2[[#This Row],[Close Price]]-Table2[[#This Row],[200D EMA]])/Table2[[#This Row],[200D EMA]]</f>
        <v>0.22517513962736604</v>
      </c>
      <c r="V69">
        <v>1.0033453431289701</v>
      </c>
      <c r="W69">
        <v>1642.45</v>
      </c>
      <c r="X69">
        <v>1670</v>
      </c>
      <c r="Y69">
        <v>1642.45</v>
      </c>
      <c r="Z69">
        <v>1670</v>
      </c>
      <c r="AA69">
        <v>1630.15</v>
      </c>
      <c r="AB69">
        <v>1722.85</v>
      </c>
      <c r="AC69" s="1">
        <f>(Table2[[#This Row],[Close Price]]/Table2[[#This Row],[Day Low]])-1</f>
        <v>1.1933392188498759E-2</v>
      </c>
      <c r="AD69" s="1">
        <f>(Table2[[#This Row],[Day High]]/Table2[[#This Row],[Close Price]])-1</f>
        <v>4.783249601395978E-3</v>
      </c>
      <c r="AE69" s="1">
        <f>(Table2[[#This Row],[Close Price]]/Table2[[#This Row],[Current Week Low]])-1</f>
        <v>1.1933392188498759E-2</v>
      </c>
      <c r="AF69" s="1">
        <f>(Table2[[#This Row],[Current Week High]]/Table2[[#This Row],[Close Price]])-1</f>
        <v>4.783249601395978E-3</v>
      </c>
      <c r="AG69" s="1">
        <f>(Table2[[#This Row],[Close Price]]/Table2[[#This Row],[Current Month Low]])-1</f>
        <v>1.9568751341900947E-2</v>
      </c>
      <c r="AH69" s="1">
        <f>(Table2[[#This Row],[Current Month High]]/Table2[[#This Row],[Close Price]])-1</f>
        <v>3.6581330284889191E-2</v>
      </c>
      <c r="AI69">
        <v>7.0364910802924001</v>
      </c>
      <c r="AJ69">
        <v>85.610586855770805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0.11</v>
      </c>
      <c r="AM69" t="s">
        <v>3188</v>
      </c>
      <c r="AN69">
        <v>0.43</v>
      </c>
      <c r="AO69" t="s">
        <v>3188</v>
      </c>
      <c r="AP69">
        <v>0.162394440646037</v>
      </c>
      <c r="AQ69">
        <f>(Table2[[#This Row],[Sharpe Ratio]]-AVERAGE(Table2[Sharpe Ratio]))/_xlfn.STDEV.P(Table2[Sharpe Ratio])</f>
        <v>1.1786530727756455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2.6667881515568457</v>
      </c>
      <c r="AS69">
        <f>_xlfn.RANK.AVG(Table2[[#This Row],[1Y Return vs Nifty Z-Score]],Table2[1Y Return vs Nifty Z-Score])</f>
        <v>168</v>
      </c>
      <c r="AT69">
        <f>_xlfn.RANK.AVG(Table2[[#This Row],[6M Return vs Nifty Z-Score]],Table2[6M Return vs Nifty Z-Score])</f>
        <v>116</v>
      </c>
      <c r="AU69">
        <f>_xlfn.RANK.AVG(Table2[[#This Row],[Sharpe Ratio Z-Score]],Table2[Sharpe Ratio Z-Score])</f>
        <v>92</v>
      </c>
      <c r="AV69">
        <f>(Table2[[#This Row],[Rank 1Y]]+Table2[[#This Row],[Rank 6M]]+Table2[[#This Row],[Rank Sharpe]])/3</f>
        <v>125.33333333333333</v>
      </c>
    </row>
    <row r="70" spans="1:48" x14ac:dyDescent="0.3">
      <c r="A70" t="s">
        <v>628</v>
      </c>
      <c r="B70" t="s">
        <v>629</v>
      </c>
      <c r="C70" t="s">
        <v>3133</v>
      </c>
      <c r="D70" t="s">
        <v>51</v>
      </c>
      <c r="E70">
        <v>30543.976245659898</v>
      </c>
      <c r="F70">
        <v>1160.5</v>
      </c>
      <c r="G70">
        <v>78.907016571376303</v>
      </c>
      <c r="H70">
        <f>(Table2[[#This Row],[1Y Return vs Nifty]]-AVERAGE(Table2[1Y Return vs Nifty]))/_xlfn.STDEV.P(Table2[1Y Return vs Nifty])</f>
        <v>0.99863362553864499</v>
      </c>
      <c r="I70">
        <v>-0.204575228633642</v>
      </c>
      <c r="J70">
        <f>(Table2[[#This Row],[1M Return vs Nifty]]-AVERAGE(Table2[1M Return vs Nifty]))/_xlfn.STDEV.P(Table2[1M Return vs Nifty])</f>
        <v>1.8963221460789211E-2</v>
      </c>
      <c r="K70">
        <v>74.553788690888993</v>
      </c>
      <c r="L70">
        <f>(Table2[[#This Row],[6M Return vs Nifty]]-AVERAGE(Table2[6M Return vs Nifty]))/_xlfn.STDEV.P(Table2[6M Return vs Nifty])</f>
        <v>2.4386074136680289</v>
      </c>
      <c r="M70">
        <v>7.6363858435720404</v>
      </c>
      <c r="N70">
        <f>(Table2[[#This Row],[1W Return vs Nifty]]-AVERAGE(Table2[1W Return vs Nifty]))/_xlfn.STDEV.P(Table2[1W Return vs Nifty])</f>
        <v>1.5861999975470282</v>
      </c>
      <c r="O70">
        <v>1169.8599999999999</v>
      </c>
      <c r="P70">
        <v>1086.04756525844</v>
      </c>
      <c r="Q70">
        <v>839.23369761376296</v>
      </c>
      <c r="R70">
        <v>56.390626204823</v>
      </c>
      <c r="S70" s="1">
        <f>(Table2[[#This Row],[Close Price]]-Table2[[#This Row],[20D EMA]])/Table2[[#This Row],[20D EMA]]</f>
        <v>-8.0009573795154134E-3</v>
      </c>
      <c r="T70" s="1">
        <f>(Table2[[#This Row],[Close Price]]-Table2[[#This Row],[50D EMA]])/Table2[[#This Row],[50D EMA]]</f>
        <v>6.8553567194677117E-2</v>
      </c>
      <c r="U70" s="1">
        <f>(Table2[[#This Row],[Close Price]]-Table2[[#This Row],[200D EMA]])/Table2[[#This Row],[200D EMA]]</f>
        <v>0.38280910704576127</v>
      </c>
      <c r="V70">
        <v>0.51345608845565405</v>
      </c>
      <c r="W70">
        <v>1140.0999999999999</v>
      </c>
      <c r="X70">
        <v>1203</v>
      </c>
      <c r="Y70">
        <v>1140.0999999999999</v>
      </c>
      <c r="Z70">
        <v>1203</v>
      </c>
      <c r="AA70">
        <v>1140.0999999999999</v>
      </c>
      <c r="AB70">
        <v>1217</v>
      </c>
      <c r="AC70" s="1">
        <f>(Table2[[#This Row],[Close Price]]/Table2[[#This Row],[Day Low]])-1</f>
        <v>1.7893167266029408E-2</v>
      </c>
      <c r="AD70" s="1">
        <f>(Table2[[#This Row],[Day High]]/Table2[[#This Row],[Close Price]])-1</f>
        <v>3.6622145626884928E-2</v>
      </c>
      <c r="AE70" s="1">
        <f>(Table2[[#This Row],[Close Price]]/Table2[[#This Row],[Current Week Low]])-1</f>
        <v>1.7893167266029408E-2</v>
      </c>
      <c r="AF70" s="1">
        <f>(Table2[[#This Row],[Current Week High]]/Table2[[#This Row],[Close Price]])-1</f>
        <v>3.6622145626884928E-2</v>
      </c>
      <c r="AG70" s="1">
        <f>(Table2[[#This Row],[Close Price]]/Table2[[#This Row],[Current Month Low]])-1</f>
        <v>1.7893167266029408E-2</v>
      </c>
      <c r="AH70" s="1">
        <f>(Table2[[#This Row],[Current Month High]]/Table2[[#This Row],[Close Price]])-1</f>
        <v>4.868591124515298E-2</v>
      </c>
      <c r="AI70">
        <v>10.9780267126238</v>
      </c>
      <c r="AJ70">
        <v>114.510166358595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</v>
      </c>
      <c r="AM70" t="s">
        <v>3188</v>
      </c>
      <c r="AN70">
        <v>1.38</v>
      </c>
      <c r="AO70" t="s">
        <v>3188</v>
      </c>
      <c r="AP70">
        <v>8.9473886442201001E-2</v>
      </c>
      <c r="AQ70">
        <f>(Table2[[#This Row],[Sharpe Ratio]]-AVERAGE(Table2[Sharpe Ratio]))/_xlfn.STDEV.P(Table2[Sharpe Ratio])</f>
        <v>0.32729782424127901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5.3697020824557704</v>
      </c>
      <c r="AS70">
        <f>_xlfn.RANK.AVG(Table2[[#This Row],[1Y Return vs Nifty Z-Score]],Table2[1Y Return vs Nifty Z-Score])</f>
        <v>99</v>
      </c>
      <c r="AT70">
        <f>_xlfn.RANK.AVG(Table2[[#This Row],[6M Return vs Nifty Z-Score]],Table2[6M Return vs Nifty Z-Score])</f>
        <v>22</v>
      </c>
      <c r="AU70">
        <f>_xlfn.RANK.AVG(Table2[[#This Row],[Sharpe Ratio Z-Score]],Table2[Sharpe Ratio Z-Score])</f>
        <v>258</v>
      </c>
      <c r="AV70">
        <f>(Table2[[#This Row],[Rank 1Y]]+Table2[[#This Row],[Rank 6M]]+Table2[[#This Row],[Rank Sharpe]])/3</f>
        <v>126.33333333333333</v>
      </c>
    </row>
    <row r="71" spans="1:48" x14ac:dyDescent="0.3">
      <c r="A71" t="s">
        <v>104</v>
      </c>
      <c r="B71" t="s">
        <v>105</v>
      </c>
      <c r="C71" t="s">
        <v>3141</v>
      </c>
      <c r="D71" t="s">
        <v>106</v>
      </c>
      <c r="E71">
        <v>284674.11037499999</v>
      </c>
      <c r="F71">
        <v>4165.8999999999996</v>
      </c>
      <c r="G71">
        <v>90.713393816554898</v>
      </c>
      <c r="H71">
        <f>(Table2[[#This Row],[1Y Return vs Nifty]]-AVERAGE(Table2[1Y Return vs Nifty]))/_xlfn.STDEV.P(Table2[1Y Return vs Nifty])</f>
        <v>1.2108433652403765</v>
      </c>
      <c r="I71">
        <v>-8.8830871170861805</v>
      </c>
      <c r="J71">
        <f>(Table2[[#This Row],[1M Return vs Nifty]]-AVERAGE(Table2[1M Return vs Nifty]))/_xlfn.STDEV.P(Table2[1M Return vs Nifty])</f>
        <v>-0.95065560770140367</v>
      </c>
      <c r="K71">
        <v>6.6488359793596201</v>
      </c>
      <c r="L71">
        <f>(Table2[[#This Row],[6M Return vs Nifty]]-AVERAGE(Table2[6M Return vs Nifty]))/_xlfn.STDEV.P(Table2[6M Return vs Nifty])</f>
        <v>4.1887811598904583E-2</v>
      </c>
      <c r="M71">
        <v>-0.44003763664965001</v>
      </c>
      <c r="N71">
        <f>(Table2[[#This Row],[1W Return vs Nifty]]-AVERAGE(Table2[1W Return vs Nifty]))/_xlfn.STDEV.P(Table2[1W Return vs Nifty])</f>
        <v>-0.48062443823161666</v>
      </c>
      <c r="O71">
        <v>4432.32</v>
      </c>
      <c r="P71">
        <v>4592.4402447021803</v>
      </c>
      <c r="Q71">
        <v>4060.5684733893499</v>
      </c>
      <c r="R71">
        <v>30.940078713387699</v>
      </c>
      <c r="S71" s="1">
        <f>(Table2[[#This Row],[Close Price]]-Table2[[#This Row],[20D EMA]])/Table2[[#This Row],[20D EMA]]</f>
        <v>-6.01084759223161E-2</v>
      </c>
      <c r="T71" s="1">
        <f>(Table2[[#This Row],[Close Price]]-Table2[[#This Row],[50D EMA]])/Table2[[#This Row],[50D EMA]]</f>
        <v>-9.2878779466806491E-2</v>
      </c>
      <c r="U71" s="1">
        <f>(Table2[[#This Row],[Close Price]]-Table2[[#This Row],[200D EMA]])/Table2[[#This Row],[200D EMA]]</f>
        <v>2.5940093684155913E-2</v>
      </c>
      <c r="V71">
        <v>0.63472525762315601</v>
      </c>
      <c r="W71">
        <v>4120.3500000000004</v>
      </c>
      <c r="X71">
        <v>4318.6499999999996</v>
      </c>
      <c r="Y71">
        <v>4120.3500000000004</v>
      </c>
      <c r="Z71">
        <v>4318.6499999999996</v>
      </c>
      <c r="AA71">
        <v>4120.3500000000004</v>
      </c>
      <c r="AB71">
        <v>4446</v>
      </c>
      <c r="AC71" s="1">
        <f>(Table2[[#This Row],[Close Price]]/Table2[[#This Row],[Day Low]])-1</f>
        <v>1.1054886114043594E-2</v>
      </c>
      <c r="AD71" s="1">
        <f>(Table2[[#This Row],[Day High]]/Table2[[#This Row],[Close Price]])-1</f>
        <v>3.6666746681389473E-2</v>
      </c>
      <c r="AE71" s="1">
        <f>(Table2[[#This Row],[Close Price]]/Table2[[#This Row],[Current Week Low]])-1</f>
        <v>1.1054886114043594E-2</v>
      </c>
      <c r="AF71" s="1">
        <f>(Table2[[#This Row],[Current Week High]]/Table2[[#This Row],[Close Price]])-1</f>
        <v>3.6666746681389473E-2</v>
      </c>
      <c r="AG71" s="1">
        <f>(Table2[[#This Row],[Close Price]]/Table2[[#This Row],[Current Month Low]])-1</f>
        <v>1.1054886114043594E-2</v>
      </c>
      <c r="AH71" s="1">
        <f>(Table2[[#This Row],[Current Month High]]/Table2[[#This Row],[Close Price]])-1</f>
        <v>6.723637149235473E-2</v>
      </c>
      <c r="AI71">
        <v>36.219064307832603</v>
      </c>
      <c r="AJ71">
        <v>135.65448580156101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0</v>
      </c>
      <c r="AM71">
        <v>0</v>
      </c>
      <c r="AN71">
        <v>-6.12</v>
      </c>
      <c r="AO71" t="s">
        <v>3189</v>
      </c>
      <c r="AP71">
        <v>0.24204388844567501</v>
      </c>
      <c r="AQ71">
        <f>(Table2[[#This Row],[Sharpe Ratio]]-AVERAGE(Table2[Sharpe Ratio]))/_xlfn.STDEV.P(Table2[Sharpe Ratio])</f>
        <v>2.1085688717907702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74</v>
      </c>
      <c r="AT71">
        <f>_xlfn.RANK.AVG(Table2[[#This Row],[6M Return vs Nifty Z-Score]],Table2[6M Return vs Nifty Z-Score])</f>
        <v>304</v>
      </c>
      <c r="AU71">
        <f>_xlfn.RANK.AVG(Table2[[#This Row],[Sharpe Ratio Z-Score]],Table2[Sharpe Ratio Z-Score])</f>
        <v>12</v>
      </c>
      <c r="AV71">
        <f>(Table2[[#This Row],[Rank 1Y]]+Table2[[#This Row],[Rank 6M]]+Table2[[#This Row],[Rank Sharpe]])/3</f>
        <v>130</v>
      </c>
    </row>
    <row r="72" spans="1:48" x14ac:dyDescent="0.3">
      <c r="A72" t="s">
        <v>704</v>
      </c>
      <c r="B72" t="s">
        <v>705</v>
      </c>
      <c r="C72" t="s">
        <v>3141</v>
      </c>
      <c r="D72" t="s">
        <v>117</v>
      </c>
      <c r="E72">
        <v>25261.194004785</v>
      </c>
      <c r="F72">
        <v>899.5</v>
      </c>
      <c r="G72">
        <v>81.2129707704716</v>
      </c>
      <c r="H72">
        <f>(Table2[[#This Row],[1Y Return vs Nifty]]-AVERAGE(Table2[1Y Return vs Nifty]))/_xlfn.STDEV.P(Table2[1Y Return vs Nifty])</f>
        <v>1.0400812203589751</v>
      </c>
      <c r="I72">
        <v>13.3714004172356</v>
      </c>
      <c r="J72">
        <f>(Table2[[#This Row],[1M Return vs Nifty]]-AVERAGE(Table2[1M Return vs Nifty]))/_xlfn.STDEV.P(Table2[1M Return vs Nifty])</f>
        <v>1.5357580106685231</v>
      </c>
      <c r="K72">
        <v>35.343268095351903</v>
      </c>
      <c r="L72">
        <f>(Table2[[#This Row],[6M Return vs Nifty]]-AVERAGE(Table2[6M Return vs Nifty]))/_xlfn.STDEV.P(Table2[6M Return vs Nifty])</f>
        <v>1.0546638342079868</v>
      </c>
      <c r="M72">
        <v>4.5530315754650399</v>
      </c>
      <c r="N72">
        <f>(Table2[[#This Row],[1W Return vs Nifty]]-AVERAGE(Table2[1W Return vs Nifty]))/_xlfn.STDEV.P(Table2[1W Return vs Nifty])</f>
        <v>0.7971438068839054</v>
      </c>
      <c r="O72">
        <v>885.73</v>
      </c>
      <c r="P72">
        <v>825.58768192594096</v>
      </c>
      <c r="Q72">
        <v>682.01294742550397</v>
      </c>
      <c r="R72">
        <v>57.048805686510498</v>
      </c>
      <c r="S72" s="1">
        <f>(Table2[[#This Row],[Close Price]]-Table2[[#This Row],[20D EMA]])/Table2[[#This Row],[20D EMA]]</f>
        <v>1.5546498368577312E-2</v>
      </c>
      <c r="T72" s="1">
        <f>(Table2[[#This Row],[Close Price]]-Table2[[#This Row],[50D EMA]])/Table2[[#This Row],[50D EMA]]</f>
        <v>8.9526914817376499E-2</v>
      </c>
      <c r="U72" s="1">
        <f>(Table2[[#This Row],[Close Price]]-Table2[[#This Row],[200D EMA]])/Table2[[#This Row],[200D EMA]]</f>
        <v>0.31888991755285123</v>
      </c>
      <c r="V72">
        <v>0.47903713699387201</v>
      </c>
      <c r="W72">
        <v>861.5</v>
      </c>
      <c r="X72">
        <v>916.65</v>
      </c>
      <c r="Y72">
        <v>861.5</v>
      </c>
      <c r="Z72">
        <v>916.65</v>
      </c>
      <c r="AA72">
        <v>861.5</v>
      </c>
      <c r="AB72">
        <v>926.95</v>
      </c>
      <c r="AC72" s="1">
        <f>(Table2[[#This Row],[Close Price]]/Table2[[#This Row],[Day Low]])-1</f>
        <v>4.4109112013929197E-2</v>
      </c>
      <c r="AD72" s="1">
        <f>(Table2[[#This Row],[Day High]]/Table2[[#This Row],[Close Price]])-1</f>
        <v>1.9066147859922111E-2</v>
      </c>
      <c r="AE72" s="1">
        <f>(Table2[[#This Row],[Close Price]]/Table2[[#This Row],[Current Week Low]])-1</f>
        <v>4.4109112013929197E-2</v>
      </c>
      <c r="AF72" s="1">
        <f>(Table2[[#This Row],[Current Week High]]/Table2[[#This Row],[Close Price]])-1</f>
        <v>1.9066147859922111E-2</v>
      </c>
      <c r="AG72" s="1">
        <f>(Table2[[#This Row],[Close Price]]/Table2[[#This Row],[Current Month Low]])-1</f>
        <v>4.4109112013929197E-2</v>
      </c>
      <c r="AH72" s="1">
        <f>(Table2[[#This Row],[Current Month High]]/Table2[[#This Row],[Close Price]])-1</f>
        <v>3.0516953863257479E-2</v>
      </c>
      <c r="AI72">
        <v>6.3813229571984396</v>
      </c>
      <c r="AJ72">
        <v>114.064731080437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0.28999999999999998</v>
      </c>
      <c r="AM72" t="s">
        <v>3188</v>
      </c>
      <c r="AN72">
        <v>1</v>
      </c>
      <c r="AO72" t="s">
        <v>3188</v>
      </c>
      <c r="AP72">
        <v>0.110851288870683</v>
      </c>
      <c r="AQ72">
        <f>(Table2[[#This Row],[Sharpe Ratio]]-AVERAGE(Table2[Sharpe Ratio]))/_xlfn.STDEV.P(Table2[Sharpe Ratio])</f>
        <v>0.5768812778536222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5.0045281499730132</v>
      </c>
      <c r="AS72">
        <f>_xlfn.RANK.AVG(Table2[[#This Row],[1Y Return vs Nifty Z-Score]],Table2[1Y Return vs Nifty Z-Score])</f>
        <v>95</v>
      </c>
      <c r="AT72">
        <f>_xlfn.RANK.AVG(Table2[[#This Row],[6M Return vs Nifty Z-Score]],Table2[6M Return vs Nifty Z-Score])</f>
        <v>96</v>
      </c>
      <c r="AU72">
        <f>_xlfn.RANK.AVG(Table2[[#This Row],[Sharpe Ratio Z-Score]],Table2[Sharpe Ratio Z-Score])</f>
        <v>203</v>
      </c>
      <c r="AV72">
        <f>(Table2[[#This Row],[Rank 1Y]]+Table2[[#This Row],[Rank 6M]]+Table2[[#This Row],[Rank Sharpe]])/3</f>
        <v>131.33333333333334</v>
      </c>
    </row>
    <row r="73" spans="1:48" x14ac:dyDescent="0.3">
      <c r="A73" t="s">
        <v>1587</v>
      </c>
      <c r="B73" t="s">
        <v>1588</v>
      </c>
      <c r="C73" t="s">
        <v>3130</v>
      </c>
      <c r="D73" t="s">
        <v>995</v>
      </c>
      <c r="E73">
        <v>6092.4262733599999</v>
      </c>
      <c r="F73">
        <v>641.6</v>
      </c>
      <c r="G73">
        <v>88.094924862098793</v>
      </c>
      <c r="H73">
        <f>(Table2[[#This Row],[1Y Return vs Nifty]]-AVERAGE(Table2[1Y Return vs Nifty]))/_xlfn.STDEV.P(Table2[1Y Return vs Nifty])</f>
        <v>1.1637785795145845</v>
      </c>
      <c r="I73">
        <v>20.579723682602399</v>
      </c>
      <c r="J73">
        <f>(Table2[[#This Row],[1M Return vs Nifty]]-AVERAGE(Table2[1M Return vs Nifty]))/_xlfn.STDEV.P(Table2[1M Return vs Nifty])</f>
        <v>2.3411179680694469</v>
      </c>
      <c r="K73">
        <v>117.583337002268</v>
      </c>
      <c r="L73">
        <f>(Table2[[#This Row],[6M Return vs Nifty]]-AVERAGE(Table2[6M Return vs Nifty]))/_xlfn.STDEV.P(Table2[6M Return vs Nifty])</f>
        <v>3.9573443803834532</v>
      </c>
      <c r="M73">
        <v>-12.702496149656399</v>
      </c>
      <c r="N73">
        <f>(Table2[[#This Row],[1W Return vs Nifty]]-AVERAGE(Table2[1W Return vs Nifty]))/_xlfn.STDEV.P(Table2[1W Return vs Nifty])</f>
        <v>-3.6186903110117963</v>
      </c>
      <c r="O73">
        <v>698.04</v>
      </c>
      <c r="P73">
        <v>605.107979982811</v>
      </c>
      <c r="Q73">
        <v>420.958295343587</v>
      </c>
      <c r="R73">
        <v>46.042400328436003</v>
      </c>
      <c r="S73" s="1">
        <f>(Table2[[#This Row],[Close Price]]-Table2[[#This Row],[20D EMA]])/Table2[[#This Row],[20D EMA]]</f>
        <v>-8.0854965331499551E-2</v>
      </c>
      <c r="T73" s="1">
        <f>(Table2[[#This Row],[Close Price]]-Table2[[#This Row],[50D EMA]])/Table2[[#This Row],[50D EMA]]</f>
        <v>6.0306624973323987E-2</v>
      </c>
      <c r="U73" s="1">
        <f>(Table2[[#This Row],[Close Price]]-Table2[[#This Row],[200D EMA]])/Table2[[#This Row],[200D EMA]]</f>
        <v>0.52414148170265851</v>
      </c>
      <c r="V73">
        <v>1.0176969224574</v>
      </c>
      <c r="W73">
        <v>638.65</v>
      </c>
      <c r="X73">
        <v>715</v>
      </c>
      <c r="Y73">
        <v>638.65</v>
      </c>
      <c r="Z73">
        <v>715</v>
      </c>
      <c r="AA73">
        <v>638.65</v>
      </c>
      <c r="AB73">
        <v>825.05</v>
      </c>
      <c r="AC73" s="1">
        <f>(Table2[[#This Row],[Close Price]]/Table2[[#This Row],[Day Low]])-1</f>
        <v>4.6191184529869034E-3</v>
      </c>
      <c r="AD73" s="1">
        <f>(Table2[[#This Row],[Day High]]/Table2[[#This Row],[Close Price]])-1</f>
        <v>0.11440149625935159</v>
      </c>
      <c r="AE73" s="1">
        <f>(Table2[[#This Row],[Close Price]]/Table2[[#This Row],[Current Week Low]])-1</f>
        <v>4.6191184529869034E-3</v>
      </c>
      <c r="AF73" s="1">
        <f>(Table2[[#This Row],[Current Week High]]/Table2[[#This Row],[Close Price]])-1</f>
        <v>0.11440149625935159</v>
      </c>
      <c r="AG73" s="1">
        <f>(Table2[[#This Row],[Close Price]]/Table2[[#This Row],[Current Month Low]])-1</f>
        <v>4.6191184529869034E-3</v>
      </c>
      <c r="AH73" s="1">
        <f>(Table2[[#This Row],[Current Month High]]/Table2[[#This Row],[Close Price]])-1</f>
        <v>0.28592581047381538</v>
      </c>
      <c r="AI73">
        <v>36.190773067331598</v>
      </c>
      <c r="AJ73">
        <v>197.312326227988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0.63</v>
      </c>
      <c r="AM73" t="s">
        <v>3188</v>
      </c>
      <c r="AN73">
        <v>-0.56999999999999995</v>
      </c>
      <c r="AO73" t="s">
        <v>3189</v>
      </c>
      <c r="AP73">
        <v>6.9517206440311993E-2</v>
      </c>
      <c r="AQ73">
        <f>(Table2[[#This Row],[Sharpe Ratio]]-AVERAGE(Table2[Sharpe Ratio]))/_xlfn.STDEV.P(Table2[Sharpe Ratio])</f>
        <v>9.4301456503370865E-2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3.9378520734590592</v>
      </c>
      <c r="AS73">
        <f>_xlfn.RANK.AVG(Table2[[#This Row],[1Y Return vs Nifty Z-Score]],Table2[1Y Return vs Nifty Z-Score])</f>
        <v>82</v>
      </c>
      <c r="AT73">
        <f>_xlfn.RANK.AVG(Table2[[#This Row],[6M Return vs Nifty Z-Score]],Table2[6M Return vs Nifty Z-Score])</f>
        <v>3</v>
      </c>
      <c r="AU73">
        <f>_xlfn.RANK.AVG(Table2[[#This Row],[Sharpe Ratio Z-Score]],Table2[Sharpe Ratio Z-Score])</f>
        <v>324</v>
      </c>
      <c r="AV73">
        <f>(Table2[[#This Row],[Rank 1Y]]+Table2[[#This Row],[Rank 6M]]+Table2[[#This Row],[Rank Sharpe]])/3</f>
        <v>136.33333333333334</v>
      </c>
    </row>
    <row r="74" spans="1:48" x14ac:dyDescent="0.3">
      <c r="A74" t="s">
        <v>896</v>
      </c>
      <c r="B74" t="s">
        <v>897</v>
      </c>
      <c r="C74" t="s">
        <v>3135</v>
      </c>
      <c r="D74" t="s">
        <v>509</v>
      </c>
      <c r="E74">
        <v>17267.859161069999</v>
      </c>
      <c r="F74">
        <v>585.5</v>
      </c>
      <c r="G74">
        <v>84.295549803655305</v>
      </c>
      <c r="H74">
        <f>(Table2[[#This Row],[1Y Return vs Nifty]]-AVERAGE(Table2[1Y Return vs Nifty]))/_xlfn.STDEV.P(Table2[1Y Return vs Nifty])</f>
        <v>1.095487995922501</v>
      </c>
      <c r="I74">
        <v>2.9646348875021298</v>
      </c>
      <c r="J74">
        <f>(Table2[[#This Row],[1M Return vs Nifty]]-AVERAGE(Table2[1M Return vs Nifty]))/_xlfn.STDEV.P(Table2[1M Return vs Nifty])</f>
        <v>0.37304763612470421</v>
      </c>
      <c r="K74">
        <v>6.4391380713703903</v>
      </c>
      <c r="L74">
        <f>(Table2[[#This Row],[6M Return vs Nifty]]-AVERAGE(Table2[6M Return vs Nifty]))/_xlfn.STDEV.P(Table2[6M Return vs Nifty])</f>
        <v>3.448647978845857E-2</v>
      </c>
      <c r="M74">
        <v>6.1144217910576897</v>
      </c>
      <c r="N74">
        <f>(Table2[[#This Row],[1W Return vs Nifty]]-AVERAGE(Table2[1W Return vs Nifty]))/_xlfn.STDEV.P(Table2[1W Return vs Nifty])</f>
        <v>1.1967166449446449</v>
      </c>
      <c r="O74">
        <v>616.15</v>
      </c>
      <c r="P74">
        <v>610.10910160197102</v>
      </c>
      <c r="Q74">
        <v>517.85385572341397</v>
      </c>
      <c r="R74">
        <v>52.7235836409155</v>
      </c>
      <c r="S74" s="1">
        <f>(Table2[[#This Row],[Close Price]]-Table2[[#This Row],[20D EMA]])/Table2[[#This Row],[20D EMA]]</f>
        <v>-4.9744380426844079E-2</v>
      </c>
      <c r="T74" s="1">
        <f>(Table2[[#This Row],[Close Price]]-Table2[[#This Row],[50D EMA]])/Table2[[#This Row],[50D EMA]]</f>
        <v>-4.0335575288673119E-2</v>
      </c>
      <c r="U74" s="1">
        <f>(Table2[[#This Row],[Close Price]]-Table2[[#This Row],[200D EMA]])/Table2[[#This Row],[200D EMA]]</f>
        <v>0.13062786639309271</v>
      </c>
      <c r="V74">
        <v>0.63315407663776002</v>
      </c>
      <c r="W74">
        <v>580.79999999999995</v>
      </c>
      <c r="X74">
        <v>628.79999999999995</v>
      </c>
      <c r="Y74">
        <v>580.79999999999995</v>
      </c>
      <c r="Z74">
        <v>628.79999999999995</v>
      </c>
      <c r="AA74">
        <v>580.79999999999995</v>
      </c>
      <c r="AB74">
        <v>650</v>
      </c>
      <c r="AC74" s="1">
        <f>(Table2[[#This Row],[Close Price]]/Table2[[#This Row],[Day Low]])-1</f>
        <v>8.0922865013774992E-3</v>
      </c>
      <c r="AD74" s="1">
        <f>(Table2[[#This Row],[Day High]]/Table2[[#This Row],[Close Price]])-1</f>
        <v>7.3953885567890509E-2</v>
      </c>
      <c r="AE74" s="1">
        <f>(Table2[[#This Row],[Close Price]]/Table2[[#This Row],[Current Week Low]])-1</f>
        <v>8.0922865013774992E-3</v>
      </c>
      <c r="AF74" s="1">
        <f>(Table2[[#This Row],[Current Week High]]/Table2[[#This Row],[Close Price]])-1</f>
        <v>7.3953885567890509E-2</v>
      </c>
      <c r="AG74" s="1">
        <f>(Table2[[#This Row],[Close Price]]/Table2[[#This Row],[Current Month Low]])-1</f>
        <v>8.0922865013774992E-3</v>
      </c>
      <c r="AH74" s="1">
        <f>(Table2[[#This Row],[Current Month High]]/Table2[[#This Row],[Close Price]])-1</f>
        <v>0.1101622544833476</v>
      </c>
      <c r="AI74">
        <v>23.654995730145099</v>
      </c>
      <c r="AJ74">
        <v>130.149371069182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-7.0000000000000007E-2</v>
      </c>
      <c r="AM74" t="s">
        <v>3189</v>
      </c>
      <c r="AN74">
        <v>-5.52</v>
      </c>
      <c r="AO74" t="s">
        <v>3189</v>
      </c>
      <c r="AP74">
        <v>0.237988241885151</v>
      </c>
      <c r="AQ74">
        <f>(Table2[[#This Row],[Sharpe Ratio]]-AVERAGE(Table2[Sharpe Ratio]))/_xlfn.STDEV.P(Table2[Sharpe Ratio])</f>
        <v>2.0612187655936776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4.7609575223739862</v>
      </c>
      <c r="AS74">
        <f>_xlfn.RANK.AVG(Table2[[#This Row],[1Y Return vs Nifty Z-Score]],Table2[1Y Return vs Nifty Z-Score])</f>
        <v>89</v>
      </c>
      <c r="AT74">
        <f>_xlfn.RANK.AVG(Table2[[#This Row],[6M Return vs Nifty Z-Score]],Table2[6M Return vs Nifty Z-Score])</f>
        <v>308</v>
      </c>
      <c r="AU74">
        <f>_xlfn.RANK.AVG(Table2[[#This Row],[Sharpe Ratio Z-Score]],Table2[Sharpe Ratio Z-Score])</f>
        <v>15</v>
      </c>
      <c r="AV74">
        <f>(Table2[[#This Row],[Rank 1Y]]+Table2[[#This Row],[Rank 6M]]+Table2[[#This Row],[Rank Sharpe]])/3</f>
        <v>137.33333333333334</v>
      </c>
    </row>
    <row r="75" spans="1:48" x14ac:dyDescent="0.3">
      <c r="A75" t="s">
        <v>274</v>
      </c>
      <c r="B75" t="s">
        <v>275</v>
      </c>
      <c r="C75" t="s">
        <v>3143</v>
      </c>
      <c r="D75" t="s">
        <v>276</v>
      </c>
      <c r="E75">
        <v>99085.705324449998</v>
      </c>
      <c r="F75">
        <v>10765.55</v>
      </c>
      <c r="G75">
        <v>82.3287192253905</v>
      </c>
      <c r="H75">
        <f>(Table2[[#This Row],[1Y Return vs Nifty]]-AVERAGE(Table2[1Y Return vs Nifty]))/_xlfn.STDEV.P(Table2[1Y Return vs Nifty])</f>
        <v>1.0601358640717737</v>
      </c>
      <c r="I75">
        <v>-0.36677750870339798</v>
      </c>
      <c r="J75">
        <f>(Table2[[#This Row],[1M Return vs Nifty]]-AVERAGE(Table2[1M Return vs Nifty]))/_xlfn.STDEV.P(Table2[1M Return vs Nifty])</f>
        <v>8.4094578609189596E-4</v>
      </c>
      <c r="K75">
        <v>13.251119969447901</v>
      </c>
      <c r="L75">
        <f>(Table2[[#This Row],[6M Return vs Nifty]]-AVERAGE(Table2[6M Return vs Nifty]))/_xlfn.STDEV.P(Table2[6M Return vs Nifty])</f>
        <v>0.27491681501628057</v>
      </c>
      <c r="M75">
        <v>-2.7601835763508</v>
      </c>
      <c r="N75">
        <f>(Table2[[#This Row],[1W Return vs Nifty]]-AVERAGE(Table2[1W Return vs Nifty]))/_xlfn.STDEV.P(Table2[1W Return vs Nifty])</f>
        <v>-1.074369223220939</v>
      </c>
      <c r="O75">
        <v>11144.05</v>
      </c>
      <c r="P75">
        <v>10882.973971702801</v>
      </c>
      <c r="Q75">
        <v>9203.2493512258898</v>
      </c>
      <c r="R75">
        <v>36.418774645474201</v>
      </c>
      <c r="S75" s="1">
        <f>(Table2[[#This Row],[Close Price]]-Table2[[#This Row],[20D EMA]])/Table2[[#This Row],[20D EMA]]</f>
        <v>-3.3964312794720057E-2</v>
      </c>
      <c r="T75" s="1">
        <f>(Table2[[#This Row],[Close Price]]-Table2[[#This Row],[50D EMA]])/Table2[[#This Row],[50D EMA]]</f>
        <v>-1.0789695170467139E-2</v>
      </c>
      <c r="U75" s="1">
        <f>(Table2[[#This Row],[Close Price]]-Table2[[#This Row],[200D EMA]])/Table2[[#This Row],[200D EMA]]</f>
        <v>0.16975533196500953</v>
      </c>
      <c r="V75">
        <v>0.84813433593751597</v>
      </c>
      <c r="W75">
        <v>10349.049999999999</v>
      </c>
      <c r="X75">
        <v>10949.95</v>
      </c>
      <c r="Y75">
        <v>10349.049999999999</v>
      </c>
      <c r="Z75">
        <v>10949.95</v>
      </c>
      <c r="AA75">
        <v>10349.049999999999</v>
      </c>
      <c r="AB75">
        <v>11680</v>
      </c>
      <c r="AC75" s="1">
        <f>(Table2[[#This Row],[Close Price]]/Table2[[#This Row],[Day Low]])-1</f>
        <v>4.0245239901246954E-2</v>
      </c>
      <c r="AD75" s="1">
        <f>(Table2[[#This Row],[Day High]]/Table2[[#This Row],[Close Price]])-1</f>
        <v>1.7128711491749327E-2</v>
      </c>
      <c r="AE75" s="1">
        <f>(Table2[[#This Row],[Close Price]]/Table2[[#This Row],[Current Week Low]])-1</f>
        <v>4.0245239901246954E-2</v>
      </c>
      <c r="AF75" s="1">
        <f>(Table2[[#This Row],[Current Week High]]/Table2[[#This Row],[Close Price]])-1</f>
        <v>1.7128711491749327E-2</v>
      </c>
      <c r="AG75" s="1">
        <f>(Table2[[#This Row],[Close Price]]/Table2[[#This Row],[Current Month Low]])-1</f>
        <v>4.0245239901246954E-2</v>
      </c>
      <c r="AH75" s="1">
        <f>(Table2[[#This Row],[Current Month High]]/Table2[[#This Row],[Close Price]])-1</f>
        <v>8.4942246332049942E-2</v>
      </c>
      <c r="AI75">
        <v>23.523647189414302</v>
      </c>
      <c r="AJ75">
        <v>115.489856580962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-0.03</v>
      </c>
      <c r="AM75" t="s">
        <v>3189</v>
      </c>
      <c r="AN75">
        <v>0.23</v>
      </c>
      <c r="AO75" t="s">
        <v>3188</v>
      </c>
      <c r="AP75">
        <v>0.16465863463519201</v>
      </c>
      <c r="AQ75">
        <f>(Table2[[#This Row],[Sharpe Ratio]]-AVERAGE(Table2[Sharpe Ratio]))/_xlfn.STDEV.P(Table2[Sharpe Ratio])</f>
        <v>1.2050877791134325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1.4666121807666395</v>
      </c>
      <c r="AS75">
        <f>_xlfn.RANK.AVG(Table2[[#This Row],[1Y Return vs Nifty Z-Score]],Table2[1Y Return vs Nifty Z-Score])</f>
        <v>94</v>
      </c>
      <c r="AT75">
        <f>_xlfn.RANK.AVG(Table2[[#This Row],[6M Return vs Nifty Z-Score]],Table2[6M Return vs Nifty Z-Score])</f>
        <v>236</v>
      </c>
      <c r="AU75">
        <f>_xlfn.RANK.AVG(Table2[[#This Row],[Sharpe Ratio Z-Score]],Table2[Sharpe Ratio Z-Score])</f>
        <v>86</v>
      </c>
      <c r="AV75">
        <f>(Table2[[#This Row],[Rank 1Y]]+Table2[[#This Row],[Rank 6M]]+Table2[[#This Row],[Rank Sharpe]])/3</f>
        <v>138.66666666666666</v>
      </c>
    </row>
    <row r="76" spans="1:48" x14ac:dyDescent="0.3">
      <c r="A76" t="s">
        <v>112</v>
      </c>
      <c r="B76" t="s">
        <v>113</v>
      </c>
      <c r="C76" t="s">
        <v>3141</v>
      </c>
      <c r="D76" t="s">
        <v>114</v>
      </c>
      <c r="E76">
        <v>258075.006994675</v>
      </c>
      <c r="F76">
        <v>6998.15</v>
      </c>
      <c r="G76">
        <v>71.414466364673899</v>
      </c>
      <c r="H76">
        <f>(Table2[[#This Row],[1Y Return vs Nifty]]-AVERAGE(Table2[1Y Return vs Nifty]))/_xlfn.STDEV.P(Table2[1Y Return vs Nifty])</f>
        <v>0.86396131276668264</v>
      </c>
      <c r="I76">
        <v>9.6703504012274095</v>
      </c>
      <c r="J76">
        <f>(Table2[[#This Row],[1M Return vs Nifty]]-AVERAGE(Table2[1M Return vs Nifty]))/_xlfn.STDEV.P(Table2[1M Return vs Nifty])</f>
        <v>1.122253042383867</v>
      </c>
      <c r="K76">
        <v>13.331440898485999</v>
      </c>
      <c r="L76">
        <f>(Table2[[#This Row],[6M Return vs Nifty]]-AVERAGE(Table2[6M Return vs Nifty]))/_xlfn.STDEV.P(Table2[6M Return vs Nifty])</f>
        <v>0.27775175911674721</v>
      </c>
      <c r="M76">
        <v>3.2796103091700002</v>
      </c>
      <c r="N76">
        <f>(Table2[[#This Row],[1W Return vs Nifty]]-AVERAGE(Table2[1W Return vs Nifty]))/_xlfn.STDEV.P(Table2[1W Return vs Nifty])</f>
        <v>0.47126463565618165</v>
      </c>
      <c r="O76">
        <v>7048.48</v>
      </c>
      <c r="P76">
        <v>6982.4727834465102</v>
      </c>
      <c r="Q76">
        <v>6116.2234415378198</v>
      </c>
      <c r="R76">
        <v>58.762388549624902</v>
      </c>
      <c r="S76" s="1">
        <f>(Table2[[#This Row],[Close Price]]-Table2[[#This Row],[20D EMA]])/Table2[[#This Row],[20D EMA]]</f>
        <v>-7.140546614305486E-3</v>
      </c>
      <c r="T76" s="1">
        <f>(Table2[[#This Row],[Close Price]]-Table2[[#This Row],[50D EMA]])/Table2[[#This Row],[50D EMA]]</f>
        <v>2.2452241547801961E-3</v>
      </c>
      <c r="U76" s="1">
        <f>(Table2[[#This Row],[Close Price]]-Table2[[#This Row],[200D EMA]])/Table2[[#This Row],[200D EMA]]</f>
        <v>0.14419462710806957</v>
      </c>
      <c r="V76">
        <v>1.0166581363542899</v>
      </c>
      <c r="W76">
        <v>6976.1</v>
      </c>
      <c r="X76">
        <v>7337.95</v>
      </c>
      <c r="Y76">
        <v>6976.1</v>
      </c>
      <c r="Z76">
        <v>7337.95</v>
      </c>
      <c r="AA76">
        <v>6976.1</v>
      </c>
      <c r="AB76">
        <v>7550</v>
      </c>
      <c r="AC76" s="1">
        <f>(Table2[[#This Row],[Close Price]]/Table2[[#This Row],[Day Low]])-1</f>
        <v>3.1607918464471307E-3</v>
      </c>
      <c r="AD76" s="1">
        <f>(Table2[[#This Row],[Day High]]/Table2[[#This Row],[Close Price]])-1</f>
        <v>4.8555689717996842E-2</v>
      </c>
      <c r="AE76" s="1">
        <f>(Table2[[#This Row],[Close Price]]/Table2[[#This Row],[Current Week Low]])-1</f>
        <v>3.1607918464471307E-3</v>
      </c>
      <c r="AF76" s="1">
        <f>(Table2[[#This Row],[Current Week High]]/Table2[[#This Row],[Close Price]])-1</f>
        <v>4.8555689717996842E-2</v>
      </c>
      <c r="AG76" s="1">
        <f>(Table2[[#This Row],[Close Price]]/Table2[[#This Row],[Current Month Low]])-1</f>
        <v>3.1607918464471307E-3</v>
      </c>
      <c r="AH76" s="1">
        <f>(Table2[[#This Row],[Current Month High]]/Table2[[#This Row],[Close Price]])-1</f>
        <v>7.8856554946664437E-2</v>
      </c>
      <c r="AI76">
        <v>13.8686652901123</v>
      </c>
      <c r="AJ76">
        <v>115.593037584719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3188</v>
      </c>
      <c r="AN76">
        <v>3.83</v>
      </c>
      <c r="AO76" t="s">
        <v>3188</v>
      </c>
      <c r="AP76">
        <v>0.17273665720423301</v>
      </c>
      <c r="AQ76">
        <f>(Table2[[#This Row],[Sharpe Ratio]]-AVERAGE(Table2[Sharpe Ratio]))/_xlfn.STDEV.P(Table2[Sharpe Ratio])</f>
        <v>1.2993995542640708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4.0346303041875498</v>
      </c>
      <c r="AS76">
        <f>_xlfn.RANK.AVG(Table2[[#This Row],[1Y Return vs Nifty Z-Score]],Table2[1Y Return vs Nifty Z-Score])</f>
        <v>111</v>
      </c>
      <c r="AT76">
        <f>_xlfn.RANK.AVG(Table2[[#This Row],[6M Return vs Nifty Z-Score]],Table2[6M Return vs Nifty Z-Score])</f>
        <v>235</v>
      </c>
      <c r="AU76">
        <f>_xlfn.RANK.AVG(Table2[[#This Row],[Sharpe Ratio Z-Score]],Table2[Sharpe Ratio Z-Score])</f>
        <v>73</v>
      </c>
      <c r="AV76">
        <f>(Table2[[#This Row],[Rank 1Y]]+Table2[[#This Row],[Rank 6M]]+Table2[[#This Row],[Rank Sharpe]])/3</f>
        <v>139.66666666666666</v>
      </c>
    </row>
    <row r="77" spans="1:48" x14ac:dyDescent="0.3">
      <c r="A77" t="s">
        <v>138</v>
      </c>
      <c r="B77" t="s">
        <v>139</v>
      </c>
      <c r="C77" t="s">
        <v>3141</v>
      </c>
      <c r="D77" t="s">
        <v>140</v>
      </c>
      <c r="E77">
        <v>202627.06913988001</v>
      </c>
      <c r="F77">
        <v>267.35000000000002</v>
      </c>
      <c r="G77">
        <v>70.778358917228104</v>
      </c>
      <c r="H77">
        <f>(Table2[[#This Row],[1Y Return vs Nifty]]-AVERAGE(Table2[1Y Return vs Nifty]))/_xlfn.STDEV.P(Table2[1Y Return vs Nifty])</f>
        <v>0.85252781432414126</v>
      </c>
      <c r="I77">
        <v>-0.82606518171739896</v>
      </c>
      <c r="J77">
        <f>(Table2[[#This Row],[1M Return vs Nifty]]-AVERAGE(Table2[1M Return vs Nifty]))/_xlfn.STDEV.P(Table2[1M Return vs Nifty])</f>
        <v>-5.0473609229845409E-2</v>
      </c>
      <c r="K77">
        <v>9.4566596492308808</v>
      </c>
      <c r="L77">
        <f>(Table2[[#This Row],[6M Return vs Nifty]]-AVERAGE(Table2[6M Return vs Nifty]))/_xlfn.STDEV.P(Table2[6M Return vs Nifty])</f>
        <v>0.14099053916168403</v>
      </c>
      <c r="M77">
        <v>-1.8775553573086401</v>
      </c>
      <c r="N77">
        <f>(Table2[[#This Row],[1W Return vs Nifty]]-AVERAGE(Table2[1W Return vs Nifty]))/_xlfn.STDEV.P(Table2[1W Return vs Nifty])</f>
        <v>-0.84849726699037642</v>
      </c>
      <c r="O77">
        <v>284.92</v>
      </c>
      <c r="P77">
        <v>290.51809155794302</v>
      </c>
      <c r="Q77">
        <v>252.79470762262699</v>
      </c>
      <c r="R77">
        <v>33.916060432055602</v>
      </c>
      <c r="S77" s="1">
        <f>(Table2[[#This Row],[Close Price]]-Table2[[#This Row],[20D EMA]])/Table2[[#This Row],[20D EMA]]</f>
        <v>-6.1666432682858319E-2</v>
      </c>
      <c r="T77" s="1">
        <f>(Table2[[#This Row],[Close Price]]-Table2[[#This Row],[50D EMA]])/Table2[[#This Row],[50D EMA]]</f>
        <v>-7.9747500177014582E-2</v>
      </c>
      <c r="U77" s="1">
        <f>(Table2[[#This Row],[Close Price]]-Table2[[#This Row],[200D EMA]])/Table2[[#This Row],[200D EMA]]</f>
        <v>5.7577520171431903E-2</v>
      </c>
      <c r="V77">
        <v>1.3603014663131601</v>
      </c>
      <c r="W77">
        <v>265</v>
      </c>
      <c r="X77">
        <v>278.89999999999998</v>
      </c>
      <c r="Y77">
        <v>265</v>
      </c>
      <c r="Z77">
        <v>278.89999999999998</v>
      </c>
      <c r="AA77">
        <v>265</v>
      </c>
      <c r="AB77">
        <v>286.60000000000002</v>
      </c>
      <c r="AC77" s="1">
        <f>(Table2[[#This Row],[Close Price]]/Table2[[#This Row],[Day Low]])-1</f>
        <v>8.8679245283018737E-3</v>
      </c>
      <c r="AD77" s="1">
        <f>(Table2[[#This Row],[Day High]]/Table2[[#This Row],[Close Price]])-1</f>
        <v>4.3201795399289145E-2</v>
      </c>
      <c r="AE77" s="1">
        <f>(Table2[[#This Row],[Close Price]]/Table2[[#This Row],[Current Week Low]])-1</f>
        <v>8.8679245283018737E-3</v>
      </c>
      <c r="AF77" s="1">
        <f>(Table2[[#This Row],[Current Week High]]/Table2[[#This Row],[Close Price]])-1</f>
        <v>4.3201795399289145E-2</v>
      </c>
      <c r="AG77" s="1">
        <f>(Table2[[#This Row],[Close Price]]/Table2[[#This Row],[Current Month Low]])-1</f>
        <v>8.8679245283018737E-3</v>
      </c>
      <c r="AH77" s="1">
        <f>(Table2[[#This Row],[Current Month High]]/Table2[[#This Row],[Close Price]])-1</f>
        <v>7.2002992332148796E-2</v>
      </c>
      <c r="AI77">
        <v>27.361137086216502</v>
      </c>
      <c r="AJ77">
        <v>110.511811023622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-0.12</v>
      </c>
      <c r="AM77" t="s">
        <v>3189</v>
      </c>
      <c r="AN77">
        <v>-5.48</v>
      </c>
      <c r="AO77" t="s">
        <v>3189</v>
      </c>
      <c r="AP77">
        <v>0.202160848768135</v>
      </c>
      <c r="AQ77">
        <f>(Table2[[#This Row],[Sharpe Ratio]]-AVERAGE(Table2[Sharpe Ratio]))/_xlfn.STDEV.P(Table2[Sharpe Ratio])</f>
        <v>1.6429301293579557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114</v>
      </c>
      <c r="AT77">
        <f>_xlfn.RANK.AVG(Table2[[#This Row],[6M Return vs Nifty Z-Score]],Table2[6M Return vs Nifty Z-Score])</f>
        <v>273</v>
      </c>
      <c r="AU77">
        <f>_xlfn.RANK.AVG(Table2[[#This Row],[Sharpe Ratio Z-Score]],Table2[Sharpe Ratio Z-Score])</f>
        <v>33</v>
      </c>
      <c r="AV77">
        <f>(Table2[[#This Row],[Rank 1Y]]+Table2[[#This Row],[Rank 6M]]+Table2[[#This Row],[Rank Sharpe]])/3</f>
        <v>140</v>
      </c>
    </row>
    <row r="78" spans="1:48" x14ac:dyDescent="0.3">
      <c r="A78" t="s">
        <v>835</v>
      </c>
      <c r="B78" t="s">
        <v>836</v>
      </c>
      <c r="C78" t="s">
        <v>3131</v>
      </c>
      <c r="D78" t="s">
        <v>230</v>
      </c>
      <c r="E78">
        <v>19267.161325500001</v>
      </c>
      <c r="F78">
        <v>2482.85</v>
      </c>
      <c r="G78">
        <v>73.477631442651699</v>
      </c>
      <c r="H78">
        <f>(Table2[[#This Row],[1Y Return vs Nifty]]-AVERAGE(Table2[1Y Return vs Nifty]))/_xlfn.STDEV.P(Table2[1Y Return vs Nifty])</f>
        <v>0.90104497654154347</v>
      </c>
      <c r="I78">
        <v>4.1991554681203702</v>
      </c>
      <c r="J78">
        <f>(Table2[[#This Row],[1M Return vs Nifty]]-AVERAGE(Table2[1M Return vs Nifty]))/_xlfn.STDEV.P(Table2[1M Return vs Nifty])</f>
        <v>0.51097616757586384</v>
      </c>
      <c r="K78">
        <v>41.878054242300998</v>
      </c>
      <c r="L78">
        <f>(Table2[[#This Row],[6M Return vs Nifty]]-AVERAGE(Table2[6M Return vs Nifty]))/_xlfn.STDEV.P(Table2[6M Return vs Nifty])</f>
        <v>1.2853104870413588</v>
      </c>
      <c r="M78">
        <v>0.52418851822013102</v>
      </c>
      <c r="N78">
        <f>(Table2[[#This Row],[1W Return vs Nifty]]-AVERAGE(Table2[1W Return vs Nifty]))/_xlfn.STDEV.P(Table2[1W Return vs Nifty])</f>
        <v>-0.23387088656581859</v>
      </c>
      <c r="O78">
        <v>2685.54</v>
      </c>
      <c r="P78">
        <v>2522.7040457328098</v>
      </c>
      <c r="Q78">
        <v>1979.3380819757499</v>
      </c>
      <c r="R78">
        <v>53.025742073410399</v>
      </c>
      <c r="S78" s="1">
        <f>(Table2[[#This Row],[Close Price]]-Table2[[#This Row],[20D EMA]])/Table2[[#This Row],[20D EMA]]</f>
        <v>-7.5474578669466871E-2</v>
      </c>
      <c r="T78" s="1">
        <f>(Table2[[#This Row],[Close Price]]-Table2[[#This Row],[50D EMA]])/Table2[[#This Row],[50D EMA]]</f>
        <v>-1.5798145565360164E-2</v>
      </c>
      <c r="U78" s="1">
        <f>(Table2[[#This Row],[Close Price]]-Table2[[#This Row],[200D EMA]])/Table2[[#This Row],[200D EMA]]</f>
        <v>0.25438398958183578</v>
      </c>
      <c r="V78">
        <v>0.81002628834095203</v>
      </c>
      <c r="W78">
        <v>2450</v>
      </c>
      <c r="X78">
        <v>2740.1</v>
      </c>
      <c r="Y78">
        <v>2450</v>
      </c>
      <c r="Z78">
        <v>2740.1</v>
      </c>
      <c r="AA78">
        <v>2450</v>
      </c>
      <c r="AB78">
        <v>2975</v>
      </c>
      <c r="AC78" s="1">
        <f>(Table2[[#This Row],[Close Price]]/Table2[[#This Row],[Day Low]])-1</f>
        <v>1.3408163265306028E-2</v>
      </c>
      <c r="AD78" s="1">
        <f>(Table2[[#This Row],[Day High]]/Table2[[#This Row],[Close Price]])-1</f>
        <v>0.1036107698813864</v>
      </c>
      <c r="AE78" s="1">
        <f>(Table2[[#This Row],[Close Price]]/Table2[[#This Row],[Current Week Low]])-1</f>
        <v>1.3408163265306028E-2</v>
      </c>
      <c r="AF78" s="1">
        <f>(Table2[[#This Row],[Current Week High]]/Table2[[#This Row],[Close Price]])-1</f>
        <v>0.1036107698813864</v>
      </c>
      <c r="AG78" s="1">
        <f>(Table2[[#This Row],[Close Price]]/Table2[[#This Row],[Current Month Low]])-1</f>
        <v>1.3408163265306028E-2</v>
      </c>
      <c r="AH78" s="1">
        <f>(Table2[[#This Row],[Current Month High]]/Table2[[#This Row],[Close Price]])-1</f>
        <v>0.19821978774392335</v>
      </c>
      <c r="AI78">
        <v>19.821978774392299</v>
      </c>
      <c r="AJ78">
        <v>112.818754553636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3188</v>
      </c>
      <c r="AN78">
        <v>-7.85</v>
      </c>
      <c r="AO78" t="s">
        <v>3189</v>
      </c>
      <c r="AP78">
        <v>9.4317786210809995E-2</v>
      </c>
      <c r="AQ78">
        <f>(Table2[[#This Row],[Sharpe Ratio]]-AVERAGE(Table2[Sharpe Ratio]))/_xlfn.STDEV.P(Table2[Sharpe Ratio])</f>
        <v>0.38385087072323693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2.8473116153161846</v>
      </c>
      <c r="AS78">
        <f>_xlfn.RANK.AVG(Table2[[#This Row],[1Y Return vs Nifty Z-Score]],Table2[1Y Return vs Nifty Z-Score])</f>
        <v>109</v>
      </c>
      <c r="AT78">
        <f>_xlfn.RANK.AVG(Table2[[#This Row],[6M Return vs Nifty Z-Score]],Table2[6M Return vs Nifty Z-Score])</f>
        <v>69</v>
      </c>
      <c r="AU78">
        <f>_xlfn.RANK.AVG(Table2[[#This Row],[Sharpe Ratio Z-Score]],Table2[Sharpe Ratio Z-Score])</f>
        <v>246</v>
      </c>
      <c r="AV78">
        <f>(Table2[[#This Row],[Rank 1Y]]+Table2[[#This Row],[Rank 6M]]+Table2[[#This Row],[Rank Sharpe]])/3</f>
        <v>141.33333333333334</v>
      </c>
    </row>
    <row r="79" spans="1:48" x14ac:dyDescent="0.3">
      <c r="A79" t="s">
        <v>1300</v>
      </c>
      <c r="B79" t="s">
        <v>1301</v>
      </c>
      <c r="C79" t="s">
        <v>3141</v>
      </c>
      <c r="D79" t="s">
        <v>271</v>
      </c>
      <c r="E79">
        <v>8775.58142184799</v>
      </c>
      <c r="F79">
        <v>72.13</v>
      </c>
      <c r="G79">
        <v>41.777513384187998</v>
      </c>
      <c r="H79">
        <f>(Table2[[#This Row],[1Y Return vs Nifty]]-AVERAGE(Table2[1Y Return vs Nifty]))/_xlfn.STDEV.P(Table2[1Y Return vs Nifty])</f>
        <v>0.33126191252434944</v>
      </c>
      <c r="I79">
        <v>1.8031010761884201</v>
      </c>
      <c r="J79">
        <f>(Table2[[#This Row],[1M Return vs Nifty]]-AVERAGE(Table2[1M Return vs Nifty]))/_xlfn.STDEV.P(Table2[1M Return vs Nifty])</f>
        <v>0.2432736531384207</v>
      </c>
      <c r="K79">
        <v>18.208923148842</v>
      </c>
      <c r="L79">
        <f>(Table2[[#This Row],[6M Return vs Nifty]]-AVERAGE(Table2[6M Return vs Nifty]))/_xlfn.STDEV.P(Table2[6M Return vs Nifty])</f>
        <v>0.44990352200557771</v>
      </c>
      <c r="M79">
        <v>-3.8805969190701002</v>
      </c>
      <c r="N79">
        <f>(Table2[[#This Row],[1W Return vs Nifty]]-AVERAGE(Table2[1W Return vs Nifty]))/_xlfn.STDEV.P(Table2[1W Return vs Nifty])</f>
        <v>-1.3610923848500418</v>
      </c>
      <c r="O79">
        <v>78.319999999999993</v>
      </c>
      <c r="P79">
        <v>78.037652179336405</v>
      </c>
      <c r="Q79">
        <v>65.679617130355794</v>
      </c>
      <c r="R79">
        <v>39.149108699610402</v>
      </c>
      <c r="S79" s="1">
        <f>(Table2[[#This Row],[Close Price]]-Table2[[#This Row],[20D EMA]])/Table2[[#This Row],[20D EMA]]</f>
        <v>-7.9034729315628174E-2</v>
      </c>
      <c r="T79" s="1">
        <f>(Table2[[#This Row],[Close Price]]-Table2[[#This Row],[50D EMA]])/Table2[[#This Row],[50D EMA]]</f>
        <v>-7.5702587332588889E-2</v>
      </c>
      <c r="U79" s="1">
        <f>(Table2[[#This Row],[Close Price]]-Table2[[#This Row],[200D EMA]])/Table2[[#This Row],[200D EMA]]</f>
        <v>9.8209812289891757E-2</v>
      </c>
      <c r="V79">
        <v>0.976189594053128</v>
      </c>
      <c r="W79">
        <v>71.7</v>
      </c>
      <c r="X79">
        <v>79.900000000000006</v>
      </c>
      <c r="Y79">
        <v>71.7</v>
      </c>
      <c r="Z79">
        <v>79.900000000000006</v>
      </c>
      <c r="AA79">
        <v>71.7</v>
      </c>
      <c r="AB79">
        <v>83.6</v>
      </c>
      <c r="AC79" s="1">
        <f>(Table2[[#This Row],[Close Price]]/Table2[[#This Row],[Day Low]])-1</f>
        <v>5.9972105997210257E-3</v>
      </c>
      <c r="AD79" s="1">
        <f>(Table2[[#This Row],[Day High]]/Table2[[#This Row],[Close Price]])-1</f>
        <v>0.10772216830722314</v>
      </c>
      <c r="AE79" s="1">
        <f>(Table2[[#This Row],[Close Price]]/Table2[[#This Row],[Current Week Low]])-1</f>
        <v>5.9972105997210257E-3</v>
      </c>
      <c r="AF79" s="1">
        <f>(Table2[[#This Row],[Current Week High]]/Table2[[#This Row],[Close Price]])-1</f>
        <v>0.10772216830722314</v>
      </c>
      <c r="AG79" s="1">
        <f>(Table2[[#This Row],[Close Price]]/Table2[[#This Row],[Current Month Low]])-1</f>
        <v>5.9972105997210257E-3</v>
      </c>
      <c r="AH79" s="1">
        <f>(Table2[[#This Row],[Current Month High]]/Table2[[#This Row],[Close Price]])-1</f>
        <v>0.15901843892971024</v>
      </c>
      <c r="AI79">
        <v>29.488423679467601</v>
      </c>
      <c r="AJ79">
        <v>82.146464646464594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-0.09</v>
      </c>
      <c r="AM79" t="s">
        <v>3189</v>
      </c>
      <c r="AN79">
        <v>-8.24</v>
      </c>
      <c r="AO79" t="s">
        <v>3189</v>
      </c>
      <c r="AP79">
        <v>0.21406689334479501</v>
      </c>
      <c r="AQ79">
        <f>(Table2[[#This Row],[Sharpe Ratio]]-AVERAGE(Table2[Sharpe Ratio]))/_xlfn.STDEV.P(Table2[Sharpe Ratio])</f>
        <v>1.7819344697705304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1.4452811725888361</v>
      </c>
      <c r="AS79">
        <f>_xlfn.RANK.AVG(Table2[[#This Row],[1Y Return vs Nifty Z-Score]],Table2[1Y Return vs Nifty Z-Score])</f>
        <v>215</v>
      </c>
      <c r="AT79">
        <f>_xlfn.RANK.AVG(Table2[[#This Row],[6M Return vs Nifty Z-Score]],Table2[6M Return vs Nifty Z-Score])</f>
        <v>192</v>
      </c>
      <c r="AU79">
        <f>_xlfn.RANK.AVG(Table2[[#This Row],[Sharpe Ratio Z-Score]],Table2[Sharpe Ratio Z-Score])</f>
        <v>23</v>
      </c>
      <c r="AV79">
        <f>(Table2[[#This Row],[Rank 1Y]]+Table2[[#This Row],[Rank 6M]]+Table2[[#This Row],[Rank Sharpe]])/3</f>
        <v>143.33333333333334</v>
      </c>
    </row>
    <row r="80" spans="1:48" x14ac:dyDescent="0.3">
      <c r="A80" t="s">
        <v>203</v>
      </c>
      <c r="B80" t="s">
        <v>204</v>
      </c>
      <c r="C80" t="s">
        <v>3135</v>
      </c>
      <c r="D80" t="s">
        <v>80</v>
      </c>
      <c r="E80">
        <v>127679.6618875</v>
      </c>
      <c r="F80">
        <v>2637.85</v>
      </c>
      <c r="G80">
        <v>47.093248828231502</v>
      </c>
      <c r="H80">
        <f>(Table2[[#This Row],[1Y Return vs Nifty]]-AVERAGE(Table2[1Y Return vs Nifty]))/_xlfn.STDEV.P(Table2[1Y Return vs Nifty])</f>
        <v>0.42680780365402726</v>
      </c>
      <c r="I80">
        <v>-2.1682348240229699</v>
      </c>
      <c r="J80">
        <f>(Table2[[#This Row],[1M Return vs Nifty]]-AVERAGE(Table2[1M Return vs Nifty]))/_xlfn.STDEV.P(Table2[1M Return vs Nifty])</f>
        <v>-0.20042938204395833</v>
      </c>
      <c r="K80">
        <v>13.5351683813525</v>
      </c>
      <c r="L80">
        <f>(Table2[[#This Row],[6M Return vs Nifty]]-AVERAGE(Table2[6M Return vs Nifty]))/_xlfn.STDEV.P(Table2[6M Return vs Nifty])</f>
        <v>0.28494236351552532</v>
      </c>
      <c r="M80">
        <v>-4.5232593110727501</v>
      </c>
      <c r="N80">
        <f>(Table2[[#This Row],[1W Return vs Nifty]]-AVERAGE(Table2[1W Return vs Nifty]))/_xlfn.STDEV.P(Table2[1W Return vs Nifty])</f>
        <v>-1.5255550754209144</v>
      </c>
      <c r="O80">
        <v>2782.47</v>
      </c>
      <c r="P80">
        <v>2701.3088999034098</v>
      </c>
      <c r="Q80">
        <v>2308.0076845040799</v>
      </c>
      <c r="R80">
        <v>28.706959219219598</v>
      </c>
      <c r="S80" s="1">
        <f>(Table2[[#This Row],[Close Price]]-Table2[[#This Row],[20D EMA]])/Table2[[#This Row],[20D EMA]]</f>
        <v>-5.1975403149000669E-2</v>
      </c>
      <c r="T80" s="1">
        <f>(Table2[[#This Row],[Close Price]]-Table2[[#This Row],[50D EMA]])/Table2[[#This Row],[50D EMA]]</f>
        <v>-2.3491907906451948E-2</v>
      </c>
      <c r="U80" s="1">
        <f>(Table2[[#This Row],[Close Price]]-Table2[[#This Row],[200D EMA]])/Table2[[#This Row],[200D EMA]]</f>
        <v>0.14291213920580731</v>
      </c>
      <c r="V80">
        <v>1.03845678223077</v>
      </c>
      <c r="W80">
        <v>2621.15</v>
      </c>
      <c r="X80">
        <v>2700</v>
      </c>
      <c r="Y80">
        <v>2621.15</v>
      </c>
      <c r="Z80">
        <v>2700</v>
      </c>
      <c r="AA80">
        <v>2621.15</v>
      </c>
      <c r="AB80">
        <v>2875.25</v>
      </c>
      <c r="AC80" s="1">
        <f>(Table2[[#This Row],[Close Price]]/Table2[[#This Row],[Day Low]])-1</f>
        <v>6.3712492608205551E-3</v>
      </c>
      <c r="AD80" s="1">
        <f>(Table2[[#This Row],[Day High]]/Table2[[#This Row],[Close Price]])-1</f>
        <v>2.3560854483765326E-2</v>
      </c>
      <c r="AE80" s="1">
        <f>(Table2[[#This Row],[Close Price]]/Table2[[#This Row],[Current Week Low]])-1</f>
        <v>6.3712492608205551E-3</v>
      </c>
      <c r="AF80" s="1">
        <f>(Table2[[#This Row],[Current Week High]]/Table2[[#This Row],[Close Price]])-1</f>
        <v>2.3560854483765326E-2</v>
      </c>
      <c r="AG80" s="1">
        <f>(Table2[[#This Row],[Close Price]]/Table2[[#This Row],[Current Month Low]])-1</f>
        <v>6.3712492608205551E-3</v>
      </c>
      <c r="AH80" s="1">
        <f>(Table2[[#This Row],[Current Month High]]/Table2[[#This Row],[Close Price]])-1</f>
        <v>8.9997535872017087E-2</v>
      </c>
      <c r="AI80">
        <v>12.136778057888</v>
      </c>
      <c r="AJ80">
        <v>76.4389150864519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0.09</v>
      </c>
      <c r="AM80" t="s">
        <v>3188</v>
      </c>
      <c r="AN80">
        <v>-5.28</v>
      </c>
      <c r="AO80" t="s">
        <v>3189</v>
      </c>
      <c r="AP80">
        <v>0.26150718476080598</v>
      </c>
      <c r="AQ80">
        <f>(Table2[[#This Row],[Sharpe Ratio]]-AVERAGE(Table2[Sharpe Ratio]))/_xlfn.STDEV.P(Table2[Sharpe Ratio])</f>
        <v>2.3358049323581027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1.3215706420627826</v>
      </c>
      <c r="AS80">
        <f>_xlfn.RANK.AVG(Table2[[#This Row],[1Y Return vs Nifty Z-Score]],Table2[1Y Return vs Nifty Z-Score])</f>
        <v>194</v>
      </c>
      <c r="AT80">
        <f>_xlfn.RANK.AVG(Table2[[#This Row],[6M Return vs Nifty Z-Score]],Table2[6M Return vs Nifty Z-Score])</f>
        <v>233</v>
      </c>
      <c r="AU80">
        <f>_xlfn.RANK.AVG(Table2[[#This Row],[Sharpe Ratio Z-Score]],Table2[Sharpe Ratio Z-Score])</f>
        <v>6</v>
      </c>
      <c r="AV80">
        <f>(Table2[[#This Row],[Rank 1Y]]+Table2[[#This Row],[Rank 6M]]+Table2[[#This Row],[Rank Sharpe]])/3</f>
        <v>144.33333333333334</v>
      </c>
    </row>
    <row r="81" spans="1:48" x14ac:dyDescent="0.3">
      <c r="A81" t="s">
        <v>1013</v>
      </c>
      <c r="B81" t="s">
        <v>1014</v>
      </c>
      <c r="C81" t="s">
        <v>3135</v>
      </c>
      <c r="D81" t="s">
        <v>190</v>
      </c>
      <c r="E81">
        <v>14035.6827457049</v>
      </c>
      <c r="F81">
        <v>562.1</v>
      </c>
      <c r="G81">
        <v>45.942001514262699</v>
      </c>
      <c r="H81">
        <f>(Table2[[#This Row],[1Y Return vs Nifty]]-AVERAGE(Table2[1Y Return vs Nifty]))/_xlfn.STDEV.P(Table2[1Y Return vs Nifty])</f>
        <v>0.40611509769044263</v>
      </c>
      <c r="I81">
        <v>6.48807501787158</v>
      </c>
      <c r="J81">
        <f>(Table2[[#This Row],[1M Return vs Nifty]]-AVERAGE(Table2[1M Return vs Nifty]))/_xlfn.STDEV.P(Table2[1M Return vs Nifty])</f>
        <v>0.76670889254099128</v>
      </c>
      <c r="K81">
        <v>22.5440059511116</v>
      </c>
      <c r="L81">
        <f>(Table2[[#This Row],[6M Return vs Nifty]]-AVERAGE(Table2[6M Return vs Nifty]))/_xlfn.STDEV.P(Table2[6M Return vs Nifty])</f>
        <v>0.602911182182156</v>
      </c>
      <c r="M81">
        <v>3.2171893710438102</v>
      </c>
      <c r="N81">
        <f>(Table2[[#This Row],[1W Return vs Nifty]]-AVERAGE(Table2[1W Return vs Nifty]))/_xlfn.STDEV.P(Table2[1W Return vs Nifty])</f>
        <v>0.45529059460454835</v>
      </c>
      <c r="O81">
        <v>578.84</v>
      </c>
      <c r="P81">
        <v>552.22617291188203</v>
      </c>
      <c r="Q81">
        <v>465.36905229879198</v>
      </c>
      <c r="R81">
        <v>55.816025415835803</v>
      </c>
      <c r="S81" s="1">
        <f>(Table2[[#This Row],[Close Price]]-Table2[[#This Row],[20D EMA]])/Table2[[#This Row],[20D EMA]]</f>
        <v>-2.8919908783083422E-2</v>
      </c>
      <c r="T81" s="1">
        <f>(Table2[[#This Row],[Close Price]]-Table2[[#This Row],[50D EMA]])/Table2[[#This Row],[50D EMA]]</f>
        <v>1.7880041860481585E-2</v>
      </c>
      <c r="U81" s="1">
        <f>(Table2[[#This Row],[Close Price]]-Table2[[#This Row],[200D EMA]])/Table2[[#This Row],[200D EMA]]</f>
        <v>0.20785857422917234</v>
      </c>
      <c r="V81">
        <v>1.16271289284742</v>
      </c>
      <c r="W81">
        <v>558.6</v>
      </c>
      <c r="X81">
        <v>602.1</v>
      </c>
      <c r="Y81">
        <v>558.6</v>
      </c>
      <c r="Z81">
        <v>602.1</v>
      </c>
      <c r="AA81">
        <v>558.6</v>
      </c>
      <c r="AB81">
        <v>614.9</v>
      </c>
      <c r="AC81" s="1">
        <f>(Table2[[#This Row],[Close Price]]/Table2[[#This Row],[Day Low]])-1</f>
        <v>6.2656641604010854E-3</v>
      </c>
      <c r="AD81" s="1">
        <f>(Table2[[#This Row],[Day High]]/Table2[[#This Row],[Close Price]])-1</f>
        <v>7.1161714997331371E-2</v>
      </c>
      <c r="AE81" s="1">
        <f>(Table2[[#This Row],[Close Price]]/Table2[[#This Row],[Current Week Low]])-1</f>
        <v>6.2656641604010854E-3</v>
      </c>
      <c r="AF81" s="1">
        <f>(Table2[[#This Row],[Current Week High]]/Table2[[#This Row],[Close Price]])-1</f>
        <v>7.1161714997331371E-2</v>
      </c>
      <c r="AG81" s="1">
        <f>(Table2[[#This Row],[Close Price]]/Table2[[#This Row],[Current Month Low]])-1</f>
        <v>6.2656641604010854E-3</v>
      </c>
      <c r="AH81" s="1">
        <f>(Table2[[#This Row],[Current Month High]]/Table2[[#This Row],[Close Price]])-1</f>
        <v>9.393346379647749E-2</v>
      </c>
      <c r="AI81">
        <v>15.9935954456502</v>
      </c>
      <c r="AJ81">
        <v>79.584664536741201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0.16</v>
      </c>
      <c r="AM81" t="s">
        <v>3188</v>
      </c>
      <c r="AN81">
        <v>4.32</v>
      </c>
      <c r="AO81" t="s">
        <v>3188</v>
      </c>
      <c r="AP81">
        <v>0.16531264690030001</v>
      </c>
      <c r="AQ81">
        <f>(Table2[[#This Row],[Sharpe Ratio]]-AVERAGE(Table2[Sharpe Ratio]))/_xlfn.STDEV.P(Table2[Sharpe Ratio])</f>
        <v>1.2127234420699855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3.4437492090881241</v>
      </c>
      <c r="AS81">
        <f>_xlfn.RANK.AVG(Table2[[#This Row],[1Y Return vs Nifty Z-Score]],Table2[1Y Return vs Nifty Z-Score])</f>
        <v>197</v>
      </c>
      <c r="AT81">
        <f>_xlfn.RANK.AVG(Table2[[#This Row],[6M Return vs Nifty Z-Score]],Table2[6M Return vs Nifty Z-Score])</f>
        <v>151</v>
      </c>
      <c r="AU81">
        <f>_xlfn.RANK.AVG(Table2[[#This Row],[Sharpe Ratio Z-Score]],Table2[Sharpe Ratio Z-Score])</f>
        <v>85</v>
      </c>
      <c r="AV81">
        <f>(Table2[[#This Row],[Rank 1Y]]+Table2[[#This Row],[Rank 6M]]+Table2[[#This Row],[Rank Sharpe]])/3</f>
        <v>144.33333333333334</v>
      </c>
    </row>
    <row r="82" spans="1:48" x14ac:dyDescent="0.3">
      <c r="A82" t="s">
        <v>560</v>
      </c>
      <c r="B82" t="s">
        <v>561</v>
      </c>
      <c r="C82" t="s">
        <v>3129</v>
      </c>
      <c r="D82" t="s">
        <v>562</v>
      </c>
      <c r="E82">
        <v>36879.160514559997</v>
      </c>
      <c r="F82">
        <v>963.8</v>
      </c>
      <c r="G82">
        <v>61.199368285721199</v>
      </c>
      <c r="H82">
        <f>(Table2[[#This Row],[1Y Return vs Nifty]]-AVERAGE(Table2[1Y Return vs Nifty]))/_xlfn.STDEV.P(Table2[1Y Return vs Nifty])</f>
        <v>0.68035348291799158</v>
      </c>
      <c r="I82">
        <v>-5.8695429828419599</v>
      </c>
      <c r="J82">
        <f>(Table2[[#This Row],[1M Return vs Nifty]]-AVERAGE(Table2[1M Return vs Nifty]))/_xlfn.STDEV.P(Table2[1M Return vs Nifty])</f>
        <v>-0.61396319169372171</v>
      </c>
      <c r="K82">
        <v>23.7062492912669</v>
      </c>
      <c r="L82">
        <f>(Table2[[#This Row],[6M Return vs Nifty]]-AVERAGE(Table2[6M Return vs Nifty]))/_xlfn.STDEV.P(Table2[6M Return vs Nifty])</f>
        <v>0.64393280556149968</v>
      </c>
      <c r="M82">
        <v>-1.99766619953115</v>
      </c>
      <c r="N82">
        <f>(Table2[[#This Row],[1W Return vs Nifty]]-AVERAGE(Table2[1W Return vs Nifty]))/_xlfn.STDEV.P(Table2[1W Return vs Nifty])</f>
        <v>-0.87923463784708922</v>
      </c>
      <c r="O82">
        <v>1044.1600000000001</v>
      </c>
      <c r="P82">
        <v>1037.5361594747601</v>
      </c>
      <c r="Q82">
        <v>863.336120887324</v>
      </c>
      <c r="R82">
        <v>41.745444059866003</v>
      </c>
      <c r="S82" s="1">
        <f>(Table2[[#This Row],[Close Price]]-Table2[[#This Row],[20D EMA]])/Table2[[#This Row],[20D EMA]]</f>
        <v>-7.6961385228317622E-2</v>
      </c>
      <c r="T82" s="1">
        <f>(Table2[[#This Row],[Close Price]]-Table2[[#This Row],[50D EMA]])/Table2[[#This Row],[50D EMA]]</f>
        <v>-7.1068520168095312E-2</v>
      </c>
      <c r="U82" s="1">
        <f>(Table2[[#This Row],[Close Price]]-Table2[[#This Row],[200D EMA]])/Table2[[#This Row],[200D EMA]]</f>
        <v>0.11636705181455941</v>
      </c>
      <c r="V82">
        <v>1.12364246871937</v>
      </c>
      <c r="W82">
        <v>955.2</v>
      </c>
      <c r="X82">
        <v>1021.05</v>
      </c>
      <c r="Y82">
        <v>955.2</v>
      </c>
      <c r="Z82">
        <v>1021.05</v>
      </c>
      <c r="AA82">
        <v>940</v>
      </c>
      <c r="AB82">
        <v>1044.6500000000001</v>
      </c>
      <c r="AC82" s="1">
        <f>(Table2[[#This Row],[Close Price]]/Table2[[#This Row],[Day Low]])-1</f>
        <v>9.0033500837520819E-3</v>
      </c>
      <c r="AD82" s="1">
        <f>(Table2[[#This Row],[Day High]]/Table2[[#This Row],[Close Price]])-1</f>
        <v>5.9400290516704812E-2</v>
      </c>
      <c r="AE82" s="1">
        <f>(Table2[[#This Row],[Close Price]]/Table2[[#This Row],[Current Week Low]])-1</f>
        <v>9.0033500837520819E-3</v>
      </c>
      <c r="AF82" s="1">
        <f>(Table2[[#This Row],[Current Week High]]/Table2[[#This Row],[Close Price]])-1</f>
        <v>5.9400290516704812E-2</v>
      </c>
      <c r="AG82" s="1">
        <f>(Table2[[#This Row],[Close Price]]/Table2[[#This Row],[Current Month Low]])-1</f>
        <v>2.5319148936170155E-2</v>
      </c>
      <c r="AH82" s="1">
        <f>(Table2[[#This Row],[Current Month High]]/Table2[[#This Row],[Close Price]])-1</f>
        <v>8.3886698485162947E-2</v>
      </c>
      <c r="AI82">
        <v>26.063498651172399</v>
      </c>
      <c r="AJ82">
        <v>92.011156489690194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</v>
      </c>
      <c r="AM82" t="s">
        <v>3190</v>
      </c>
      <c r="AN82">
        <v>-10.87</v>
      </c>
      <c r="AO82" t="s">
        <v>3189</v>
      </c>
      <c r="AP82">
        <v>0.128939118879942</v>
      </c>
      <c r="AQ82">
        <f>(Table2[[#This Row],[Sharpe Ratio]]-AVERAGE(Table2[Sharpe Ratio]))/_xlfn.STDEV.P(Table2[Sharpe Ratio])</f>
        <v>0.78805862258326487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0.61914708152194509</v>
      </c>
      <c r="AS82">
        <f>_xlfn.RANK.AVG(Table2[[#This Row],[1Y Return vs Nifty Z-Score]],Table2[1Y Return vs Nifty Z-Score])</f>
        <v>134</v>
      </c>
      <c r="AT82">
        <f>_xlfn.RANK.AVG(Table2[[#This Row],[6M Return vs Nifty Z-Score]],Table2[6M Return vs Nifty Z-Score])</f>
        <v>145</v>
      </c>
      <c r="AU82">
        <f>_xlfn.RANK.AVG(Table2[[#This Row],[Sharpe Ratio Z-Score]],Table2[Sharpe Ratio Z-Score])</f>
        <v>155</v>
      </c>
      <c r="AV82">
        <f>(Table2[[#This Row],[Rank 1Y]]+Table2[[#This Row],[Rank 6M]]+Table2[[#This Row],[Rank Sharpe]])/3</f>
        <v>144.66666666666666</v>
      </c>
    </row>
    <row r="83" spans="1:48" x14ac:dyDescent="0.3">
      <c r="A83" t="s">
        <v>520</v>
      </c>
      <c r="B83" t="s">
        <v>521</v>
      </c>
      <c r="C83" t="s">
        <v>3133</v>
      </c>
      <c r="D83" t="s">
        <v>51</v>
      </c>
      <c r="E83">
        <v>41530.150115024997</v>
      </c>
      <c r="F83">
        <v>3310</v>
      </c>
      <c r="G83">
        <v>64.010686157500601</v>
      </c>
      <c r="H83">
        <f>(Table2[[#This Row],[1Y Return vs Nifty]]-AVERAGE(Table2[1Y Return vs Nifty]))/_xlfn.STDEV.P(Table2[1Y Return vs Nifty])</f>
        <v>0.73088456636552102</v>
      </c>
      <c r="I83">
        <v>1.42312530704615</v>
      </c>
      <c r="J83">
        <f>(Table2[[#This Row],[1M Return vs Nifty]]-AVERAGE(Table2[1M Return vs Nifty]))/_xlfn.STDEV.P(Table2[1M Return vs Nifty])</f>
        <v>0.2008203310572515</v>
      </c>
      <c r="K83">
        <v>44.862556733282602</v>
      </c>
      <c r="L83">
        <f>(Table2[[#This Row],[6M Return vs Nifty]]-AVERAGE(Table2[6M Return vs Nifty]))/_xlfn.STDEV.P(Table2[6M Return vs Nifty])</f>
        <v>1.3906491307916438</v>
      </c>
      <c r="M83">
        <v>4.7133817536498199</v>
      </c>
      <c r="N83">
        <f>(Table2[[#This Row],[1W Return vs Nifty]]-AVERAGE(Table2[1W Return vs Nifty]))/_xlfn.STDEV.P(Table2[1W Return vs Nifty])</f>
        <v>0.83817876095303823</v>
      </c>
      <c r="O83">
        <v>3235.32</v>
      </c>
      <c r="P83">
        <v>3060.63429678077</v>
      </c>
      <c r="Q83">
        <v>2508.0021758083599</v>
      </c>
      <c r="R83">
        <v>58.137254713640502</v>
      </c>
      <c r="S83" s="1">
        <f>(Table2[[#This Row],[Close Price]]-Table2[[#This Row],[20D EMA]])/Table2[[#This Row],[20D EMA]]</f>
        <v>2.3082724429113605E-2</v>
      </c>
      <c r="T83" s="1">
        <f>(Table2[[#This Row],[Close Price]]-Table2[[#This Row],[50D EMA]])/Table2[[#This Row],[50D EMA]]</f>
        <v>8.1475171170079783E-2</v>
      </c>
      <c r="U83" s="1">
        <f>(Table2[[#This Row],[Close Price]]-Table2[[#This Row],[200D EMA]])/Table2[[#This Row],[200D EMA]]</f>
        <v>0.31977556954596598</v>
      </c>
      <c r="V83">
        <v>0.77441629852410099</v>
      </c>
      <c r="W83">
        <v>3270.8</v>
      </c>
      <c r="X83">
        <v>3390</v>
      </c>
      <c r="Y83">
        <v>3270.8</v>
      </c>
      <c r="Z83">
        <v>3390</v>
      </c>
      <c r="AA83">
        <v>3160.3</v>
      </c>
      <c r="AB83">
        <v>3390</v>
      </c>
      <c r="AC83" s="1">
        <f>(Table2[[#This Row],[Close Price]]/Table2[[#This Row],[Day Low]])-1</f>
        <v>1.1984835514247116E-2</v>
      </c>
      <c r="AD83" s="1">
        <f>(Table2[[#This Row],[Day High]]/Table2[[#This Row],[Close Price]])-1</f>
        <v>2.4169184290030232E-2</v>
      </c>
      <c r="AE83" s="1">
        <f>(Table2[[#This Row],[Close Price]]/Table2[[#This Row],[Current Week Low]])-1</f>
        <v>1.1984835514247116E-2</v>
      </c>
      <c r="AF83" s="1">
        <f>(Table2[[#This Row],[Current Week High]]/Table2[[#This Row],[Close Price]])-1</f>
        <v>2.4169184290030232E-2</v>
      </c>
      <c r="AG83" s="1">
        <f>(Table2[[#This Row],[Close Price]]/Table2[[#This Row],[Current Month Low]])-1</f>
        <v>4.7368920672087977E-2</v>
      </c>
      <c r="AH83" s="1">
        <f>(Table2[[#This Row],[Current Month High]]/Table2[[#This Row],[Close Price]])-1</f>
        <v>2.4169184290030232E-2</v>
      </c>
      <c r="AI83">
        <v>5.2870090634441</v>
      </c>
      <c r="AJ83">
        <v>100.599981818732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0.31</v>
      </c>
      <c r="AM83" t="s">
        <v>3188</v>
      </c>
      <c r="AN83">
        <v>6.05</v>
      </c>
      <c r="AO83" t="s">
        <v>3188</v>
      </c>
      <c r="AP83">
        <v>8.9723856564922003E-2</v>
      </c>
      <c r="AQ83">
        <f>(Table2[[#This Row],[Sharpe Ratio]]-AVERAGE(Table2[Sharpe Ratio]))/_xlfn.STDEV.P(Table2[Sharpe Ratio])</f>
        <v>0.33021625208756805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3.4907490412550226</v>
      </c>
      <c r="AS83">
        <f>_xlfn.RANK.AVG(Table2[[#This Row],[1Y Return vs Nifty Z-Score]],Table2[1Y Return vs Nifty Z-Score])</f>
        <v>123</v>
      </c>
      <c r="AT83">
        <f>_xlfn.RANK.AVG(Table2[[#This Row],[6M Return vs Nifty Z-Score]],Table2[6M Return vs Nifty Z-Score])</f>
        <v>64</v>
      </c>
      <c r="AU83">
        <f>_xlfn.RANK.AVG(Table2[[#This Row],[Sharpe Ratio Z-Score]],Table2[Sharpe Ratio Z-Score])</f>
        <v>257</v>
      </c>
      <c r="AV83">
        <f>(Table2[[#This Row],[Rank 1Y]]+Table2[[#This Row],[Rank 6M]]+Table2[[#This Row],[Rank Sharpe]])/3</f>
        <v>148</v>
      </c>
    </row>
    <row r="84" spans="1:48" x14ac:dyDescent="0.3">
      <c r="A84" t="s">
        <v>882</v>
      </c>
      <c r="B84" t="s">
        <v>883</v>
      </c>
      <c r="C84" t="s">
        <v>3133</v>
      </c>
      <c r="D84" t="s">
        <v>51</v>
      </c>
      <c r="E84">
        <v>17607.810200715001</v>
      </c>
      <c r="F84">
        <v>1082.95</v>
      </c>
      <c r="G84">
        <v>127.453716135561</v>
      </c>
      <c r="H84">
        <f>(Table2[[#This Row],[1Y Return vs Nifty]]-AVERAGE(Table2[1Y Return vs Nifty]))/_xlfn.STDEV.P(Table2[1Y Return vs Nifty])</f>
        <v>1.8712198782014493</v>
      </c>
      <c r="I84">
        <v>17.4408777284754</v>
      </c>
      <c r="J84">
        <f>(Table2[[#This Row],[1M Return vs Nifty]]-AVERAGE(Table2[1M Return vs Nifty]))/_xlfn.STDEV.P(Table2[1M Return vs Nifty])</f>
        <v>1.990426031700643</v>
      </c>
      <c r="K84">
        <v>55.667907163620697</v>
      </c>
      <c r="L84">
        <f>(Table2[[#This Row],[6M Return vs Nifty]]-AVERAGE(Table2[6M Return vs Nifty]))/_xlfn.STDEV.P(Table2[6M Return vs Nifty])</f>
        <v>1.7720262490945378</v>
      </c>
      <c r="M84">
        <v>-0.75988086884710504</v>
      </c>
      <c r="N84">
        <f>(Table2[[#This Row],[1W Return vs Nifty]]-AVERAGE(Table2[1W Return vs Nifty]))/_xlfn.STDEV.P(Table2[1W Return vs Nifty])</f>
        <v>-0.56247500111294513</v>
      </c>
      <c r="O84">
        <v>1116.1500000000001</v>
      </c>
      <c r="P84">
        <v>1009.13830578374</v>
      </c>
      <c r="Q84">
        <v>762.89534370887702</v>
      </c>
      <c r="R84">
        <v>40.6966821965066</v>
      </c>
      <c r="S84" s="1">
        <f>(Table2[[#This Row],[Close Price]]-Table2[[#This Row],[20D EMA]])/Table2[[#This Row],[20D EMA]]</f>
        <v>-2.9745105944541543E-2</v>
      </c>
      <c r="T84" s="1">
        <f>(Table2[[#This Row],[Close Price]]-Table2[[#This Row],[50D EMA]])/Table2[[#This Row],[50D EMA]]</f>
        <v>7.3143288480100627E-2</v>
      </c>
      <c r="U84" s="1">
        <f>(Table2[[#This Row],[Close Price]]-Table2[[#This Row],[200D EMA]])/Table2[[#This Row],[200D EMA]]</f>
        <v>0.41952629404598485</v>
      </c>
      <c r="V84">
        <v>0.36077091264373401</v>
      </c>
      <c r="W84">
        <v>1060.0999999999999</v>
      </c>
      <c r="X84">
        <v>1107.8499999999999</v>
      </c>
      <c r="Y84">
        <v>1060.0999999999999</v>
      </c>
      <c r="Z84">
        <v>1107.8499999999999</v>
      </c>
      <c r="AA84">
        <v>1060.0999999999999</v>
      </c>
      <c r="AB84">
        <v>1175</v>
      </c>
      <c r="AC84" s="1">
        <f>(Table2[[#This Row],[Close Price]]/Table2[[#This Row],[Day Low]])-1</f>
        <v>2.1554570323554456E-2</v>
      </c>
      <c r="AD84" s="1">
        <f>(Table2[[#This Row],[Day High]]/Table2[[#This Row],[Close Price]])-1</f>
        <v>2.2992751281222468E-2</v>
      </c>
      <c r="AE84" s="1">
        <f>(Table2[[#This Row],[Close Price]]/Table2[[#This Row],[Current Week Low]])-1</f>
        <v>2.1554570323554456E-2</v>
      </c>
      <c r="AF84" s="1">
        <f>(Table2[[#This Row],[Current Week High]]/Table2[[#This Row],[Close Price]])-1</f>
        <v>2.2992751281222468E-2</v>
      </c>
      <c r="AG84" s="1">
        <f>(Table2[[#This Row],[Close Price]]/Table2[[#This Row],[Current Month Low]])-1</f>
        <v>2.1554570323554456E-2</v>
      </c>
      <c r="AH84" s="1">
        <f>(Table2[[#This Row],[Current Month High]]/Table2[[#This Row],[Close Price]])-1</f>
        <v>8.4999307447250594E-2</v>
      </c>
      <c r="AI84">
        <v>15.1622881942841</v>
      </c>
      <c r="AJ84">
        <v>239.749019607843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0.35</v>
      </c>
      <c r="AM84" t="s">
        <v>3188</v>
      </c>
      <c r="AN84">
        <v>-9.66</v>
      </c>
      <c r="AO84" t="s">
        <v>3189</v>
      </c>
      <c r="AP84">
        <v>5.712581316695E-2</v>
      </c>
      <c r="AQ84">
        <f>(Table2[[#This Row],[Sharpe Ratio]]-AVERAGE(Table2[Sharpe Ratio]))/_xlfn.STDEV.P(Table2[Sharpe Ratio])</f>
        <v>-5.0369381713807934E-2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5.0208277761698774</v>
      </c>
      <c r="AS84">
        <f>_xlfn.RANK.AVG(Table2[[#This Row],[1Y Return vs Nifty Z-Score]],Table2[1Y Return vs Nifty Z-Score])</f>
        <v>48</v>
      </c>
      <c r="AT84">
        <f>_xlfn.RANK.AVG(Table2[[#This Row],[6M Return vs Nifty Z-Score]],Table2[6M Return vs Nifty Z-Score])</f>
        <v>41</v>
      </c>
      <c r="AU84">
        <f>_xlfn.RANK.AVG(Table2[[#This Row],[Sharpe Ratio Z-Score]],Table2[Sharpe Ratio Z-Score])</f>
        <v>357</v>
      </c>
      <c r="AV84">
        <f>(Table2[[#This Row],[Rank 1Y]]+Table2[[#This Row],[Rank 6M]]+Table2[[#This Row],[Rank Sharpe]])/3</f>
        <v>148.66666666666666</v>
      </c>
    </row>
    <row r="85" spans="1:48" x14ac:dyDescent="0.3">
      <c r="A85" t="s">
        <v>1158</v>
      </c>
      <c r="B85" t="s">
        <v>1159</v>
      </c>
      <c r="C85" t="s">
        <v>3129</v>
      </c>
      <c r="D85" t="s">
        <v>398</v>
      </c>
      <c r="E85">
        <v>10913.216260679999</v>
      </c>
      <c r="F85">
        <v>115.4</v>
      </c>
      <c r="G85">
        <v>47.630629879530296</v>
      </c>
      <c r="H85">
        <f>(Table2[[#This Row],[1Y Return vs Nifty]]-AVERAGE(Table2[1Y Return vs Nifty]))/_xlfn.STDEV.P(Table2[1Y Return vs Nifty])</f>
        <v>0.43646677783794385</v>
      </c>
      <c r="I85">
        <v>2.2445966124619301</v>
      </c>
      <c r="J85">
        <f>(Table2[[#This Row],[1M Return vs Nifty]]-AVERAGE(Table2[1M Return vs Nifty]))/_xlfn.STDEV.P(Table2[1M Return vs Nifty])</f>
        <v>0.29260035689410185</v>
      </c>
      <c r="K85">
        <v>51.036911776846601</v>
      </c>
      <c r="L85">
        <f>(Table2[[#This Row],[6M Return vs Nifty]]-AVERAGE(Table2[6M Return vs Nifty]))/_xlfn.STDEV.P(Table2[6M Return vs Nifty])</f>
        <v>1.6085742919490222</v>
      </c>
      <c r="M85">
        <v>-8.7587183477158508</v>
      </c>
      <c r="N85">
        <f>(Table2[[#This Row],[1W Return vs Nifty]]-AVERAGE(Table2[1W Return vs Nifty]))/_xlfn.STDEV.P(Table2[1W Return vs Nifty])</f>
        <v>-2.6094445291018586</v>
      </c>
      <c r="O85">
        <v>126.54</v>
      </c>
      <c r="P85">
        <v>110.859281024732</v>
      </c>
      <c r="Q85">
        <v>83.707098036622796</v>
      </c>
      <c r="R85">
        <v>34.737048819668303</v>
      </c>
      <c r="S85" s="1">
        <f>(Table2[[#This Row],[Close Price]]-Table2[[#This Row],[20D EMA]])/Table2[[#This Row],[20D EMA]]</f>
        <v>-8.8035403824877512E-2</v>
      </c>
      <c r="T85" s="1">
        <f>(Table2[[#This Row],[Close Price]]-Table2[[#This Row],[50D EMA]])/Table2[[#This Row],[50D EMA]]</f>
        <v>4.0959303842634534E-2</v>
      </c>
      <c r="U85" s="1">
        <f>(Table2[[#This Row],[Close Price]]-Table2[[#This Row],[200D EMA]])/Table2[[#This Row],[200D EMA]]</f>
        <v>0.37861666103286973</v>
      </c>
      <c r="V85">
        <v>0.80342095761459398</v>
      </c>
      <c r="W85">
        <v>113.93</v>
      </c>
      <c r="X85">
        <v>124.4</v>
      </c>
      <c r="Y85">
        <v>113.93</v>
      </c>
      <c r="Z85">
        <v>124.4</v>
      </c>
      <c r="AA85">
        <v>113.93</v>
      </c>
      <c r="AB85">
        <v>143.94999999999999</v>
      </c>
      <c r="AC85" s="1">
        <f>(Table2[[#This Row],[Close Price]]/Table2[[#This Row],[Day Low]])-1</f>
        <v>1.2902659527780136E-2</v>
      </c>
      <c r="AD85" s="1">
        <f>(Table2[[#This Row],[Day High]]/Table2[[#This Row],[Close Price]])-1</f>
        <v>7.7989601386481811E-2</v>
      </c>
      <c r="AE85" s="1">
        <f>(Table2[[#This Row],[Close Price]]/Table2[[#This Row],[Current Week Low]])-1</f>
        <v>1.2902659527780136E-2</v>
      </c>
      <c r="AF85" s="1">
        <f>(Table2[[#This Row],[Current Week High]]/Table2[[#This Row],[Close Price]])-1</f>
        <v>7.7989601386481811E-2</v>
      </c>
      <c r="AG85" s="1">
        <f>(Table2[[#This Row],[Close Price]]/Table2[[#This Row],[Current Month Low]])-1</f>
        <v>1.2902659527780136E-2</v>
      </c>
      <c r="AH85" s="1">
        <f>(Table2[[#This Row],[Current Month High]]/Table2[[#This Row],[Close Price]])-1</f>
        <v>0.24740034662045041</v>
      </c>
      <c r="AI85">
        <v>26.109185441941001</v>
      </c>
      <c r="AJ85">
        <v>94.439764111204695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0.88</v>
      </c>
      <c r="AM85" t="s">
        <v>3188</v>
      </c>
      <c r="AN85">
        <v>-10.99</v>
      </c>
      <c r="AO85" t="s">
        <v>3189</v>
      </c>
      <c r="AP85">
        <v>0.109170557104107</v>
      </c>
      <c r="AQ85">
        <f>(Table2[[#This Row],[Sharpe Ratio]]-AVERAGE(Table2[Sharpe Ratio]))/_xlfn.STDEV.P(Table2[Sharpe Ratio])</f>
        <v>0.55725855520051271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0.28545545277972195</v>
      </c>
      <c r="AS85">
        <f>_xlfn.RANK.AVG(Table2[[#This Row],[1Y Return vs Nifty Z-Score]],Table2[1Y Return vs Nifty Z-Score])</f>
        <v>187</v>
      </c>
      <c r="AT85">
        <f>_xlfn.RANK.AVG(Table2[[#This Row],[6M Return vs Nifty Z-Score]],Table2[6M Return vs Nifty Z-Score])</f>
        <v>51</v>
      </c>
      <c r="AU85">
        <f>_xlfn.RANK.AVG(Table2[[#This Row],[Sharpe Ratio Z-Score]],Table2[Sharpe Ratio Z-Score])</f>
        <v>208</v>
      </c>
      <c r="AV85">
        <f>(Table2[[#This Row],[Rank 1Y]]+Table2[[#This Row],[Rank 6M]]+Table2[[#This Row],[Rank Sharpe]])/3</f>
        <v>148.66666666666666</v>
      </c>
    </row>
    <row r="86" spans="1:48" x14ac:dyDescent="0.3">
      <c r="A86" t="s">
        <v>1399</v>
      </c>
      <c r="B86" t="s">
        <v>1400</v>
      </c>
      <c r="C86" t="s">
        <v>3138</v>
      </c>
      <c r="D86" t="s">
        <v>83</v>
      </c>
      <c r="E86">
        <v>7951.9822996899902</v>
      </c>
      <c r="F86">
        <v>3131.85</v>
      </c>
      <c r="G86">
        <v>56.190102858347601</v>
      </c>
      <c r="H86">
        <f>(Table2[[#This Row],[1Y Return vs Nifty]]-AVERAGE(Table2[1Y Return vs Nifty]))/_xlfn.STDEV.P(Table2[1Y Return vs Nifty])</f>
        <v>0.59031613358003598</v>
      </c>
      <c r="I86">
        <v>-4.56106366785232</v>
      </c>
      <c r="J86">
        <f>(Table2[[#This Row],[1M Return vs Nifty]]-AVERAGE(Table2[1M Return vs Nifty]))/_xlfn.STDEV.P(Table2[1M Return vs Nifty])</f>
        <v>-0.46777151762672581</v>
      </c>
      <c r="K86">
        <v>13.0412460521732</v>
      </c>
      <c r="L86">
        <f>(Table2[[#This Row],[6M Return vs Nifty]]-AVERAGE(Table2[6M Return vs Nifty]))/_xlfn.STDEV.P(Table2[6M Return vs Nifty])</f>
        <v>0.26750927092104843</v>
      </c>
      <c r="M86">
        <v>2.3661755295415099</v>
      </c>
      <c r="N86">
        <f>(Table2[[#This Row],[1W Return vs Nifty]]-AVERAGE(Table2[1W Return vs Nifty]))/_xlfn.STDEV.P(Table2[1W Return vs Nifty])</f>
        <v>0.23750902246309735</v>
      </c>
      <c r="O86">
        <v>3305.5</v>
      </c>
      <c r="P86">
        <v>3210.8301546358002</v>
      </c>
      <c r="Q86">
        <v>2699.0711268559699</v>
      </c>
      <c r="R86">
        <v>36.728201181430499</v>
      </c>
      <c r="S86" s="1">
        <f>(Table2[[#This Row],[Close Price]]-Table2[[#This Row],[20D EMA]])/Table2[[#This Row],[20D EMA]]</f>
        <v>-5.2533656027832429E-2</v>
      </c>
      <c r="T86" s="1">
        <f>(Table2[[#This Row],[Close Price]]-Table2[[#This Row],[50D EMA]])/Table2[[#This Row],[50D EMA]]</f>
        <v>-2.4598048115926866E-2</v>
      </c>
      <c r="U86" s="1">
        <f>(Table2[[#This Row],[Close Price]]-Table2[[#This Row],[200D EMA]])/Table2[[#This Row],[200D EMA]]</f>
        <v>0.16034363408872268</v>
      </c>
      <c r="V86">
        <v>0.66955795318731204</v>
      </c>
      <c r="W86">
        <v>3055</v>
      </c>
      <c r="X86">
        <v>3283.7</v>
      </c>
      <c r="Y86">
        <v>3055</v>
      </c>
      <c r="Z86">
        <v>3283.7</v>
      </c>
      <c r="AA86">
        <v>3055</v>
      </c>
      <c r="AB86">
        <v>3508.45</v>
      </c>
      <c r="AC86" s="1">
        <f>(Table2[[#This Row],[Close Price]]/Table2[[#This Row],[Day Low]])-1</f>
        <v>2.5155482815057306E-2</v>
      </c>
      <c r="AD86" s="1">
        <f>(Table2[[#This Row],[Day High]]/Table2[[#This Row],[Close Price]])-1</f>
        <v>4.8485719303287267E-2</v>
      </c>
      <c r="AE86" s="1">
        <f>(Table2[[#This Row],[Close Price]]/Table2[[#This Row],[Current Week Low]])-1</f>
        <v>2.5155482815057306E-2</v>
      </c>
      <c r="AF86" s="1">
        <f>(Table2[[#This Row],[Current Week High]]/Table2[[#This Row],[Close Price]])-1</f>
        <v>4.8485719303287267E-2</v>
      </c>
      <c r="AG86" s="1">
        <f>(Table2[[#This Row],[Close Price]]/Table2[[#This Row],[Current Month Low]])-1</f>
        <v>2.5155482815057306E-2</v>
      </c>
      <c r="AH86" s="1">
        <f>(Table2[[#This Row],[Current Month High]]/Table2[[#This Row],[Close Price]])-1</f>
        <v>0.12024841547328258</v>
      </c>
      <c r="AI86">
        <v>12.551686702747499</v>
      </c>
      <c r="AJ86">
        <v>101.91805551078301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0.04</v>
      </c>
      <c r="AM86" t="s">
        <v>3188</v>
      </c>
      <c r="AN86">
        <v>-7.06</v>
      </c>
      <c r="AO86" t="s">
        <v>3189</v>
      </c>
      <c r="AP86">
        <v>0.18576973254941301</v>
      </c>
      <c r="AQ86">
        <f>(Table2[[#This Row],[Sharpe Ratio]]-AVERAGE(Table2[Sharpe Ratio]))/_xlfn.STDEV.P(Table2[Sharpe Ratio])</f>
        <v>1.4515620991159193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2.0791250084533752</v>
      </c>
      <c r="AS86">
        <f>_xlfn.RANK.AVG(Table2[[#This Row],[1Y Return vs Nifty Z-Score]],Table2[1Y Return vs Nifty Z-Score])</f>
        <v>157</v>
      </c>
      <c r="AT86">
        <f>_xlfn.RANK.AVG(Table2[[#This Row],[6M Return vs Nifty Z-Score]],Table2[6M Return vs Nifty Z-Score])</f>
        <v>239</v>
      </c>
      <c r="AU86">
        <f>_xlfn.RANK.AVG(Table2[[#This Row],[Sharpe Ratio Z-Score]],Table2[Sharpe Ratio Z-Score])</f>
        <v>51</v>
      </c>
      <c r="AV86">
        <f>(Table2[[#This Row],[Rank 1Y]]+Table2[[#This Row],[Rank 6M]]+Table2[[#This Row],[Rank Sharpe]])/3</f>
        <v>149</v>
      </c>
    </row>
    <row r="87" spans="1:48" x14ac:dyDescent="0.3">
      <c r="A87" t="s">
        <v>265</v>
      </c>
      <c r="B87" t="s">
        <v>266</v>
      </c>
      <c r="C87" t="s">
        <v>3131</v>
      </c>
      <c r="D87" t="s">
        <v>195</v>
      </c>
      <c r="E87">
        <v>101723.987044169</v>
      </c>
      <c r="F87">
        <v>3695.25</v>
      </c>
      <c r="G87">
        <v>58.556386945636199</v>
      </c>
      <c r="H87">
        <f>(Table2[[#This Row],[1Y Return vs Nifty]]-AVERAGE(Table2[1Y Return vs Nifty]))/_xlfn.STDEV.P(Table2[1Y Return vs Nifty])</f>
        <v>0.63284810759678423</v>
      </c>
      <c r="I87">
        <v>1.7497641067733101</v>
      </c>
      <c r="J87">
        <f>(Table2[[#This Row],[1M Return vs Nifty]]-AVERAGE(Table2[1M Return vs Nifty]))/_xlfn.STDEV.P(Table2[1M Return vs Nifty])</f>
        <v>0.2373145059366808</v>
      </c>
      <c r="K87">
        <v>26.8846963274753</v>
      </c>
      <c r="L87">
        <f>(Table2[[#This Row],[6M Return vs Nifty]]-AVERAGE(Table2[6M Return vs Nifty]))/_xlfn.STDEV.P(Table2[6M Return vs Nifty])</f>
        <v>0.75611676286695495</v>
      </c>
      <c r="M87">
        <v>2.7713728515992999</v>
      </c>
      <c r="N87">
        <f>(Table2[[#This Row],[1W Return vs Nifty]]-AVERAGE(Table2[1W Return vs Nifty]))/_xlfn.STDEV.P(Table2[1W Return vs Nifty])</f>
        <v>0.34120241206704638</v>
      </c>
      <c r="O87">
        <v>3697.84</v>
      </c>
      <c r="P87">
        <v>3547.0349346185899</v>
      </c>
      <c r="Q87">
        <v>2979.7032642405202</v>
      </c>
      <c r="R87">
        <v>53.1299951655161</v>
      </c>
      <c r="S87" s="1">
        <f>(Table2[[#This Row],[Close Price]]-Table2[[#This Row],[20D EMA]])/Table2[[#This Row],[20D EMA]]</f>
        <v>-7.0040888735049258E-4</v>
      </c>
      <c r="T87" s="1">
        <f>(Table2[[#This Row],[Close Price]]-Table2[[#This Row],[50D EMA]])/Table2[[#This Row],[50D EMA]]</f>
        <v>4.1785623235579314E-2</v>
      </c>
      <c r="U87" s="1">
        <f>(Table2[[#This Row],[Close Price]]-Table2[[#This Row],[200D EMA]])/Table2[[#This Row],[200D EMA]]</f>
        <v>0.24014026643081238</v>
      </c>
      <c r="V87">
        <v>1.5600631833107601</v>
      </c>
      <c r="W87">
        <v>3671.45</v>
      </c>
      <c r="X87">
        <v>3764.55</v>
      </c>
      <c r="Y87">
        <v>3671.45</v>
      </c>
      <c r="Z87">
        <v>3764.55</v>
      </c>
      <c r="AA87">
        <v>3671.45</v>
      </c>
      <c r="AB87">
        <v>3873.25</v>
      </c>
      <c r="AC87" s="1">
        <f>(Table2[[#This Row],[Close Price]]/Table2[[#This Row],[Day Low]])-1</f>
        <v>6.4824524370481473E-3</v>
      </c>
      <c r="AD87" s="1">
        <f>(Table2[[#This Row],[Day High]]/Table2[[#This Row],[Close Price]])-1</f>
        <v>1.8753805561193548E-2</v>
      </c>
      <c r="AE87" s="1">
        <f>(Table2[[#This Row],[Close Price]]/Table2[[#This Row],[Current Week Low]])-1</f>
        <v>6.4824524370481473E-3</v>
      </c>
      <c r="AF87" s="1">
        <f>(Table2[[#This Row],[Current Week High]]/Table2[[#This Row],[Close Price]])-1</f>
        <v>1.8753805561193548E-2</v>
      </c>
      <c r="AG87" s="1">
        <f>(Table2[[#This Row],[Close Price]]/Table2[[#This Row],[Current Month Low]])-1</f>
        <v>6.4824524370481473E-3</v>
      </c>
      <c r="AH87" s="1">
        <f>(Table2[[#This Row],[Current Month High]]/Table2[[#This Row],[Close Price]])-1</f>
        <v>4.8169947906095745E-2</v>
      </c>
      <c r="AI87">
        <v>5.27027941275961</v>
      </c>
      <c r="AJ87">
        <v>87.385902636916796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0.15</v>
      </c>
      <c r="AM87" t="s">
        <v>3188</v>
      </c>
      <c r="AN87">
        <v>1.66</v>
      </c>
      <c r="AO87" t="s">
        <v>3188</v>
      </c>
      <c r="AP87">
        <v>0.118701204602495</v>
      </c>
      <c r="AQ87">
        <f>(Table2[[#This Row],[Sharpe Ratio]]-AVERAGE(Table2[Sharpe Ratio]))/_xlfn.STDEV.P(Table2[Sharpe Ratio])</f>
        <v>0.66852988134817815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2.6360116698156446</v>
      </c>
      <c r="AS87">
        <f>_xlfn.RANK.AVG(Table2[[#This Row],[1Y Return vs Nifty Z-Score]],Table2[1Y Return vs Nifty Z-Score])</f>
        <v>148</v>
      </c>
      <c r="AT87">
        <f>_xlfn.RANK.AVG(Table2[[#This Row],[6M Return vs Nifty Z-Score]],Table2[6M Return vs Nifty Z-Score])</f>
        <v>121</v>
      </c>
      <c r="AU87">
        <f>_xlfn.RANK.AVG(Table2[[#This Row],[Sharpe Ratio Z-Score]],Table2[Sharpe Ratio Z-Score])</f>
        <v>179</v>
      </c>
      <c r="AV87">
        <f>(Table2[[#This Row],[Rank 1Y]]+Table2[[#This Row],[Rank 6M]]+Table2[[#This Row],[Rank Sharpe]])/3</f>
        <v>149.33333333333334</v>
      </c>
    </row>
    <row r="88" spans="1:48" x14ac:dyDescent="0.3">
      <c r="A88" t="s">
        <v>1154</v>
      </c>
      <c r="B88" t="s">
        <v>1155</v>
      </c>
      <c r="C88" t="s">
        <v>3142</v>
      </c>
      <c r="D88" t="s">
        <v>469</v>
      </c>
      <c r="E88">
        <v>11008.604958865</v>
      </c>
      <c r="F88">
        <v>1589.8</v>
      </c>
      <c r="G88">
        <v>25.4909465631758</v>
      </c>
      <c r="H88">
        <f>(Table2[[#This Row],[1Y Return vs Nifty]]-AVERAGE(Table2[1Y Return vs Nifty]))/_xlfn.STDEV.P(Table2[1Y Return vs Nifty])</f>
        <v>3.8524518660938874E-2</v>
      </c>
      <c r="I88">
        <v>-16.360723640014399</v>
      </c>
      <c r="J88">
        <f>(Table2[[#This Row],[1M Return vs Nifty]]-AVERAGE(Table2[1M Return vs Nifty]))/_xlfn.STDEV.P(Table2[1M Return vs Nifty])</f>
        <v>-1.7861049639337123</v>
      </c>
      <c r="K88">
        <v>27.5474069031631</v>
      </c>
      <c r="L88">
        <f>(Table2[[#This Row],[6M Return vs Nifty]]-AVERAGE(Table2[6M Return vs Nifty]))/_xlfn.STDEV.P(Table2[6M Return vs Nifty])</f>
        <v>0.77950727215715288</v>
      </c>
      <c r="M88">
        <v>-3.65396190446502</v>
      </c>
      <c r="N88">
        <f>(Table2[[#This Row],[1W Return vs Nifty]]-AVERAGE(Table2[1W Return vs Nifty]))/_xlfn.STDEV.P(Table2[1W Return vs Nifty])</f>
        <v>-1.3030945857826788</v>
      </c>
      <c r="O88">
        <v>1802.43</v>
      </c>
      <c r="P88">
        <v>1841.5720722313499</v>
      </c>
      <c r="Q88">
        <v>1546.55395583734</v>
      </c>
      <c r="R88">
        <v>11.4226593854121</v>
      </c>
      <c r="S88" s="1">
        <f>(Table2[[#This Row],[Close Price]]-Table2[[#This Row],[20D EMA]])/Table2[[#This Row],[20D EMA]]</f>
        <v>-0.11796852027540604</v>
      </c>
      <c r="T88" s="1">
        <f>(Table2[[#This Row],[Close Price]]-Table2[[#This Row],[50D EMA]])/Table2[[#This Row],[50D EMA]]</f>
        <v>-0.13671583970443746</v>
      </c>
      <c r="U88" s="1">
        <f>(Table2[[#This Row],[Close Price]]-Table2[[#This Row],[200D EMA]])/Table2[[#This Row],[200D EMA]]</f>
        <v>2.7962842162364467E-2</v>
      </c>
      <c r="V88">
        <v>0.34133317728993501</v>
      </c>
      <c r="W88">
        <v>1575.3</v>
      </c>
      <c r="X88">
        <v>1683</v>
      </c>
      <c r="Y88">
        <v>1575.3</v>
      </c>
      <c r="Z88">
        <v>1683</v>
      </c>
      <c r="AA88">
        <v>1575.3</v>
      </c>
      <c r="AB88">
        <v>1770.25</v>
      </c>
      <c r="AC88" s="1">
        <f>(Table2[[#This Row],[Close Price]]/Table2[[#This Row],[Day Low]])-1</f>
        <v>9.2045959499778007E-3</v>
      </c>
      <c r="AD88" s="1">
        <f>(Table2[[#This Row],[Day High]]/Table2[[#This Row],[Close Price]])-1</f>
        <v>5.8623726254874775E-2</v>
      </c>
      <c r="AE88" s="1">
        <f>(Table2[[#This Row],[Close Price]]/Table2[[#This Row],[Current Week Low]])-1</f>
        <v>9.2045959499778007E-3</v>
      </c>
      <c r="AF88" s="1">
        <f>(Table2[[#This Row],[Current Week High]]/Table2[[#This Row],[Close Price]])-1</f>
        <v>5.8623726254874775E-2</v>
      </c>
      <c r="AG88" s="1">
        <f>(Table2[[#This Row],[Close Price]]/Table2[[#This Row],[Current Month Low]])-1</f>
        <v>9.2045959499778007E-3</v>
      </c>
      <c r="AH88" s="1">
        <f>(Table2[[#This Row],[Current Month High]]/Table2[[#This Row],[Close Price]])-1</f>
        <v>0.11350484337652533</v>
      </c>
      <c r="AI88">
        <v>49.704365328972202</v>
      </c>
      <c r="AJ88">
        <v>76.963696674601593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-0.32</v>
      </c>
      <c r="AM88" t="s">
        <v>3189</v>
      </c>
      <c r="AN88">
        <v>-13.74</v>
      </c>
      <c r="AO88" t="s">
        <v>3189</v>
      </c>
      <c r="AP88">
        <v>0.18949624753146599</v>
      </c>
      <c r="AQ88">
        <f>(Table2[[#This Row],[Sharpe Ratio]]-AVERAGE(Table2[Sharpe Ratio]))/_xlfn.STDEV.P(Table2[Sharpe Ratio])</f>
        <v>1.4950695590269392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289</v>
      </c>
      <c r="AT88">
        <f>_xlfn.RANK.AVG(Table2[[#This Row],[6M Return vs Nifty Z-Score]],Table2[6M Return vs Nifty Z-Score])</f>
        <v>118</v>
      </c>
      <c r="AU88">
        <f>_xlfn.RANK.AVG(Table2[[#This Row],[Sharpe Ratio Z-Score]],Table2[Sharpe Ratio Z-Score])</f>
        <v>46</v>
      </c>
      <c r="AV88">
        <f>(Table2[[#This Row],[Rank 1Y]]+Table2[[#This Row],[Rank 6M]]+Table2[[#This Row],[Rank Sharpe]])/3</f>
        <v>151</v>
      </c>
    </row>
    <row r="89" spans="1:48" x14ac:dyDescent="0.3">
      <c r="A89" t="s">
        <v>123</v>
      </c>
      <c r="B89" t="s">
        <v>124</v>
      </c>
      <c r="C89" t="s">
        <v>3139</v>
      </c>
      <c r="D89" t="s">
        <v>125</v>
      </c>
      <c r="E89">
        <v>239682.28780580001</v>
      </c>
      <c r="F89">
        <v>266.10000000000002</v>
      </c>
      <c r="G89">
        <v>138.801762919872</v>
      </c>
      <c r="H89">
        <f>(Table2[[#This Row],[1Y Return vs Nifty]]-AVERAGE(Table2[1Y Return vs Nifty]))/_xlfn.STDEV.P(Table2[1Y Return vs Nifty])</f>
        <v>2.0751915118543667</v>
      </c>
      <c r="I89">
        <v>6.4998624214502101</v>
      </c>
      <c r="J89">
        <f>(Table2[[#This Row],[1M Return vs Nifty]]-AVERAGE(Table2[1M Return vs Nifty]))/_xlfn.STDEV.P(Table2[1M Return vs Nifty])</f>
        <v>0.76802585662465883</v>
      </c>
      <c r="K89">
        <v>28.601996449544501</v>
      </c>
      <c r="L89">
        <f>(Table2[[#This Row],[6M Return vs Nifty]]-AVERAGE(Table2[6M Return vs Nifty]))/_xlfn.STDEV.P(Table2[6M Return vs Nifty])</f>
        <v>0.81672923222075722</v>
      </c>
      <c r="M89">
        <v>3.1937039232678401</v>
      </c>
      <c r="N89">
        <f>(Table2[[#This Row],[1W Return vs Nifty]]-AVERAGE(Table2[1W Return vs Nifty]))/_xlfn.STDEV.P(Table2[1W Return vs Nifty])</f>
        <v>0.44928047174912256</v>
      </c>
      <c r="O89">
        <v>273.56</v>
      </c>
      <c r="P89">
        <v>259.76515717708099</v>
      </c>
      <c r="Q89">
        <v>202.39678415376201</v>
      </c>
      <c r="R89">
        <v>48.430531034732198</v>
      </c>
      <c r="S89" s="1">
        <f>(Table2[[#This Row],[Close Price]]-Table2[[#This Row],[20D EMA]])/Table2[[#This Row],[20D EMA]]</f>
        <v>-2.7270068723497513E-2</v>
      </c>
      <c r="T89" s="1">
        <f>(Table2[[#This Row],[Close Price]]-Table2[[#This Row],[50D EMA]])/Table2[[#This Row],[50D EMA]]</f>
        <v>2.4386807267614375E-2</v>
      </c>
      <c r="U89" s="1">
        <f>(Table2[[#This Row],[Close Price]]-Table2[[#This Row],[200D EMA]])/Table2[[#This Row],[200D EMA]]</f>
        <v>0.3147442095613649</v>
      </c>
      <c r="V89">
        <v>0.74426145705326296</v>
      </c>
      <c r="W89">
        <v>261.60000000000002</v>
      </c>
      <c r="X89">
        <v>279</v>
      </c>
      <c r="Y89">
        <v>261.60000000000002</v>
      </c>
      <c r="Z89">
        <v>279</v>
      </c>
      <c r="AA89">
        <v>261.60000000000002</v>
      </c>
      <c r="AB89">
        <v>279</v>
      </c>
      <c r="AC89" s="1">
        <f>(Table2[[#This Row],[Close Price]]/Table2[[#This Row],[Day Low]])-1</f>
        <v>1.7201834862385246E-2</v>
      </c>
      <c r="AD89" s="1">
        <f>(Table2[[#This Row],[Day High]]/Table2[[#This Row],[Close Price]])-1</f>
        <v>4.847801578353983E-2</v>
      </c>
      <c r="AE89" s="1">
        <f>(Table2[[#This Row],[Close Price]]/Table2[[#This Row],[Current Week Low]])-1</f>
        <v>1.7201834862385246E-2</v>
      </c>
      <c r="AF89" s="1">
        <f>(Table2[[#This Row],[Current Week High]]/Table2[[#This Row],[Close Price]])-1</f>
        <v>4.847801578353983E-2</v>
      </c>
      <c r="AG89" s="1">
        <f>(Table2[[#This Row],[Close Price]]/Table2[[#This Row],[Current Month Low]])-1</f>
        <v>1.7201834862385246E-2</v>
      </c>
      <c r="AH89" s="1">
        <f>(Table2[[#This Row],[Current Month High]]/Table2[[#This Row],[Close Price]])-1</f>
        <v>4.847801578353983E-2</v>
      </c>
      <c r="AI89">
        <v>12.0819240886884</v>
      </c>
      <c r="AJ89">
        <v>163.46534653465301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0.14000000000000001</v>
      </c>
      <c r="AM89" t="s">
        <v>3188</v>
      </c>
      <c r="AN89">
        <v>-3.53</v>
      </c>
      <c r="AO89" t="s">
        <v>3189</v>
      </c>
      <c r="AP89">
        <v>7.4288792048899002E-2</v>
      </c>
      <c r="AQ89">
        <f>(Table2[[#This Row],[Sharpe Ratio]]-AVERAGE(Table2[Sharpe Ratio]))/_xlfn.STDEV.P(Table2[Sharpe Ratio])</f>
        <v>0.15001022745354969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4.2592372999024555</v>
      </c>
      <c r="AS89">
        <f>_xlfn.RANK.AVG(Table2[[#This Row],[1Y Return vs Nifty Z-Score]],Table2[1Y Return vs Nifty Z-Score])</f>
        <v>35</v>
      </c>
      <c r="AT89">
        <f>_xlfn.RANK.AVG(Table2[[#This Row],[6M Return vs Nifty Z-Score]],Table2[6M Return vs Nifty Z-Score])</f>
        <v>115</v>
      </c>
      <c r="AU89">
        <f>_xlfn.RANK.AVG(Table2[[#This Row],[Sharpe Ratio Z-Score]],Table2[Sharpe Ratio Z-Score])</f>
        <v>305</v>
      </c>
      <c r="AV89">
        <f>(Table2[[#This Row],[Rank 1Y]]+Table2[[#This Row],[Rank 6M]]+Table2[[#This Row],[Rank Sharpe]])/3</f>
        <v>151.66666666666666</v>
      </c>
    </row>
    <row r="90" spans="1:48" x14ac:dyDescent="0.3">
      <c r="A90" t="s">
        <v>1268</v>
      </c>
      <c r="B90" t="s">
        <v>1269</v>
      </c>
      <c r="C90" t="s">
        <v>3143</v>
      </c>
      <c r="D90" t="s">
        <v>276</v>
      </c>
      <c r="E90">
        <v>9182.3771672099992</v>
      </c>
      <c r="F90">
        <v>2040.25</v>
      </c>
      <c r="G90">
        <v>82.9738838857659</v>
      </c>
      <c r="H90">
        <f>(Table2[[#This Row],[1Y Return vs Nifty]]-AVERAGE(Table2[1Y Return vs Nifty]))/_xlfn.STDEV.P(Table2[1Y Return vs Nifty])</f>
        <v>1.0717321583286703</v>
      </c>
      <c r="I90">
        <v>20.9661450204852</v>
      </c>
      <c r="J90">
        <f>(Table2[[#This Row],[1M Return vs Nifty]]-AVERAGE(Table2[1M Return vs Nifty]))/_xlfn.STDEV.P(Table2[1M Return vs Nifty])</f>
        <v>2.3842914302962783</v>
      </c>
      <c r="K90">
        <v>39.4092819161162</v>
      </c>
      <c r="L90">
        <f>(Table2[[#This Row],[6M Return vs Nifty]]-AVERAGE(Table2[6M Return vs Nifty]))/_xlfn.STDEV.P(Table2[6M Return vs Nifty])</f>
        <v>1.1981746480349018</v>
      </c>
      <c r="M90">
        <v>2.3190054942225999</v>
      </c>
      <c r="N90">
        <f>(Table2[[#This Row],[1W Return vs Nifty]]-AVERAGE(Table2[1W Return vs Nifty]))/_xlfn.STDEV.P(Table2[1W Return vs Nifty])</f>
        <v>0.2254378152174133</v>
      </c>
      <c r="O90">
        <v>2128.2600000000002</v>
      </c>
      <c r="P90">
        <v>1958.88318519826</v>
      </c>
      <c r="Q90">
        <v>1515.1426304657</v>
      </c>
      <c r="R90">
        <v>53.9540169823103</v>
      </c>
      <c r="S90" s="1">
        <f>(Table2[[#This Row],[Close Price]]-Table2[[#This Row],[20D EMA]])/Table2[[#This Row],[20D EMA]]</f>
        <v>-4.1353030174884745E-2</v>
      </c>
      <c r="T90" s="1">
        <f>(Table2[[#This Row],[Close Price]]-Table2[[#This Row],[50D EMA]])/Table2[[#This Row],[50D EMA]]</f>
        <v>4.1537349146985925E-2</v>
      </c>
      <c r="U90" s="1">
        <f>(Table2[[#This Row],[Close Price]]-Table2[[#This Row],[200D EMA]])/Table2[[#This Row],[200D EMA]]</f>
        <v>0.34657289615889231</v>
      </c>
      <c r="V90">
        <v>1.3908821146827699</v>
      </c>
      <c r="W90">
        <v>2020.05</v>
      </c>
      <c r="X90">
        <v>2237.0500000000002</v>
      </c>
      <c r="Y90">
        <v>2020.05</v>
      </c>
      <c r="Z90">
        <v>2237.0500000000002</v>
      </c>
      <c r="AA90">
        <v>2020.05</v>
      </c>
      <c r="AB90">
        <v>2406.75</v>
      </c>
      <c r="AC90" s="1">
        <f>(Table2[[#This Row],[Close Price]]/Table2[[#This Row],[Day Low]])-1</f>
        <v>9.9997524813741911E-3</v>
      </c>
      <c r="AD90" s="1">
        <f>(Table2[[#This Row],[Day High]]/Table2[[#This Row],[Close Price]])-1</f>
        <v>9.6458767307928017E-2</v>
      </c>
      <c r="AE90" s="1">
        <f>(Table2[[#This Row],[Close Price]]/Table2[[#This Row],[Current Week Low]])-1</f>
        <v>9.9997524813741911E-3</v>
      </c>
      <c r="AF90" s="1">
        <f>(Table2[[#This Row],[Current Week High]]/Table2[[#This Row],[Close Price]])-1</f>
        <v>9.6458767307928017E-2</v>
      </c>
      <c r="AG90" s="1">
        <f>(Table2[[#This Row],[Close Price]]/Table2[[#This Row],[Current Month Low]])-1</f>
        <v>9.9997524813741911E-3</v>
      </c>
      <c r="AH90" s="1">
        <f>(Table2[[#This Row],[Current Month High]]/Table2[[#This Row],[Close Price]])-1</f>
        <v>0.17963484867050616</v>
      </c>
      <c r="AI90">
        <v>17.9634848670506</v>
      </c>
      <c r="AJ90">
        <v>133.946795092305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0.44</v>
      </c>
      <c r="AM90" t="s">
        <v>3188</v>
      </c>
      <c r="AN90">
        <v>-0.72</v>
      </c>
      <c r="AO90" t="s">
        <v>3189</v>
      </c>
      <c r="AP90">
        <v>7.9606423583673994E-2</v>
      </c>
      <c r="AQ90">
        <f>(Table2[[#This Row],[Sharpe Ratio]]-AVERAGE(Table2[Sharpe Ratio]))/_xlfn.STDEV.P(Table2[Sharpe Ratio])</f>
        <v>0.21209414283696285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5.0917301947142262</v>
      </c>
      <c r="AS90">
        <f>_xlfn.RANK.AVG(Table2[[#This Row],[1Y Return vs Nifty Z-Score]],Table2[1Y Return vs Nifty Z-Score])</f>
        <v>91</v>
      </c>
      <c r="AT90">
        <f>_xlfn.RANK.AVG(Table2[[#This Row],[6M Return vs Nifty Z-Score]],Table2[6M Return vs Nifty Z-Score])</f>
        <v>78</v>
      </c>
      <c r="AU90">
        <f>_xlfn.RANK.AVG(Table2[[#This Row],[Sharpe Ratio Z-Score]],Table2[Sharpe Ratio Z-Score])</f>
        <v>290</v>
      </c>
      <c r="AV90">
        <f>(Table2[[#This Row],[Rank 1Y]]+Table2[[#This Row],[Rank 6M]]+Table2[[#This Row],[Rank Sharpe]])/3</f>
        <v>153</v>
      </c>
    </row>
    <row r="91" spans="1:48" x14ac:dyDescent="0.3">
      <c r="A91" t="s">
        <v>301</v>
      </c>
      <c r="B91" t="s">
        <v>302</v>
      </c>
      <c r="C91" t="s">
        <v>3134</v>
      </c>
      <c r="D91" t="s">
        <v>86</v>
      </c>
      <c r="E91">
        <v>90870.215350879997</v>
      </c>
      <c r="F91">
        <v>1799.45</v>
      </c>
      <c r="G91">
        <v>135.12621753695899</v>
      </c>
      <c r="H91">
        <f>(Table2[[#This Row],[1Y Return vs Nifty]]-AVERAGE(Table2[1Y Return vs Nifty]))/_xlfn.STDEV.P(Table2[1Y Return vs Nifty])</f>
        <v>2.0091266629365161</v>
      </c>
      <c r="I91">
        <v>10.668251753478501</v>
      </c>
      <c r="J91">
        <f>(Table2[[#This Row],[1M Return vs Nifty]]-AVERAGE(Table2[1M Return vs Nifty]))/_xlfn.STDEV.P(Table2[1M Return vs Nifty])</f>
        <v>1.2337449609553586</v>
      </c>
      <c r="K91">
        <v>4.5953009974735197</v>
      </c>
      <c r="L91">
        <f>(Table2[[#This Row],[6M Return vs Nifty]]-AVERAGE(Table2[6M Return vs Nifty]))/_xlfn.STDEV.P(Table2[6M Return vs Nifty])</f>
        <v>-3.0592137920085843E-2</v>
      </c>
      <c r="M91">
        <v>3.7032968016275598</v>
      </c>
      <c r="N91">
        <f>(Table2[[#This Row],[1W Return vs Nifty]]-AVERAGE(Table2[1W Return vs Nifty]))/_xlfn.STDEV.P(Table2[1W Return vs Nifty])</f>
        <v>0.57968955887437223</v>
      </c>
      <c r="O91">
        <v>1830.53</v>
      </c>
      <c r="P91">
        <v>1751.8969755647599</v>
      </c>
      <c r="Q91">
        <v>1435.93952370089</v>
      </c>
      <c r="R91">
        <v>59.0994426559133</v>
      </c>
      <c r="S91" s="1">
        <f>(Table2[[#This Row],[Close Price]]-Table2[[#This Row],[20D EMA]])/Table2[[#This Row],[20D EMA]]</f>
        <v>-1.6978689232080287E-2</v>
      </c>
      <c r="T91" s="1">
        <f>(Table2[[#This Row],[Close Price]]-Table2[[#This Row],[50D EMA]])/Table2[[#This Row],[50D EMA]]</f>
        <v>2.7143733392147908E-2</v>
      </c>
      <c r="U91" s="1">
        <f>(Table2[[#This Row],[Close Price]]-Table2[[#This Row],[200D EMA]])/Table2[[#This Row],[200D EMA]]</f>
        <v>0.25315166154227969</v>
      </c>
      <c r="V91">
        <v>0.57964366859170002</v>
      </c>
      <c r="W91">
        <v>1773.1</v>
      </c>
      <c r="X91">
        <v>1900</v>
      </c>
      <c r="Y91">
        <v>1773.1</v>
      </c>
      <c r="Z91">
        <v>1900</v>
      </c>
      <c r="AA91">
        <v>1773.1</v>
      </c>
      <c r="AB91">
        <v>1900</v>
      </c>
      <c r="AC91" s="1">
        <f>(Table2[[#This Row],[Close Price]]/Table2[[#This Row],[Day Low]])-1</f>
        <v>1.4860977948226273E-2</v>
      </c>
      <c r="AD91" s="1">
        <f>(Table2[[#This Row],[Day High]]/Table2[[#This Row],[Close Price]])-1</f>
        <v>5.5878185000972413E-2</v>
      </c>
      <c r="AE91" s="1">
        <f>(Table2[[#This Row],[Close Price]]/Table2[[#This Row],[Current Week Low]])-1</f>
        <v>1.4860977948226273E-2</v>
      </c>
      <c r="AF91" s="1">
        <f>(Table2[[#This Row],[Current Week High]]/Table2[[#This Row],[Close Price]])-1</f>
        <v>5.5878185000972413E-2</v>
      </c>
      <c r="AG91" s="1">
        <f>(Table2[[#This Row],[Close Price]]/Table2[[#This Row],[Current Month Low]])-1</f>
        <v>1.4860977948226273E-2</v>
      </c>
      <c r="AH91" s="1">
        <f>(Table2[[#This Row],[Current Month High]]/Table2[[#This Row],[Close Price]])-1</f>
        <v>5.5878185000972413E-2</v>
      </c>
      <c r="AI91">
        <v>9.4723387701797801</v>
      </c>
      <c r="AJ91">
        <v>160.05491726280701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0.23</v>
      </c>
      <c r="AM91" t="s">
        <v>3188</v>
      </c>
      <c r="AN91">
        <v>-6.9</v>
      </c>
      <c r="AO91" t="s">
        <v>3189</v>
      </c>
      <c r="AP91">
        <v>0.16376584414978201</v>
      </c>
      <c r="AQ91">
        <f>(Table2[[#This Row],[Sharpe Ratio]]-AVERAGE(Table2[Sharpe Ratio]))/_xlfn.STDEV.P(Table2[Sharpe Ratio])</f>
        <v>1.194664354965137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4.9866333998112982</v>
      </c>
      <c r="AS91">
        <f>_xlfn.RANK.AVG(Table2[[#This Row],[1Y Return vs Nifty Z-Score]],Table2[1Y Return vs Nifty Z-Score])</f>
        <v>38</v>
      </c>
      <c r="AT91">
        <f>_xlfn.RANK.AVG(Table2[[#This Row],[6M Return vs Nifty Z-Score]],Table2[6M Return vs Nifty Z-Score])</f>
        <v>335</v>
      </c>
      <c r="AU91">
        <f>_xlfn.RANK.AVG(Table2[[#This Row],[Sharpe Ratio Z-Score]],Table2[Sharpe Ratio Z-Score])</f>
        <v>87</v>
      </c>
      <c r="AV91">
        <f>(Table2[[#This Row],[Rank 1Y]]+Table2[[#This Row],[Rank 6M]]+Table2[[#This Row],[Rank Sharpe]])/3</f>
        <v>153.33333333333334</v>
      </c>
    </row>
    <row r="92" spans="1:48" x14ac:dyDescent="0.3">
      <c r="A92" t="s">
        <v>331</v>
      </c>
      <c r="B92" t="s">
        <v>332</v>
      </c>
      <c r="C92" t="s">
        <v>3128</v>
      </c>
      <c r="D92" t="s">
        <v>287</v>
      </c>
      <c r="E92">
        <v>78659.119353429996</v>
      </c>
      <c r="F92">
        <v>5230.1499999999996</v>
      </c>
      <c r="G92">
        <v>60.765048770638302</v>
      </c>
      <c r="H92">
        <f>(Table2[[#This Row],[1Y Return vs Nifty]]-AVERAGE(Table2[1Y Return vs Nifty]))/_xlfn.STDEV.P(Table2[1Y Return vs Nifty])</f>
        <v>0.67254695350349547</v>
      </c>
      <c r="I92">
        <v>-1.1673808408103801</v>
      </c>
      <c r="J92">
        <f>(Table2[[#This Row],[1M Return vs Nifty]]-AVERAGE(Table2[1M Return vs Nifty]))/_xlfn.STDEV.P(Table2[1M Return vs Nifty])</f>
        <v>-8.8607576665530915E-2</v>
      </c>
      <c r="K92">
        <v>23.8395970847588</v>
      </c>
      <c r="L92">
        <f>(Table2[[#This Row],[6M Return vs Nifty]]-AVERAGE(Table2[6M Return vs Nifty]))/_xlfn.STDEV.P(Table2[6M Return vs Nifty])</f>
        <v>0.64863934400667611</v>
      </c>
      <c r="M92">
        <v>-1.12251278666363</v>
      </c>
      <c r="N92">
        <f>(Table2[[#This Row],[1W Return vs Nifty]]-AVERAGE(Table2[1W Return vs Nifty]))/_xlfn.STDEV.P(Table2[1W Return vs Nifty])</f>
        <v>-0.65527554714323988</v>
      </c>
      <c r="O92">
        <v>5279.8</v>
      </c>
      <c r="P92">
        <v>5059.1271787830501</v>
      </c>
      <c r="Q92">
        <v>4261.24233498186</v>
      </c>
      <c r="R92">
        <v>33.761079834844899</v>
      </c>
      <c r="S92" s="1">
        <f>(Table2[[#This Row],[Close Price]]-Table2[[#This Row],[20D EMA]])/Table2[[#This Row],[20D EMA]]</f>
        <v>-9.4037652941400332E-3</v>
      </c>
      <c r="T92" s="1">
        <f>(Table2[[#This Row],[Close Price]]-Table2[[#This Row],[50D EMA]])/Table2[[#This Row],[50D EMA]]</f>
        <v>3.3804807662116985E-2</v>
      </c>
      <c r="U92" s="1">
        <f>(Table2[[#This Row],[Close Price]]-Table2[[#This Row],[200D EMA]])/Table2[[#This Row],[200D EMA]]</f>
        <v>0.22737680442721506</v>
      </c>
      <c r="V92">
        <v>0.91602185517810697</v>
      </c>
      <c r="W92">
        <v>5106.2</v>
      </c>
      <c r="X92">
        <v>5276</v>
      </c>
      <c r="Y92">
        <v>5106.2</v>
      </c>
      <c r="Z92">
        <v>5276</v>
      </c>
      <c r="AA92">
        <v>5078.5</v>
      </c>
      <c r="AB92">
        <v>5499</v>
      </c>
      <c r="AC92" s="1">
        <f>(Table2[[#This Row],[Close Price]]/Table2[[#This Row],[Day Low]])-1</f>
        <v>2.4274411499745296E-2</v>
      </c>
      <c r="AD92" s="1">
        <f>(Table2[[#This Row],[Day High]]/Table2[[#This Row],[Close Price]])-1</f>
        <v>8.766478972878522E-3</v>
      </c>
      <c r="AE92" s="1">
        <f>(Table2[[#This Row],[Close Price]]/Table2[[#This Row],[Current Week Low]])-1</f>
        <v>2.4274411499745296E-2</v>
      </c>
      <c r="AF92" s="1">
        <f>(Table2[[#This Row],[Current Week High]]/Table2[[#This Row],[Close Price]])-1</f>
        <v>8.766478972878522E-3</v>
      </c>
      <c r="AG92" s="1">
        <f>(Table2[[#This Row],[Close Price]]/Table2[[#This Row],[Current Month Low]])-1</f>
        <v>2.9861179482130407E-2</v>
      </c>
      <c r="AH92" s="1">
        <f>(Table2[[#This Row],[Current Month High]]/Table2[[#This Row],[Close Price]])-1</f>
        <v>5.1403879429844368E-2</v>
      </c>
      <c r="AI92">
        <v>6.8028641625957196</v>
      </c>
      <c r="AJ92">
        <v>87.568139434801296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0.01</v>
      </c>
      <c r="AM92" t="s">
        <v>3188</v>
      </c>
      <c r="AN92">
        <v>0.97</v>
      </c>
      <c r="AO92" t="s">
        <v>3188</v>
      </c>
      <c r="AP92">
        <v>0.118357315243554</v>
      </c>
      <c r="AQ92">
        <f>(Table2[[#This Row],[Sharpe Ratio]]-AVERAGE(Table2[Sharpe Ratio]))/_xlfn.STDEV.P(Table2[Sharpe Ratio])</f>
        <v>0.66451493640095305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1.241818110102354</v>
      </c>
      <c r="AS92">
        <f>_xlfn.RANK.AVG(Table2[[#This Row],[1Y Return vs Nifty Z-Score]],Table2[1Y Return vs Nifty Z-Score])</f>
        <v>137</v>
      </c>
      <c r="AT92">
        <f>_xlfn.RANK.AVG(Table2[[#This Row],[6M Return vs Nifty Z-Score]],Table2[6M Return vs Nifty Z-Score])</f>
        <v>143</v>
      </c>
      <c r="AU92">
        <f>_xlfn.RANK.AVG(Table2[[#This Row],[Sharpe Ratio Z-Score]],Table2[Sharpe Ratio Z-Score])</f>
        <v>180</v>
      </c>
      <c r="AV92">
        <f>(Table2[[#This Row],[Rank 1Y]]+Table2[[#This Row],[Rank 6M]]+Table2[[#This Row],[Rank Sharpe]])/3</f>
        <v>153.33333333333334</v>
      </c>
    </row>
    <row r="93" spans="1:48" x14ac:dyDescent="0.3">
      <c r="A93" t="s">
        <v>1515</v>
      </c>
      <c r="B93" t="s">
        <v>1516</v>
      </c>
      <c r="C93" t="s">
        <v>3137</v>
      </c>
      <c r="D93" t="s">
        <v>415</v>
      </c>
      <c r="E93">
        <v>6742.954805415</v>
      </c>
      <c r="F93">
        <v>213.67</v>
      </c>
      <c r="G93">
        <v>115.40695848394201</v>
      </c>
      <c r="H93">
        <f>(Table2[[#This Row],[1Y Return vs Nifty]]-AVERAGE(Table2[1Y Return vs Nifty]))/_xlfn.STDEV.P(Table2[1Y Return vs Nifty])</f>
        <v>1.6546895020825694</v>
      </c>
      <c r="I93">
        <v>3.0893657176118499</v>
      </c>
      <c r="J93">
        <f>(Table2[[#This Row],[1M Return vs Nifty]]-AVERAGE(Table2[1M Return vs Nifty]))/_xlfn.STDEV.P(Table2[1M Return vs Nifty])</f>
        <v>0.38698336185809146</v>
      </c>
      <c r="K93">
        <v>10.9575216953035</v>
      </c>
      <c r="L93">
        <f>(Table2[[#This Row],[6M Return vs Nifty]]-AVERAGE(Table2[6M Return vs Nifty]))/_xlfn.STDEV.P(Table2[6M Return vs Nifty])</f>
        <v>0.19396378105620449</v>
      </c>
      <c r="M93">
        <v>-0.86978938273918505</v>
      </c>
      <c r="N93">
        <f>(Table2[[#This Row],[1W Return vs Nifty]]-AVERAGE(Table2[1W Return vs Nifty]))/_xlfn.STDEV.P(Table2[1W Return vs Nifty])</f>
        <v>-0.59060151067111311</v>
      </c>
      <c r="O93">
        <v>219.48</v>
      </c>
      <c r="P93">
        <v>214.51549083440301</v>
      </c>
      <c r="Q93">
        <v>183.98624018902501</v>
      </c>
      <c r="R93">
        <v>37.1521019058207</v>
      </c>
      <c r="S93" s="1">
        <f>(Table2[[#This Row],[Close Price]]-Table2[[#This Row],[20D EMA]])/Table2[[#This Row],[20D EMA]]</f>
        <v>-2.6471660287953357E-2</v>
      </c>
      <c r="T93" s="1">
        <f>(Table2[[#This Row],[Close Price]]-Table2[[#This Row],[50D EMA]])/Table2[[#This Row],[50D EMA]]</f>
        <v>-3.9413975704705936E-3</v>
      </c>
      <c r="U93" s="1">
        <f>(Table2[[#This Row],[Close Price]]-Table2[[#This Row],[200D EMA]])/Table2[[#This Row],[200D EMA]]</f>
        <v>0.16133684660591074</v>
      </c>
      <c r="V93">
        <v>0.80473730611683203</v>
      </c>
      <c r="W93">
        <v>212.28</v>
      </c>
      <c r="X93">
        <v>219.74</v>
      </c>
      <c r="Y93">
        <v>212.28</v>
      </c>
      <c r="Z93">
        <v>219.74</v>
      </c>
      <c r="AA93">
        <v>212.28</v>
      </c>
      <c r="AB93">
        <v>225.95</v>
      </c>
      <c r="AC93" s="1">
        <f>(Table2[[#This Row],[Close Price]]/Table2[[#This Row],[Day Low]])-1</f>
        <v>6.5479555304315262E-3</v>
      </c>
      <c r="AD93" s="1">
        <f>(Table2[[#This Row],[Day High]]/Table2[[#This Row],[Close Price]])-1</f>
        <v>2.8408293162353271E-2</v>
      </c>
      <c r="AE93" s="1">
        <f>(Table2[[#This Row],[Close Price]]/Table2[[#This Row],[Current Week Low]])-1</f>
        <v>6.5479555304315262E-3</v>
      </c>
      <c r="AF93" s="1">
        <f>(Table2[[#This Row],[Current Week High]]/Table2[[#This Row],[Close Price]])-1</f>
        <v>2.8408293162353271E-2</v>
      </c>
      <c r="AG93" s="1">
        <f>(Table2[[#This Row],[Close Price]]/Table2[[#This Row],[Current Month Low]])-1</f>
        <v>6.5479555304315262E-3</v>
      </c>
      <c r="AH93" s="1">
        <f>(Table2[[#This Row],[Current Month High]]/Table2[[#This Row],[Close Price]])-1</f>
        <v>5.7471802311976461E-2</v>
      </c>
      <c r="AI93">
        <v>7.48350259746337</v>
      </c>
      <c r="AJ93">
        <v>199.67741935483801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0.05</v>
      </c>
      <c r="AM93" t="s">
        <v>3188</v>
      </c>
      <c r="AN93">
        <v>-1.87</v>
      </c>
      <c r="AO93" t="s">
        <v>3189</v>
      </c>
      <c r="AP93">
        <v>0.12941292071472199</v>
      </c>
      <c r="AQ93">
        <f>(Table2[[#This Row],[Sharpe Ratio]]-AVERAGE(Table2[Sharpe Ratio]))/_xlfn.STDEV.P(Table2[Sharpe Ratio])</f>
        <v>0.79359030954326248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2.4386254438690145</v>
      </c>
      <c r="AS93">
        <f>_xlfn.RANK.AVG(Table2[[#This Row],[1Y Return vs Nifty Z-Score]],Table2[1Y Return vs Nifty Z-Score])</f>
        <v>51</v>
      </c>
      <c r="AT93">
        <f>_xlfn.RANK.AVG(Table2[[#This Row],[6M Return vs Nifty Z-Score]],Table2[6M Return vs Nifty Z-Score])</f>
        <v>257</v>
      </c>
      <c r="AU93">
        <f>_xlfn.RANK.AVG(Table2[[#This Row],[Sharpe Ratio Z-Score]],Table2[Sharpe Ratio Z-Score])</f>
        <v>152</v>
      </c>
      <c r="AV93">
        <f>(Table2[[#This Row],[Rank 1Y]]+Table2[[#This Row],[Rank 6M]]+Table2[[#This Row],[Rank Sharpe]])/3</f>
        <v>153.33333333333334</v>
      </c>
    </row>
    <row r="94" spans="1:48" x14ac:dyDescent="0.3">
      <c r="A94" t="s">
        <v>272</v>
      </c>
      <c r="B94" t="s">
        <v>273</v>
      </c>
      <c r="C94" t="s">
        <v>3133</v>
      </c>
      <c r="D94" t="s">
        <v>51</v>
      </c>
      <c r="E94">
        <v>100271.7035604</v>
      </c>
      <c r="F94">
        <v>2174.9</v>
      </c>
      <c r="G94">
        <v>63.047681093652102</v>
      </c>
      <c r="H94">
        <f>(Table2[[#This Row],[1Y Return vs Nifty]]-AVERAGE(Table2[1Y Return vs Nifty]))/_xlfn.STDEV.P(Table2[1Y Return vs Nifty])</f>
        <v>0.71357535714012599</v>
      </c>
      <c r="I94">
        <v>-0.59195337043524199</v>
      </c>
      <c r="J94">
        <f>(Table2[[#This Row],[1M Return vs Nifty]]-AVERAGE(Table2[1M Return vs Nifty]))/_xlfn.STDEV.P(Table2[1M Return vs Nifty])</f>
        <v>-2.4317141016615661E-2</v>
      </c>
      <c r="K94">
        <v>24.7830822580143</v>
      </c>
      <c r="L94">
        <f>(Table2[[#This Row],[6M Return vs Nifty]]-AVERAGE(Table2[6M Return vs Nifty]))/_xlfn.STDEV.P(Table2[6M Return vs Nifty])</f>
        <v>0.68193985182985728</v>
      </c>
      <c r="M94">
        <v>3.6696902713425801</v>
      </c>
      <c r="N94">
        <f>(Table2[[#This Row],[1W Return vs Nifty]]-AVERAGE(Table2[1W Return vs Nifty]))/_xlfn.STDEV.P(Table2[1W Return vs Nifty])</f>
        <v>0.57108936620680995</v>
      </c>
      <c r="O94">
        <v>2194.4699999999998</v>
      </c>
      <c r="P94">
        <v>2110.9481792916799</v>
      </c>
      <c r="Q94">
        <v>1746.68568661157</v>
      </c>
      <c r="R94">
        <v>48.951743920139101</v>
      </c>
      <c r="S94" s="1">
        <f>(Table2[[#This Row],[Close Price]]-Table2[[#This Row],[20D EMA]])/Table2[[#This Row],[20D EMA]]</f>
        <v>-8.9178708298585582E-3</v>
      </c>
      <c r="T94" s="1">
        <f>(Table2[[#This Row],[Close Price]]-Table2[[#This Row],[50D EMA]])/Table2[[#This Row],[50D EMA]]</f>
        <v>3.0295305842031106E-2</v>
      </c>
      <c r="U94" s="1">
        <f>(Table2[[#This Row],[Close Price]]-Table2[[#This Row],[200D EMA]])/Table2[[#This Row],[200D EMA]]</f>
        <v>0.24515819684715659</v>
      </c>
      <c r="V94">
        <v>0.76705522899914402</v>
      </c>
      <c r="W94">
        <v>2140</v>
      </c>
      <c r="X94">
        <v>2210.85</v>
      </c>
      <c r="Y94">
        <v>2140</v>
      </c>
      <c r="Z94">
        <v>2210.85</v>
      </c>
      <c r="AA94">
        <v>2140</v>
      </c>
      <c r="AB94">
        <v>2240</v>
      </c>
      <c r="AC94" s="1">
        <f>(Table2[[#This Row],[Close Price]]/Table2[[#This Row],[Day Low]])-1</f>
        <v>1.6308411214953411E-2</v>
      </c>
      <c r="AD94" s="1">
        <f>(Table2[[#This Row],[Day High]]/Table2[[#This Row],[Close Price]])-1</f>
        <v>1.6529495608993416E-2</v>
      </c>
      <c r="AE94" s="1">
        <f>(Table2[[#This Row],[Close Price]]/Table2[[#This Row],[Current Week Low]])-1</f>
        <v>1.6308411214953411E-2</v>
      </c>
      <c r="AF94" s="1">
        <f>(Table2[[#This Row],[Current Week High]]/Table2[[#This Row],[Close Price]])-1</f>
        <v>1.6529495608993416E-2</v>
      </c>
      <c r="AG94" s="1">
        <f>(Table2[[#This Row],[Close Price]]/Table2[[#This Row],[Current Month Low]])-1</f>
        <v>1.6308411214953411E-2</v>
      </c>
      <c r="AH94" s="1">
        <f>(Table2[[#This Row],[Current Month High]]/Table2[[#This Row],[Close Price]])-1</f>
        <v>2.9932410685548749E-2</v>
      </c>
      <c r="AI94">
        <v>6.3037381029012796</v>
      </c>
      <c r="AJ94">
        <v>93.668744434550305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0.08</v>
      </c>
      <c r="AM94" t="s">
        <v>3188</v>
      </c>
      <c r="AN94">
        <v>-2.25</v>
      </c>
      <c r="AO94" t="s">
        <v>3189</v>
      </c>
      <c r="AP94">
        <v>0.11165941219120901</v>
      </c>
      <c r="AQ94">
        <f>(Table2[[#This Row],[Sharpe Ratio]]-AVERAGE(Table2[Sharpe Ratio]))/_xlfn.STDEV.P(Table2[Sharpe Ratio])</f>
        <v>0.58631620382071858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2.528603637980896</v>
      </c>
      <c r="AS94">
        <f>_xlfn.RANK.AVG(Table2[[#This Row],[1Y Return vs Nifty Z-Score]],Table2[1Y Return vs Nifty Z-Score])</f>
        <v>128</v>
      </c>
      <c r="AT94">
        <f>_xlfn.RANK.AVG(Table2[[#This Row],[6M Return vs Nifty Z-Score]],Table2[6M Return vs Nifty Z-Score])</f>
        <v>136</v>
      </c>
      <c r="AU94">
        <f>_xlfn.RANK.AVG(Table2[[#This Row],[Sharpe Ratio Z-Score]],Table2[Sharpe Ratio Z-Score])</f>
        <v>198</v>
      </c>
      <c r="AV94">
        <f>(Table2[[#This Row],[Rank 1Y]]+Table2[[#This Row],[Rank 6M]]+Table2[[#This Row],[Rank Sharpe]])/3</f>
        <v>154</v>
      </c>
    </row>
    <row r="95" spans="1:48" x14ac:dyDescent="0.3">
      <c r="A95" t="s">
        <v>507</v>
      </c>
      <c r="B95" t="s">
        <v>508</v>
      </c>
      <c r="C95" t="s">
        <v>3135</v>
      </c>
      <c r="D95" t="s">
        <v>509</v>
      </c>
      <c r="E95">
        <v>42704</v>
      </c>
      <c r="F95">
        <v>480.5</v>
      </c>
      <c r="G95">
        <v>62.266821705658302</v>
      </c>
      <c r="H95">
        <f>(Table2[[#This Row],[1Y Return vs Nifty]]-AVERAGE(Table2[1Y Return vs Nifty]))/_xlfn.STDEV.P(Table2[1Y Return vs Nifty])</f>
        <v>0.69954006383815326</v>
      </c>
      <c r="I95">
        <v>5.5629312331807297</v>
      </c>
      <c r="J95">
        <f>(Table2[[#This Row],[1M Return vs Nifty]]-AVERAGE(Table2[1M Return vs Nifty]))/_xlfn.STDEV.P(Table2[1M Return vs Nifty])</f>
        <v>0.66334591455023661</v>
      </c>
      <c r="K95">
        <v>17.266617516083102</v>
      </c>
      <c r="L95">
        <f>(Table2[[#This Row],[6M Return vs Nifty]]-AVERAGE(Table2[6M Return vs Nifty]))/_xlfn.STDEV.P(Table2[6M Return vs Nifty])</f>
        <v>0.41664464631255405</v>
      </c>
      <c r="M95">
        <v>4.9177668193237496</v>
      </c>
      <c r="N95">
        <f>(Table2[[#This Row],[1W Return vs Nifty]]-AVERAGE(Table2[1W Return vs Nifty]))/_xlfn.STDEV.P(Table2[1W Return vs Nifty])</f>
        <v>0.89048261167081977</v>
      </c>
      <c r="O95">
        <v>487.82</v>
      </c>
      <c r="P95">
        <v>493.91786708050398</v>
      </c>
      <c r="Q95">
        <v>438.95772647418602</v>
      </c>
      <c r="R95">
        <v>61.425098397000397</v>
      </c>
      <c r="S95" s="1">
        <f>(Table2[[#This Row],[Close Price]]-Table2[[#This Row],[20D EMA]])/Table2[[#This Row],[20D EMA]]</f>
        <v>-1.5005534828420306E-2</v>
      </c>
      <c r="T95" s="1">
        <f>(Table2[[#This Row],[Close Price]]-Table2[[#This Row],[50D EMA]])/Table2[[#This Row],[50D EMA]]</f>
        <v>-2.7166190929304841E-2</v>
      </c>
      <c r="U95" s="1">
        <f>(Table2[[#This Row],[Close Price]]-Table2[[#This Row],[200D EMA]])/Table2[[#This Row],[200D EMA]]</f>
        <v>9.4638437873030529E-2</v>
      </c>
      <c r="V95">
        <v>1.4316996131054101</v>
      </c>
      <c r="W95">
        <v>473.85</v>
      </c>
      <c r="X95">
        <v>508.55</v>
      </c>
      <c r="Y95">
        <v>473.85</v>
      </c>
      <c r="Z95">
        <v>508.55</v>
      </c>
      <c r="AA95">
        <v>473.85</v>
      </c>
      <c r="AB95">
        <v>515.65</v>
      </c>
      <c r="AC95" s="1">
        <f>(Table2[[#This Row],[Close Price]]/Table2[[#This Row],[Day Low]])-1</f>
        <v>1.4033976996939979E-2</v>
      </c>
      <c r="AD95" s="1">
        <f>(Table2[[#This Row],[Day High]]/Table2[[#This Row],[Close Price]])-1</f>
        <v>5.8376690946930321E-2</v>
      </c>
      <c r="AE95" s="1">
        <f>(Table2[[#This Row],[Close Price]]/Table2[[#This Row],[Current Week Low]])-1</f>
        <v>1.4033976996939979E-2</v>
      </c>
      <c r="AF95" s="1">
        <f>(Table2[[#This Row],[Current Week High]]/Table2[[#This Row],[Close Price]])-1</f>
        <v>5.8376690946930321E-2</v>
      </c>
      <c r="AG95" s="1">
        <f>(Table2[[#This Row],[Close Price]]/Table2[[#This Row],[Current Month Low]])-1</f>
        <v>1.4033976996939979E-2</v>
      </c>
      <c r="AH95" s="1">
        <f>(Table2[[#This Row],[Current Month High]]/Table2[[#This Row],[Close Price]])-1</f>
        <v>7.3152965660769897E-2</v>
      </c>
      <c r="AI95">
        <v>29.105098855359</v>
      </c>
      <c r="AJ95">
        <v>98.8001654944145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-0.14000000000000001</v>
      </c>
      <c r="AM95" t="s">
        <v>3189</v>
      </c>
      <c r="AN95">
        <v>1.85</v>
      </c>
      <c r="AO95" t="s">
        <v>3188</v>
      </c>
      <c r="AP95">
        <v>0.140011330339536</v>
      </c>
      <c r="AQ95">
        <f>(Table2[[#This Row],[Sharpe Ratio]]-AVERAGE(Table2[Sharpe Ratio]))/_xlfn.STDEV.P(Table2[Sharpe Ratio])</f>
        <v>0.91732787241175606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132</v>
      </c>
      <c r="AT95">
        <f>_xlfn.RANK.AVG(Table2[[#This Row],[6M Return vs Nifty Z-Score]],Table2[6M Return vs Nifty Z-Score])</f>
        <v>204</v>
      </c>
      <c r="AU95">
        <f>_xlfn.RANK.AVG(Table2[[#This Row],[Sharpe Ratio Z-Score]],Table2[Sharpe Ratio Z-Score])</f>
        <v>126</v>
      </c>
      <c r="AV95">
        <f>(Table2[[#This Row],[Rank 1Y]]+Table2[[#This Row],[Rank 6M]]+Table2[[#This Row],[Rank Sharpe]])/3</f>
        <v>154</v>
      </c>
    </row>
    <row r="96" spans="1:48" x14ac:dyDescent="0.3">
      <c r="A96" t="s">
        <v>1032</v>
      </c>
      <c r="B96" t="s">
        <v>1033</v>
      </c>
      <c r="C96" t="s">
        <v>3143</v>
      </c>
      <c r="D96" t="s">
        <v>406</v>
      </c>
      <c r="E96">
        <v>13735.937738250001</v>
      </c>
      <c r="F96">
        <v>1048</v>
      </c>
      <c r="G96">
        <v>41.972782703887297</v>
      </c>
      <c r="H96">
        <f>(Table2[[#This Row],[1Y Return vs Nifty]]-AVERAGE(Table2[1Y Return vs Nifty]))/_xlfn.STDEV.P(Table2[1Y Return vs Nifty])</f>
        <v>0.33477171495100361</v>
      </c>
      <c r="I96">
        <v>5.3573769183997602</v>
      </c>
      <c r="J96">
        <f>(Table2[[#This Row],[1M Return vs Nifty]]-AVERAGE(Table2[1M Return vs Nifty]))/_xlfn.STDEV.P(Table2[1M Return vs Nifty])</f>
        <v>0.64038007241175232</v>
      </c>
      <c r="K96">
        <v>78.658539164936101</v>
      </c>
      <c r="L96">
        <f>(Table2[[#This Row],[6M Return vs Nifty]]-AVERAGE(Table2[6M Return vs Nifty]))/_xlfn.STDEV.P(Table2[6M Return vs Nifty])</f>
        <v>2.5834854458278373</v>
      </c>
      <c r="M96">
        <v>5.9103492252615899</v>
      </c>
      <c r="N96">
        <f>(Table2[[#This Row],[1W Return vs Nifty]]-AVERAGE(Table2[1W Return vs Nifty]))/_xlfn.STDEV.P(Table2[1W Return vs Nifty])</f>
        <v>1.1444927655638366</v>
      </c>
      <c r="O96">
        <v>1052.3800000000001</v>
      </c>
      <c r="P96">
        <v>989.851262595349</v>
      </c>
      <c r="Q96">
        <v>777.767391008711</v>
      </c>
      <c r="R96">
        <v>57.797308521816497</v>
      </c>
      <c r="S96" s="1">
        <f>(Table2[[#This Row],[Close Price]]-Table2[[#This Row],[20D EMA]])/Table2[[#This Row],[20D EMA]]</f>
        <v>-4.1619947167374034E-3</v>
      </c>
      <c r="T96" s="1">
        <f>(Table2[[#This Row],[Close Price]]-Table2[[#This Row],[50D EMA]])/Table2[[#This Row],[50D EMA]]</f>
        <v>5.8744924214358653E-2</v>
      </c>
      <c r="U96" s="1">
        <f>(Table2[[#This Row],[Close Price]]-Table2[[#This Row],[200D EMA]])/Table2[[#This Row],[200D EMA]]</f>
        <v>0.34744656579239691</v>
      </c>
      <c r="V96">
        <v>0.829047599860114</v>
      </c>
      <c r="W96">
        <v>1001</v>
      </c>
      <c r="X96">
        <v>1093.8</v>
      </c>
      <c r="Y96">
        <v>1001</v>
      </c>
      <c r="Z96">
        <v>1093.8</v>
      </c>
      <c r="AA96">
        <v>1001</v>
      </c>
      <c r="AB96">
        <v>1163.8499999999999</v>
      </c>
      <c r="AC96" s="1">
        <f>(Table2[[#This Row],[Close Price]]/Table2[[#This Row],[Day Low]])-1</f>
        <v>4.6953046953047028E-2</v>
      </c>
      <c r="AD96" s="1">
        <f>(Table2[[#This Row],[Day High]]/Table2[[#This Row],[Close Price]])-1</f>
        <v>4.3702290076335748E-2</v>
      </c>
      <c r="AE96" s="1">
        <f>(Table2[[#This Row],[Close Price]]/Table2[[#This Row],[Current Week Low]])-1</f>
        <v>4.6953046953047028E-2</v>
      </c>
      <c r="AF96" s="1">
        <f>(Table2[[#This Row],[Current Week High]]/Table2[[#This Row],[Close Price]])-1</f>
        <v>4.3702290076335748E-2</v>
      </c>
      <c r="AG96" s="1">
        <f>(Table2[[#This Row],[Close Price]]/Table2[[#This Row],[Current Month Low]])-1</f>
        <v>4.6953046953047028E-2</v>
      </c>
      <c r="AH96" s="1">
        <f>(Table2[[#This Row],[Current Month High]]/Table2[[#This Row],[Close Price]])-1</f>
        <v>0.11054389312977086</v>
      </c>
      <c r="AI96">
        <v>11.054389312976999</v>
      </c>
      <c r="AJ96">
        <v>132.888888888888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0.41</v>
      </c>
      <c r="AM96" t="s">
        <v>3188</v>
      </c>
      <c r="AN96">
        <v>2.85</v>
      </c>
      <c r="AO96" t="s">
        <v>3188</v>
      </c>
      <c r="AP96">
        <v>9.7545357094719995E-2</v>
      </c>
      <c r="AQ96">
        <f>(Table2[[#This Row],[Sharpe Ratio]]-AVERAGE(Table2[Sharpe Ratio]))/_xlfn.STDEV.P(Table2[Sharpe Ratio])</f>
        <v>0.42153310506765079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5.1246631038220807</v>
      </c>
      <c r="AS96">
        <f>_xlfn.RANK.AVG(Table2[[#This Row],[1Y Return vs Nifty Z-Score]],Table2[1Y Return vs Nifty Z-Score])</f>
        <v>213</v>
      </c>
      <c r="AT96">
        <f>_xlfn.RANK.AVG(Table2[[#This Row],[6M Return vs Nifty Z-Score]],Table2[6M Return vs Nifty Z-Score])</f>
        <v>15</v>
      </c>
      <c r="AU96">
        <f>_xlfn.RANK.AVG(Table2[[#This Row],[Sharpe Ratio Z-Score]],Table2[Sharpe Ratio Z-Score])</f>
        <v>234</v>
      </c>
      <c r="AV96">
        <f>(Table2[[#This Row],[Rank 1Y]]+Table2[[#This Row],[Rank 6M]]+Table2[[#This Row],[Rank Sharpe]])/3</f>
        <v>154</v>
      </c>
    </row>
    <row r="97" spans="1:48" x14ac:dyDescent="0.3">
      <c r="A97" t="s">
        <v>663</v>
      </c>
      <c r="B97" t="s">
        <v>664</v>
      </c>
      <c r="C97" t="s">
        <v>3129</v>
      </c>
      <c r="D97" t="s">
        <v>422</v>
      </c>
      <c r="E97">
        <v>28712.42</v>
      </c>
      <c r="F97">
        <v>1368.1</v>
      </c>
      <c r="G97">
        <v>82.937126585854301</v>
      </c>
      <c r="H97">
        <f>(Table2[[#This Row],[1Y Return vs Nifty]]-AVERAGE(Table2[1Y Return vs Nifty]))/_xlfn.STDEV.P(Table2[1Y Return vs Nifty])</f>
        <v>1.0710714766577061</v>
      </c>
      <c r="I97">
        <v>-1.0840739915032001</v>
      </c>
      <c r="J97">
        <f>(Table2[[#This Row],[1M Return vs Nifty]]-AVERAGE(Table2[1M Return vs Nifty]))/_xlfn.STDEV.P(Table2[1M Return vs Nifty])</f>
        <v>-7.9300002887369936E-2</v>
      </c>
      <c r="K97">
        <v>35.619487174265402</v>
      </c>
      <c r="L97">
        <f>(Table2[[#This Row],[6M Return vs Nifty]]-AVERAGE(Table2[6M Return vs Nifty]))/_xlfn.STDEV.P(Table2[6M Return vs Nifty])</f>
        <v>1.0644130447509912</v>
      </c>
      <c r="M97">
        <v>-2.0999895411379201</v>
      </c>
      <c r="N97">
        <f>(Table2[[#This Row],[1W Return vs Nifty]]-AVERAGE(Table2[1W Return vs Nifty]))/_xlfn.STDEV.P(Table2[1W Return vs Nifty])</f>
        <v>-0.90542003826613626</v>
      </c>
      <c r="O97">
        <v>1432.5</v>
      </c>
      <c r="P97">
        <v>1375.3472200906001</v>
      </c>
      <c r="Q97">
        <v>1124.28156324376</v>
      </c>
      <c r="R97">
        <v>24.692187955044901</v>
      </c>
      <c r="S97" s="1">
        <f>(Table2[[#This Row],[Close Price]]-Table2[[#This Row],[20D EMA]])/Table2[[#This Row],[20D EMA]]</f>
        <v>-4.495636998254806E-2</v>
      </c>
      <c r="T97" s="1">
        <f>(Table2[[#This Row],[Close Price]]-Table2[[#This Row],[50D EMA]])/Table2[[#This Row],[50D EMA]]</f>
        <v>-5.2693748783836482E-3</v>
      </c>
      <c r="U97" s="1">
        <f>(Table2[[#This Row],[Close Price]]-Table2[[#This Row],[200D EMA]])/Table2[[#This Row],[200D EMA]]</f>
        <v>0.2168659922277642</v>
      </c>
      <c r="V97">
        <v>0.70239920830667202</v>
      </c>
      <c r="W97">
        <v>1357</v>
      </c>
      <c r="X97">
        <v>1434</v>
      </c>
      <c r="Y97">
        <v>1357</v>
      </c>
      <c r="Z97">
        <v>1434</v>
      </c>
      <c r="AA97">
        <v>1357</v>
      </c>
      <c r="AB97">
        <v>1456.1</v>
      </c>
      <c r="AC97" s="1">
        <f>(Table2[[#This Row],[Close Price]]/Table2[[#This Row],[Day Low]])-1</f>
        <v>8.1798084008841698E-3</v>
      </c>
      <c r="AD97" s="1">
        <f>(Table2[[#This Row],[Day High]]/Table2[[#This Row],[Close Price]])-1</f>
        <v>4.8168993494627665E-2</v>
      </c>
      <c r="AE97" s="1">
        <f>(Table2[[#This Row],[Close Price]]/Table2[[#This Row],[Current Week Low]])-1</f>
        <v>8.1798084008841698E-3</v>
      </c>
      <c r="AF97" s="1">
        <f>(Table2[[#This Row],[Current Week High]]/Table2[[#This Row],[Close Price]])-1</f>
        <v>4.8168993494627665E-2</v>
      </c>
      <c r="AG97" s="1">
        <f>(Table2[[#This Row],[Close Price]]/Table2[[#This Row],[Current Month Low]])-1</f>
        <v>8.1798084008841698E-3</v>
      </c>
      <c r="AH97" s="1">
        <f>(Table2[[#This Row],[Current Month High]]/Table2[[#This Row],[Close Price]])-1</f>
        <v>6.4322783422264385E-2</v>
      </c>
      <c r="AI97">
        <v>21.657773554564699</v>
      </c>
      <c r="AJ97">
        <v>116.814580031695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</v>
      </c>
      <c r="AM97" t="s">
        <v>3188</v>
      </c>
      <c r="AN97">
        <v>-9.0399999999999991</v>
      </c>
      <c r="AO97" t="s">
        <v>3189</v>
      </c>
      <c r="AP97">
        <v>8.1846961931584999E-2</v>
      </c>
      <c r="AQ97">
        <f>(Table2[[#This Row],[Sharpe Ratio]]-AVERAGE(Table2[Sharpe Ratio]))/_xlfn.STDEV.P(Table2[Sharpe Ratio])</f>
        <v>0.23825266703995374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1.3890171472951449</v>
      </c>
      <c r="AS97">
        <f>_xlfn.RANK.AVG(Table2[[#This Row],[1Y Return vs Nifty Z-Score]],Table2[1Y Return vs Nifty Z-Score])</f>
        <v>92</v>
      </c>
      <c r="AT97">
        <f>_xlfn.RANK.AVG(Table2[[#This Row],[6M Return vs Nifty Z-Score]],Table2[6M Return vs Nifty Z-Score])</f>
        <v>94</v>
      </c>
      <c r="AU97">
        <f>_xlfn.RANK.AVG(Table2[[#This Row],[Sharpe Ratio Z-Score]],Table2[Sharpe Ratio Z-Score])</f>
        <v>281</v>
      </c>
      <c r="AV97">
        <f>(Table2[[#This Row],[Rank 1Y]]+Table2[[#This Row],[Rank 6M]]+Table2[[#This Row],[Rank Sharpe]])/3</f>
        <v>155.66666666666666</v>
      </c>
    </row>
    <row r="98" spans="1:48" x14ac:dyDescent="0.3">
      <c r="A98" t="s">
        <v>987</v>
      </c>
      <c r="B98" t="s">
        <v>988</v>
      </c>
      <c r="C98" t="s">
        <v>3133</v>
      </c>
      <c r="D98" t="s">
        <v>51</v>
      </c>
      <c r="E98">
        <v>14968.603234800001</v>
      </c>
      <c r="F98">
        <v>1927.1</v>
      </c>
      <c r="G98">
        <v>56.845895500418401</v>
      </c>
      <c r="H98">
        <f>(Table2[[#This Row],[1Y Return vs Nifty]]-AVERAGE(Table2[1Y Return vs Nifty]))/_xlfn.STDEV.P(Table2[1Y Return vs Nifty])</f>
        <v>0.60210345690387668</v>
      </c>
      <c r="I98">
        <v>-2.0677738155857499</v>
      </c>
      <c r="J98">
        <f>(Table2[[#This Row],[1M Return vs Nifty]]-AVERAGE(Table2[1M Return vs Nifty]))/_xlfn.STDEV.P(Table2[1M Return vs Nifty])</f>
        <v>-0.18920523594271707</v>
      </c>
      <c r="K98">
        <v>38.427887308292</v>
      </c>
      <c r="L98">
        <f>(Table2[[#This Row],[6M Return vs Nifty]]-AVERAGE(Table2[6M Return vs Nifty]))/_xlfn.STDEV.P(Table2[6M Return vs Nifty])</f>
        <v>1.1635361187374971</v>
      </c>
      <c r="M98">
        <v>6.8544195343846797</v>
      </c>
      <c r="N98">
        <f>(Table2[[#This Row],[1W Return vs Nifty]]-AVERAGE(Table2[1W Return vs Nifty]))/_xlfn.STDEV.P(Table2[1W Return vs Nifty])</f>
        <v>1.3860882674301085</v>
      </c>
      <c r="O98">
        <v>1939.87</v>
      </c>
      <c r="P98">
        <v>1828.3221802087601</v>
      </c>
      <c r="Q98">
        <v>1511.6039272473199</v>
      </c>
      <c r="R98">
        <v>51.785698149669003</v>
      </c>
      <c r="S98" s="1">
        <f>(Table2[[#This Row],[Close Price]]-Table2[[#This Row],[20D EMA]])/Table2[[#This Row],[20D EMA]]</f>
        <v>-6.5829153499976714E-3</v>
      </c>
      <c r="T98" s="1">
        <f>(Table2[[#This Row],[Close Price]]-Table2[[#This Row],[50D EMA]])/Table2[[#This Row],[50D EMA]]</f>
        <v>5.4026484424075226E-2</v>
      </c>
      <c r="U98" s="1">
        <f>(Table2[[#This Row],[Close Price]]-Table2[[#This Row],[200D EMA]])/Table2[[#This Row],[200D EMA]]</f>
        <v>0.27487099316373959</v>
      </c>
      <c r="V98">
        <v>0.73977481655904997</v>
      </c>
      <c r="W98">
        <v>1905</v>
      </c>
      <c r="X98">
        <v>1987.75</v>
      </c>
      <c r="Y98">
        <v>1905</v>
      </c>
      <c r="Z98">
        <v>1987.75</v>
      </c>
      <c r="AA98">
        <v>1899.6</v>
      </c>
      <c r="AB98">
        <v>2109.9499999999998</v>
      </c>
      <c r="AC98" s="1">
        <f>(Table2[[#This Row],[Close Price]]/Table2[[#This Row],[Day Low]])-1</f>
        <v>1.1601049868766422E-2</v>
      </c>
      <c r="AD98" s="1">
        <f>(Table2[[#This Row],[Day High]]/Table2[[#This Row],[Close Price]])-1</f>
        <v>3.147216024077637E-2</v>
      </c>
      <c r="AE98" s="1">
        <f>(Table2[[#This Row],[Close Price]]/Table2[[#This Row],[Current Week Low]])-1</f>
        <v>1.1601049868766422E-2</v>
      </c>
      <c r="AF98" s="1">
        <f>(Table2[[#This Row],[Current Week High]]/Table2[[#This Row],[Close Price]])-1</f>
        <v>3.147216024077637E-2</v>
      </c>
      <c r="AG98" s="1">
        <f>(Table2[[#This Row],[Close Price]]/Table2[[#This Row],[Current Month Low]])-1</f>
        <v>1.4476731943567023E-2</v>
      </c>
      <c r="AH98" s="1">
        <f>(Table2[[#This Row],[Current Month High]]/Table2[[#This Row],[Close Price]])-1</f>
        <v>9.4883503710238237E-2</v>
      </c>
      <c r="AI98">
        <v>12.023247366509199</v>
      </c>
      <c r="AJ98">
        <v>102.002096436058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0.14000000000000001</v>
      </c>
      <c r="AM98" t="s">
        <v>3188</v>
      </c>
      <c r="AN98">
        <v>-1.95</v>
      </c>
      <c r="AO98" t="s">
        <v>3189</v>
      </c>
      <c r="AP98">
        <v>9.7822986902675005E-2</v>
      </c>
      <c r="AQ98">
        <f>(Table2[[#This Row],[Sharpe Ratio]]-AVERAGE(Table2[Sharpe Ratio]))/_xlfn.STDEV.P(Table2[Sharpe Ratio])</f>
        <v>0.42477446268941793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3.3872970698181835</v>
      </c>
      <c r="AS98">
        <f>_xlfn.RANK.AVG(Table2[[#This Row],[1Y Return vs Nifty Z-Score]],Table2[1Y Return vs Nifty Z-Score])</f>
        <v>152</v>
      </c>
      <c r="AT98">
        <f>_xlfn.RANK.AVG(Table2[[#This Row],[6M Return vs Nifty Z-Score]],Table2[6M Return vs Nifty Z-Score])</f>
        <v>82</v>
      </c>
      <c r="AU98">
        <f>_xlfn.RANK.AVG(Table2[[#This Row],[Sharpe Ratio Z-Score]],Table2[Sharpe Ratio Z-Score])</f>
        <v>233</v>
      </c>
      <c r="AV98">
        <f>(Table2[[#This Row],[Rank 1Y]]+Table2[[#This Row],[Rank 6M]]+Table2[[#This Row],[Rank Sharpe]])/3</f>
        <v>155.66666666666666</v>
      </c>
    </row>
    <row r="99" spans="1:48" x14ac:dyDescent="0.3">
      <c r="A99" t="s">
        <v>1813</v>
      </c>
      <c r="B99" t="s">
        <v>1814</v>
      </c>
      <c r="C99" t="s">
        <v>3135</v>
      </c>
      <c r="D99" t="s">
        <v>190</v>
      </c>
      <c r="E99">
        <v>4332.8740275</v>
      </c>
      <c r="F99">
        <v>1589.7</v>
      </c>
      <c r="G99">
        <v>52.142891251866097</v>
      </c>
      <c r="H99">
        <f>(Table2[[#This Row],[1Y Return vs Nifty]]-AVERAGE(Table2[1Y Return vs Nifty]))/_xlfn.STDEV.P(Table2[1Y Return vs Nifty])</f>
        <v>0.51757089567227732</v>
      </c>
      <c r="I99">
        <v>1.8473125061614399</v>
      </c>
      <c r="J99">
        <f>(Table2[[#This Row],[1M Return vs Nifty]]-AVERAGE(Table2[1M Return vs Nifty]))/_xlfn.STDEV.P(Table2[1M Return vs Nifty])</f>
        <v>0.24821323673489715</v>
      </c>
      <c r="K99">
        <v>26.776999316643401</v>
      </c>
      <c r="L99">
        <f>(Table2[[#This Row],[6M Return vs Nifty]]-AVERAGE(Table2[6M Return vs Nifty]))/_xlfn.STDEV.P(Table2[6M Return vs Nifty])</f>
        <v>0.75231557419605499</v>
      </c>
      <c r="M99">
        <v>-0.62684242319005201</v>
      </c>
      <c r="N99">
        <f>(Table2[[#This Row],[1W Return vs Nifty]]-AVERAGE(Table2[1W Return vs Nifty]))/_xlfn.STDEV.P(Table2[1W Return vs Nifty])</f>
        <v>-0.52842934822520682</v>
      </c>
      <c r="O99">
        <v>1658.62</v>
      </c>
      <c r="P99">
        <v>1563.6028036293999</v>
      </c>
      <c r="Q99">
        <v>1306.9716916202699</v>
      </c>
      <c r="R99">
        <v>39.5866112136436</v>
      </c>
      <c r="S99" s="1">
        <f>(Table2[[#This Row],[Close Price]]-Table2[[#This Row],[20D EMA]])/Table2[[#This Row],[20D EMA]]</f>
        <v>-4.1552616030193688E-2</v>
      </c>
      <c r="T99" s="1">
        <f>(Table2[[#This Row],[Close Price]]-Table2[[#This Row],[50D EMA]])/Table2[[#This Row],[50D EMA]]</f>
        <v>1.6690425669501185E-2</v>
      </c>
      <c r="U99" s="1">
        <f>(Table2[[#This Row],[Close Price]]-Table2[[#This Row],[200D EMA]])/Table2[[#This Row],[200D EMA]]</f>
        <v>0.21632320745159228</v>
      </c>
      <c r="V99">
        <v>0.69127844181355302</v>
      </c>
      <c r="W99">
        <v>1575.5</v>
      </c>
      <c r="X99">
        <v>1654.4</v>
      </c>
      <c r="Y99">
        <v>1575.5</v>
      </c>
      <c r="Z99">
        <v>1654.4</v>
      </c>
      <c r="AA99">
        <v>1575.5</v>
      </c>
      <c r="AB99">
        <v>1767</v>
      </c>
      <c r="AC99" s="1">
        <f>(Table2[[#This Row],[Close Price]]/Table2[[#This Row],[Day Low]])-1</f>
        <v>9.0130117423039557E-3</v>
      </c>
      <c r="AD99" s="1">
        <f>(Table2[[#This Row],[Day High]]/Table2[[#This Row],[Close Price]])-1</f>
        <v>4.0699503050890096E-2</v>
      </c>
      <c r="AE99" s="1">
        <f>(Table2[[#This Row],[Close Price]]/Table2[[#This Row],[Current Week Low]])-1</f>
        <v>9.0130117423039557E-3</v>
      </c>
      <c r="AF99" s="1">
        <f>(Table2[[#This Row],[Current Week High]]/Table2[[#This Row],[Close Price]])-1</f>
        <v>4.0699503050890096E-2</v>
      </c>
      <c r="AG99" s="1">
        <f>(Table2[[#This Row],[Close Price]]/Table2[[#This Row],[Current Month Low]])-1</f>
        <v>9.0130117423039557E-3</v>
      </c>
      <c r="AH99" s="1">
        <f>(Table2[[#This Row],[Current Month High]]/Table2[[#This Row],[Close Price]])-1</f>
        <v>0.11153047744857525</v>
      </c>
      <c r="AI99">
        <v>12.599861609108601</v>
      </c>
      <c r="AJ99">
        <v>93.394160583941598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0.14000000000000001</v>
      </c>
      <c r="AM99" t="s">
        <v>3188</v>
      </c>
      <c r="AN99">
        <v>-6.33</v>
      </c>
      <c r="AO99" t="s">
        <v>3189</v>
      </c>
      <c r="AP99">
        <v>0.120203121921338</v>
      </c>
      <c r="AQ99">
        <f>(Table2[[#This Row],[Sharpe Ratio]]-AVERAGE(Table2[Sharpe Ratio]))/_xlfn.STDEV.P(Table2[Sharpe Ratio])</f>
        <v>0.68606492625043403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1.6757352846284568</v>
      </c>
      <c r="AS99">
        <f>_xlfn.RANK.AVG(Table2[[#This Row],[1Y Return vs Nifty Z-Score]],Table2[1Y Return vs Nifty Z-Score])</f>
        <v>173</v>
      </c>
      <c r="AT99">
        <f>_xlfn.RANK.AVG(Table2[[#This Row],[6M Return vs Nifty Z-Score]],Table2[6M Return vs Nifty Z-Score])</f>
        <v>122</v>
      </c>
      <c r="AU99">
        <f>_xlfn.RANK.AVG(Table2[[#This Row],[Sharpe Ratio Z-Score]],Table2[Sharpe Ratio Z-Score])</f>
        <v>176</v>
      </c>
      <c r="AV99">
        <f>(Table2[[#This Row],[Rank 1Y]]+Table2[[#This Row],[Rank 6M]]+Table2[[#This Row],[Rank Sharpe]])/3</f>
        <v>157</v>
      </c>
    </row>
    <row r="100" spans="1:48" x14ac:dyDescent="0.3">
      <c r="A100" t="s">
        <v>1391</v>
      </c>
      <c r="B100" t="s">
        <v>1392</v>
      </c>
      <c r="C100" t="s">
        <v>3141</v>
      </c>
      <c r="D100" t="s">
        <v>1025</v>
      </c>
      <c r="E100">
        <v>8007.1872496799997</v>
      </c>
      <c r="F100">
        <v>803.2</v>
      </c>
      <c r="G100">
        <v>56.339425525645801</v>
      </c>
      <c r="H100">
        <f>(Table2[[#This Row],[1Y Return vs Nifty]]-AVERAGE(Table2[1Y Return vs Nifty]))/_xlfn.STDEV.P(Table2[1Y Return vs Nifty])</f>
        <v>0.59300008342348698</v>
      </c>
      <c r="I100">
        <v>-2.0046831830125398</v>
      </c>
      <c r="J100">
        <f>(Table2[[#This Row],[1M Return vs Nifty]]-AVERAGE(Table2[1M Return vs Nifty]))/_xlfn.STDEV.P(Table2[1M Return vs Nifty])</f>
        <v>-0.18215634713861981</v>
      </c>
      <c r="K100">
        <v>15.678263760156799</v>
      </c>
      <c r="L100">
        <f>(Table2[[#This Row],[6M Return vs Nifty]]-AVERAGE(Table2[6M Return vs Nifty]))/_xlfn.STDEV.P(Table2[6M Return vs Nifty])</f>
        <v>0.36058336609900737</v>
      </c>
      <c r="M100">
        <v>4.0872273277324398</v>
      </c>
      <c r="N100">
        <f>(Table2[[#This Row],[1W Return vs Nifty]]-AVERAGE(Table2[1W Return vs Nifty]))/_xlfn.STDEV.P(Table2[1W Return vs Nifty])</f>
        <v>0.67794059721308197</v>
      </c>
      <c r="O100">
        <v>866.89</v>
      </c>
      <c r="P100">
        <v>873.77982988680401</v>
      </c>
      <c r="Q100">
        <v>759.47549250138604</v>
      </c>
      <c r="R100">
        <v>39.044022777177702</v>
      </c>
      <c r="S100" s="1">
        <f>(Table2[[#This Row],[Close Price]]-Table2[[#This Row],[20D EMA]])/Table2[[#This Row],[20D EMA]]</f>
        <v>-7.3469529005986856E-2</v>
      </c>
      <c r="T100" s="1">
        <f>(Table2[[#This Row],[Close Price]]-Table2[[#This Row],[50D EMA]])/Table2[[#This Row],[50D EMA]]</f>
        <v>-8.0775302281751463E-2</v>
      </c>
      <c r="U100" s="1">
        <f>(Table2[[#This Row],[Close Price]]-Table2[[#This Row],[200D EMA]])/Table2[[#This Row],[200D EMA]]</f>
        <v>5.7571979517869964E-2</v>
      </c>
      <c r="V100">
        <v>0.60105134166500196</v>
      </c>
      <c r="W100">
        <v>790.2</v>
      </c>
      <c r="X100">
        <v>850.05</v>
      </c>
      <c r="Y100">
        <v>790.2</v>
      </c>
      <c r="Z100">
        <v>850.05</v>
      </c>
      <c r="AA100">
        <v>790.2</v>
      </c>
      <c r="AB100">
        <v>884.9</v>
      </c>
      <c r="AC100" s="1">
        <f>(Table2[[#This Row],[Close Price]]/Table2[[#This Row],[Day Low]])-1</f>
        <v>1.6451531257909435E-2</v>
      </c>
      <c r="AD100" s="1">
        <f>(Table2[[#This Row],[Day High]]/Table2[[#This Row],[Close Price]])-1</f>
        <v>5.832918326693215E-2</v>
      </c>
      <c r="AE100" s="1">
        <f>(Table2[[#This Row],[Close Price]]/Table2[[#This Row],[Current Week Low]])-1</f>
        <v>1.6451531257909435E-2</v>
      </c>
      <c r="AF100" s="1">
        <f>(Table2[[#This Row],[Current Week High]]/Table2[[#This Row],[Close Price]])-1</f>
        <v>5.832918326693215E-2</v>
      </c>
      <c r="AG100" s="1">
        <f>(Table2[[#This Row],[Close Price]]/Table2[[#This Row],[Current Month Low]])-1</f>
        <v>1.6451531257909435E-2</v>
      </c>
      <c r="AH100" s="1">
        <f>(Table2[[#This Row],[Current Month High]]/Table2[[#This Row],[Close Price]])-1</f>
        <v>0.10171812749003983</v>
      </c>
      <c r="AI100">
        <v>31.8476095617529</v>
      </c>
      <c r="AJ100">
        <v>88.810531264692003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</v>
      </c>
      <c r="AM100">
        <v>0</v>
      </c>
      <c r="AN100">
        <v>-11.23</v>
      </c>
      <c r="AO100" t="s">
        <v>3189</v>
      </c>
      <c r="AP100">
        <v>0.15575828048767201</v>
      </c>
      <c r="AQ100">
        <f>(Table2[[#This Row],[Sharpe Ratio]]-AVERAGE(Table2[Sharpe Ratio]))/_xlfn.STDEV.P(Table2[Sharpe Ratio])</f>
        <v>1.1011751950685464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156</v>
      </c>
      <c r="AT100">
        <f>_xlfn.RANK.AVG(Table2[[#This Row],[6M Return vs Nifty Z-Score]],Table2[6M Return vs Nifty Z-Score])</f>
        <v>218</v>
      </c>
      <c r="AU100">
        <f>_xlfn.RANK.AVG(Table2[[#This Row],[Sharpe Ratio Z-Score]],Table2[Sharpe Ratio Z-Score])</f>
        <v>99</v>
      </c>
      <c r="AV100">
        <f>(Table2[[#This Row],[Rank 1Y]]+Table2[[#This Row],[Rank 6M]]+Table2[[#This Row],[Rank Sharpe]])/3</f>
        <v>157.66666666666666</v>
      </c>
    </row>
    <row r="101" spans="1:48" x14ac:dyDescent="0.3">
      <c r="A101" t="s">
        <v>1232</v>
      </c>
      <c r="B101" t="s">
        <v>1233</v>
      </c>
      <c r="C101" t="s">
        <v>3140</v>
      </c>
      <c r="D101" t="s">
        <v>287</v>
      </c>
      <c r="E101">
        <v>9678.39179616</v>
      </c>
      <c r="F101">
        <v>582.35</v>
      </c>
      <c r="G101">
        <v>34.572407478471497</v>
      </c>
      <c r="H101">
        <f>(Table2[[#This Row],[1Y Return vs Nifty]]-AVERAGE(Table2[1Y Return vs Nifty]))/_xlfn.STDEV.P(Table2[1Y Return vs Nifty])</f>
        <v>0.20175617024426887</v>
      </c>
      <c r="I101">
        <v>13.037213177160501</v>
      </c>
      <c r="J101">
        <f>(Table2[[#This Row],[1M Return vs Nifty]]-AVERAGE(Table2[1M Return vs Nifty]))/_xlfn.STDEV.P(Table2[1M Return vs Nifty])</f>
        <v>1.4984204757768884</v>
      </c>
      <c r="K101">
        <v>36.736362980464797</v>
      </c>
      <c r="L101">
        <f>(Table2[[#This Row],[6M Return vs Nifty]]-AVERAGE(Table2[6M Return vs Nifty]))/_xlfn.STDEV.P(Table2[6M Return vs Nifty])</f>
        <v>1.1038334114680768</v>
      </c>
      <c r="M101">
        <v>6.02424421015085</v>
      </c>
      <c r="N101">
        <f>(Table2[[#This Row],[1W Return vs Nifty]]-AVERAGE(Table2[1W Return vs Nifty]))/_xlfn.STDEV.P(Table2[1W Return vs Nifty])</f>
        <v>1.1736394464502753</v>
      </c>
      <c r="O101">
        <v>574.9</v>
      </c>
      <c r="P101">
        <v>555.68031455058303</v>
      </c>
      <c r="Q101">
        <v>475.08171766647501</v>
      </c>
      <c r="R101">
        <v>64.018564878020996</v>
      </c>
      <c r="S101" s="1">
        <f>(Table2[[#This Row],[Close Price]]-Table2[[#This Row],[20D EMA]])/Table2[[#This Row],[20D EMA]]</f>
        <v>1.2958775439206899E-2</v>
      </c>
      <c r="T101" s="1">
        <f>(Table2[[#This Row],[Close Price]]-Table2[[#This Row],[50D EMA]])/Table2[[#This Row],[50D EMA]]</f>
        <v>4.7994655831899678E-2</v>
      </c>
      <c r="U101" s="1">
        <f>(Table2[[#This Row],[Close Price]]-Table2[[#This Row],[200D EMA]])/Table2[[#This Row],[200D EMA]]</f>
        <v>0.22578911868132825</v>
      </c>
      <c r="V101">
        <v>0.77614679078153104</v>
      </c>
      <c r="W101">
        <v>568.20000000000005</v>
      </c>
      <c r="X101">
        <v>611.45000000000005</v>
      </c>
      <c r="Y101">
        <v>568.20000000000005</v>
      </c>
      <c r="Z101">
        <v>611.45000000000005</v>
      </c>
      <c r="AA101">
        <v>568.20000000000005</v>
      </c>
      <c r="AB101">
        <v>611.45000000000005</v>
      </c>
      <c r="AC101" s="1">
        <f>(Table2[[#This Row],[Close Price]]/Table2[[#This Row],[Day Low]])-1</f>
        <v>2.4903203097500937E-2</v>
      </c>
      <c r="AD101" s="1">
        <f>(Table2[[#This Row],[Day High]]/Table2[[#This Row],[Close Price]])-1</f>
        <v>4.9969949343178444E-2</v>
      </c>
      <c r="AE101" s="1">
        <f>(Table2[[#This Row],[Close Price]]/Table2[[#This Row],[Current Week Low]])-1</f>
        <v>2.4903203097500937E-2</v>
      </c>
      <c r="AF101" s="1">
        <f>(Table2[[#This Row],[Current Week High]]/Table2[[#This Row],[Close Price]])-1</f>
        <v>4.9969949343178444E-2</v>
      </c>
      <c r="AG101" s="1">
        <f>(Table2[[#This Row],[Close Price]]/Table2[[#This Row],[Current Month Low]])-1</f>
        <v>2.4903203097500937E-2</v>
      </c>
      <c r="AH101" s="1">
        <f>(Table2[[#This Row],[Current Month High]]/Table2[[#This Row],[Close Price]])-1</f>
        <v>4.9969949343178444E-2</v>
      </c>
      <c r="AI101">
        <v>4.9969949343178399</v>
      </c>
      <c r="AJ101">
        <v>65.793594306049798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7.0000000000000007E-2</v>
      </c>
      <c r="AM101" t="s">
        <v>3188</v>
      </c>
      <c r="AN101">
        <v>1.0900000000000001</v>
      </c>
      <c r="AO101" t="s">
        <v>3188</v>
      </c>
      <c r="AP101">
        <v>0.130970116162482</v>
      </c>
      <c r="AQ101">
        <f>(Table2[[#This Row],[Sharpe Ratio]]-AVERAGE(Table2[Sharpe Ratio]))/_xlfn.STDEV.P(Table2[Sharpe Ratio])</f>
        <v>0.81177073249696741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4.7894202364364764</v>
      </c>
      <c r="AS101">
        <f>_xlfn.RANK.AVG(Table2[[#This Row],[1Y Return vs Nifty Z-Score]],Table2[1Y Return vs Nifty Z-Score])</f>
        <v>245</v>
      </c>
      <c r="AT101">
        <f>_xlfn.RANK.AVG(Table2[[#This Row],[6M Return vs Nifty Z-Score]],Table2[6M Return vs Nifty Z-Score])</f>
        <v>90</v>
      </c>
      <c r="AU101">
        <f>_xlfn.RANK.AVG(Table2[[#This Row],[Sharpe Ratio Z-Score]],Table2[Sharpe Ratio Z-Score])</f>
        <v>147</v>
      </c>
      <c r="AV101">
        <f>(Table2[[#This Row],[Rank 1Y]]+Table2[[#This Row],[Rank 6M]]+Table2[[#This Row],[Rank Sharpe]])/3</f>
        <v>160.66666666666666</v>
      </c>
    </row>
    <row r="102" spans="1:48" x14ac:dyDescent="0.3">
      <c r="A102" t="s">
        <v>144</v>
      </c>
      <c r="B102" t="s">
        <v>145</v>
      </c>
      <c r="C102" t="s">
        <v>3136</v>
      </c>
      <c r="D102" t="s">
        <v>146</v>
      </c>
      <c r="E102">
        <v>198586.50724171899</v>
      </c>
      <c r="F102">
        <v>500.3</v>
      </c>
      <c r="G102">
        <v>102.335106612678</v>
      </c>
      <c r="H102">
        <f>(Table2[[#This Row],[1Y Return vs Nifty]]-AVERAGE(Table2[1Y Return vs Nifty]))/_xlfn.STDEV.P(Table2[1Y Return vs Nifty])</f>
        <v>1.4197339161806075</v>
      </c>
      <c r="I102">
        <v>10.5859832465406</v>
      </c>
      <c r="J102">
        <f>(Table2[[#This Row],[1M Return vs Nifty]]-AVERAGE(Table2[1M Return vs Nifty]))/_xlfn.STDEV.P(Table2[1M Return vs Nifty])</f>
        <v>1.2245533974247276</v>
      </c>
      <c r="K102">
        <v>44.611639575197003</v>
      </c>
      <c r="L102">
        <f>(Table2[[#This Row],[6M Return vs Nifty]]-AVERAGE(Table2[6M Return vs Nifty]))/_xlfn.STDEV.P(Table2[6M Return vs Nifty])</f>
        <v>1.3817929568711056</v>
      </c>
      <c r="M102">
        <v>2.3083981815108201</v>
      </c>
      <c r="N102">
        <f>(Table2[[#This Row],[1W Return vs Nifty]]-AVERAGE(Table2[1W Return vs Nifty]))/_xlfn.STDEV.P(Table2[1W Return vs Nifty])</f>
        <v>0.22272331502257581</v>
      </c>
      <c r="O102">
        <v>482.1</v>
      </c>
      <c r="P102">
        <v>463.43133200705603</v>
      </c>
      <c r="Q102">
        <v>394.54599947579999</v>
      </c>
      <c r="R102">
        <v>73.788186367790502</v>
      </c>
      <c r="S102" s="1">
        <f>(Table2[[#This Row],[Close Price]]-Table2[[#This Row],[20D EMA]])/Table2[[#This Row],[20D EMA]]</f>
        <v>3.775150383737811E-2</v>
      </c>
      <c r="T102" s="1">
        <f>(Table2[[#This Row],[Close Price]]-Table2[[#This Row],[50D EMA]])/Table2[[#This Row],[50D EMA]]</f>
        <v>7.955583804243653E-2</v>
      </c>
      <c r="U102" s="1">
        <f>(Table2[[#This Row],[Close Price]]-Table2[[#This Row],[200D EMA]])/Table2[[#This Row],[200D EMA]]</f>
        <v>0.26803972328880904</v>
      </c>
      <c r="V102">
        <v>1.2482456154586801</v>
      </c>
      <c r="W102">
        <v>491.35</v>
      </c>
      <c r="X102">
        <v>513.79999999999995</v>
      </c>
      <c r="Y102">
        <v>491.35</v>
      </c>
      <c r="Z102">
        <v>513.79999999999995</v>
      </c>
      <c r="AA102">
        <v>491.35</v>
      </c>
      <c r="AB102">
        <v>521.35</v>
      </c>
      <c r="AC102" s="1">
        <f>(Table2[[#This Row],[Close Price]]/Table2[[#This Row],[Day Low]])-1</f>
        <v>1.8215121603744722E-2</v>
      </c>
      <c r="AD102" s="1">
        <f>(Table2[[#This Row],[Day High]]/Table2[[#This Row],[Close Price]])-1</f>
        <v>2.6983809714171469E-2</v>
      </c>
      <c r="AE102" s="1">
        <f>(Table2[[#This Row],[Close Price]]/Table2[[#This Row],[Current Week Low]])-1</f>
        <v>1.8215121603744722E-2</v>
      </c>
      <c r="AF102" s="1">
        <f>(Table2[[#This Row],[Current Week High]]/Table2[[#This Row],[Close Price]])-1</f>
        <v>2.6983809714171469E-2</v>
      </c>
      <c r="AG102" s="1">
        <f>(Table2[[#This Row],[Close Price]]/Table2[[#This Row],[Current Month Low]])-1</f>
        <v>1.8215121603744722E-2</v>
      </c>
      <c r="AH102" s="1">
        <f>(Table2[[#This Row],[Current Month High]]/Table2[[#This Row],[Close Price]])-1</f>
        <v>4.2074755146911835E-2</v>
      </c>
      <c r="AI102">
        <v>4.6671996801918603</v>
      </c>
      <c r="AJ102">
        <v>136.88446969696901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0.08</v>
      </c>
      <c r="AM102" t="s">
        <v>3188</v>
      </c>
      <c r="AN102">
        <v>11.6</v>
      </c>
      <c r="AO102" t="s">
        <v>3188</v>
      </c>
      <c r="AP102">
        <v>5.6007539827778001E-2</v>
      </c>
      <c r="AQ102">
        <f>(Table2[[#This Row],[Sharpe Ratio]]-AVERAGE(Table2[Sharpe Ratio]))/_xlfn.STDEV.P(Table2[Sharpe Ratio])</f>
        <v>-6.34253422313166E-2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4.1853782432676994</v>
      </c>
      <c r="AS102">
        <f>_xlfn.RANK.AVG(Table2[[#This Row],[1Y Return vs Nifty Z-Score]],Table2[1Y Return vs Nifty Z-Score])</f>
        <v>64</v>
      </c>
      <c r="AT102">
        <f>_xlfn.RANK.AVG(Table2[[#This Row],[6M Return vs Nifty Z-Score]],Table2[6M Return vs Nifty Z-Score])</f>
        <v>65</v>
      </c>
      <c r="AU102">
        <f>_xlfn.RANK.AVG(Table2[[#This Row],[Sharpe Ratio Z-Score]],Table2[Sharpe Ratio Z-Score])</f>
        <v>360</v>
      </c>
      <c r="AV102">
        <f>(Table2[[#This Row],[Rank 1Y]]+Table2[[#This Row],[Rank 6M]]+Table2[[#This Row],[Rank Sharpe]])/3</f>
        <v>163</v>
      </c>
    </row>
    <row r="103" spans="1:48" x14ac:dyDescent="0.3">
      <c r="A103" t="s">
        <v>285</v>
      </c>
      <c r="B103" t="s">
        <v>286</v>
      </c>
      <c r="C103" t="s">
        <v>3128</v>
      </c>
      <c r="D103" t="s">
        <v>287</v>
      </c>
      <c r="E103">
        <v>94995.400294079998</v>
      </c>
      <c r="F103">
        <v>10944.4</v>
      </c>
      <c r="G103">
        <v>141.212227999856</v>
      </c>
      <c r="H103">
        <f>(Table2[[#This Row],[1Y Return vs Nifty]]-AVERAGE(Table2[1Y Return vs Nifty]))/_xlfn.STDEV.P(Table2[1Y Return vs Nifty])</f>
        <v>2.1185176022003627</v>
      </c>
      <c r="I103">
        <v>1.58470973262573</v>
      </c>
      <c r="J103">
        <f>(Table2[[#This Row],[1M Return vs Nifty]]-AVERAGE(Table2[1M Return vs Nifty]))/_xlfn.STDEV.P(Table2[1M Return vs Nifty])</f>
        <v>0.21887357607841543</v>
      </c>
      <c r="K103">
        <v>17.6725816893704</v>
      </c>
      <c r="L103">
        <f>(Table2[[#This Row],[6M Return vs Nifty]]-AVERAGE(Table2[6M Return vs Nifty]))/_xlfn.STDEV.P(Table2[6M Return vs Nifty])</f>
        <v>0.43097323727688081</v>
      </c>
      <c r="M103">
        <v>0.16525095020094599</v>
      </c>
      <c r="N103">
        <f>(Table2[[#This Row],[1W Return vs Nifty]]-AVERAGE(Table2[1W Return vs Nifty]))/_xlfn.STDEV.P(Table2[1W Return vs Nifty])</f>
        <v>-0.32572601753037861</v>
      </c>
      <c r="O103">
        <v>11278.7</v>
      </c>
      <c r="P103">
        <v>10991.2799666632</v>
      </c>
      <c r="Q103">
        <v>8840.8573978169406</v>
      </c>
      <c r="R103">
        <v>35.918495316031098</v>
      </c>
      <c r="S103" s="1">
        <f>(Table2[[#This Row],[Close Price]]-Table2[[#This Row],[20D EMA]])/Table2[[#This Row],[20D EMA]]</f>
        <v>-2.9639940773316168E-2</v>
      </c>
      <c r="T103" s="1">
        <f>(Table2[[#This Row],[Close Price]]-Table2[[#This Row],[50D EMA]])/Table2[[#This Row],[50D EMA]]</f>
        <v>-4.265196301557991E-3</v>
      </c>
      <c r="U103" s="1">
        <f>(Table2[[#This Row],[Close Price]]-Table2[[#This Row],[200D EMA]])/Table2[[#This Row],[200D EMA]]</f>
        <v>0.23793423053090795</v>
      </c>
      <c r="V103">
        <v>0.56888518652225695</v>
      </c>
      <c r="W103">
        <v>10784</v>
      </c>
      <c r="X103">
        <v>11153.95</v>
      </c>
      <c r="Y103">
        <v>10784</v>
      </c>
      <c r="Z103">
        <v>11153.95</v>
      </c>
      <c r="AA103">
        <v>10784</v>
      </c>
      <c r="AB103">
        <v>11497</v>
      </c>
      <c r="AC103" s="1">
        <f>(Table2[[#This Row],[Close Price]]/Table2[[#This Row],[Day Low]])-1</f>
        <v>1.4873887240355987E-2</v>
      </c>
      <c r="AD103" s="1">
        <f>(Table2[[#This Row],[Day High]]/Table2[[#This Row],[Close Price]])-1</f>
        <v>1.9146778261028619E-2</v>
      </c>
      <c r="AE103" s="1">
        <f>(Table2[[#This Row],[Close Price]]/Table2[[#This Row],[Current Week Low]])-1</f>
        <v>1.4873887240355987E-2</v>
      </c>
      <c r="AF103" s="1">
        <f>(Table2[[#This Row],[Current Week High]]/Table2[[#This Row],[Close Price]])-1</f>
        <v>1.9146778261028619E-2</v>
      </c>
      <c r="AG103" s="1">
        <f>(Table2[[#This Row],[Close Price]]/Table2[[#This Row],[Current Month Low]])-1</f>
        <v>1.4873887240355987E-2</v>
      </c>
      <c r="AH103" s="1">
        <f>(Table2[[#This Row],[Current Month High]]/Table2[[#This Row],[Close Price]])-1</f>
        <v>5.0491575600307037E-2</v>
      </c>
      <c r="AI103">
        <v>15.300975841526199</v>
      </c>
      <c r="AJ103">
        <v>182.888751033912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-0.05</v>
      </c>
      <c r="AM103" t="s">
        <v>3189</v>
      </c>
      <c r="AN103">
        <v>-2.8</v>
      </c>
      <c r="AO103" t="s">
        <v>3189</v>
      </c>
      <c r="AP103">
        <v>8.8606293897372998E-2</v>
      </c>
      <c r="AQ103">
        <f>(Table2[[#This Row],[Sharpe Ratio]]-AVERAGE(Table2[Sharpe Ratio]))/_xlfn.STDEV.P(Table2[Sharpe Ratio])</f>
        <v>0.31716858873706294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2.7598069867623432</v>
      </c>
      <c r="AS103">
        <f>_xlfn.RANK.AVG(Table2[[#This Row],[1Y Return vs Nifty Z-Score]],Table2[1Y Return vs Nifty Z-Score])</f>
        <v>33</v>
      </c>
      <c r="AT103">
        <f>_xlfn.RANK.AVG(Table2[[#This Row],[6M Return vs Nifty Z-Score]],Table2[6M Return vs Nifty Z-Score])</f>
        <v>197</v>
      </c>
      <c r="AU103">
        <f>_xlfn.RANK.AVG(Table2[[#This Row],[Sharpe Ratio Z-Score]],Table2[Sharpe Ratio Z-Score])</f>
        <v>262</v>
      </c>
      <c r="AV103">
        <f>(Table2[[#This Row],[Rank 1Y]]+Table2[[#This Row],[Rank 6M]]+Table2[[#This Row],[Rank Sharpe]])/3</f>
        <v>164</v>
      </c>
    </row>
    <row r="104" spans="1:48" x14ac:dyDescent="0.3">
      <c r="A104" t="s">
        <v>694</v>
      </c>
      <c r="B104" t="s">
        <v>695</v>
      </c>
      <c r="C104" t="s">
        <v>3134</v>
      </c>
      <c r="D104" t="s">
        <v>57</v>
      </c>
      <c r="E104">
        <v>25755.833454899999</v>
      </c>
      <c r="F104">
        <v>183.44</v>
      </c>
      <c r="G104">
        <v>86.890036845372805</v>
      </c>
      <c r="H104">
        <f>(Table2[[#This Row],[1Y Return vs Nifty]]-AVERAGE(Table2[1Y Return vs Nifty]))/_xlfn.STDEV.P(Table2[1Y Return vs Nifty])</f>
        <v>1.1421217268586545</v>
      </c>
      <c r="I104">
        <v>4.5658960612555797</v>
      </c>
      <c r="J104">
        <f>(Table2[[#This Row],[1M Return vs Nifty]]-AVERAGE(Table2[1M Return vs Nifty]))/_xlfn.STDEV.P(Table2[1M Return vs Nifty])</f>
        <v>0.55195077118217595</v>
      </c>
      <c r="K104">
        <v>20.101569094845999</v>
      </c>
      <c r="L104">
        <f>(Table2[[#This Row],[6M Return vs Nifty]]-AVERAGE(Table2[6M Return vs Nifty]))/_xlfn.STDEV.P(Table2[6M Return vs Nifty])</f>
        <v>0.51670485913093689</v>
      </c>
      <c r="M104">
        <v>1.09255816780534</v>
      </c>
      <c r="N104">
        <f>(Table2[[#This Row],[1W Return vs Nifty]]-AVERAGE(Table2[1W Return vs Nifty]))/_xlfn.STDEV.P(Table2[1W Return vs Nifty])</f>
        <v>-8.8420331230969984E-2</v>
      </c>
      <c r="O104">
        <v>194.69</v>
      </c>
      <c r="P104">
        <v>187.810516518795</v>
      </c>
      <c r="Q104">
        <v>155.02871831334301</v>
      </c>
      <c r="R104">
        <v>43.9751108271916</v>
      </c>
      <c r="S104" s="1">
        <f>(Table2[[#This Row],[Close Price]]-Table2[[#This Row],[20D EMA]])/Table2[[#This Row],[20D EMA]]</f>
        <v>-5.7784169705685964E-2</v>
      </c>
      <c r="T104" s="1">
        <f>(Table2[[#This Row],[Close Price]]-Table2[[#This Row],[50D EMA]])/Table2[[#This Row],[50D EMA]]</f>
        <v>-2.3270882801483716E-2</v>
      </c>
      <c r="U104" s="1">
        <f>(Table2[[#This Row],[Close Price]]-Table2[[#This Row],[200D EMA]])/Table2[[#This Row],[200D EMA]]</f>
        <v>0.1832646363574541</v>
      </c>
      <c r="V104">
        <v>0.75067455630172297</v>
      </c>
      <c r="W104">
        <v>179.23</v>
      </c>
      <c r="X104">
        <v>194.7</v>
      </c>
      <c r="Y104">
        <v>179.23</v>
      </c>
      <c r="Z104">
        <v>194.7</v>
      </c>
      <c r="AA104">
        <v>179.23</v>
      </c>
      <c r="AB104">
        <v>204.12</v>
      </c>
      <c r="AC104" s="1">
        <f>(Table2[[#This Row],[Close Price]]/Table2[[#This Row],[Day Low]])-1</f>
        <v>2.3489371199018061E-2</v>
      </c>
      <c r="AD104" s="1">
        <f>(Table2[[#This Row],[Day High]]/Table2[[#This Row],[Close Price]])-1</f>
        <v>6.1382468382032318E-2</v>
      </c>
      <c r="AE104" s="1">
        <f>(Table2[[#This Row],[Close Price]]/Table2[[#This Row],[Current Week Low]])-1</f>
        <v>2.3489371199018061E-2</v>
      </c>
      <c r="AF104" s="1">
        <f>(Table2[[#This Row],[Current Week High]]/Table2[[#This Row],[Close Price]])-1</f>
        <v>6.1382468382032318E-2</v>
      </c>
      <c r="AG104" s="1">
        <f>(Table2[[#This Row],[Close Price]]/Table2[[#This Row],[Current Month Low]])-1</f>
        <v>2.3489371199018061E-2</v>
      </c>
      <c r="AH104" s="1">
        <f>(Table2[[#This Row],[Current Month High]]/Table2[[#This Row],[Close Price]])-1</f>
        <v>0.11273440907108601</v>
      </c>
      <c r="AI104">
        <v>15.836240732664599</v>
      </c>
      <c r="AJ104">
        <v>122.891859052247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</v>
      </c>
      <c r="AM104" t="s">
        <v>3188</v>
      </c>
      <c r="AN104">
        <v>-4.62</v>
      </c>
      <c r="AO104" t="s">
        <v>3189</v>
      </c>
      <c r="AP104">
        <v>9.8640593481086003E-2</v>
      </c>
      <c r="AQ104">
        <f>(Table2[[#This Row],[Sharpe Ratio]]-AVERAGE(Table2[Sharpe Ratio]))/_xlfn.STDEV.P(Table2[Sharpe Ratio])</f>
        <v>0.43432010670387072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2.5566771326446682</v>
      </c>
      <c r="AS104">
        <f>_xlfn.RANK.AVG(Table2[[#This Row],[1Y Return vs Nifty Z-Score]],Table2[1Y Return vs Nifty Z-Score])</f>
        <v>85</v>
      </c>
      <c r="AT104">
        <f>_xlfn.RANK.AVG(Table2[[#This Row],[6M Return vs Nifty Z-Score]],Table2[6M Return vs Nifty Z-Score])</f>
        <v>179</v>
      </c>
      <c r="AU104">
        <f>_xlfn.RANK.AVG(Table2[[#This Row],[Sharpe Ratio Z-Score]],Table2[Sharpe Ratio Z-Score])</f>
        <v>230</v>
      </c>
      <c r="AV104">
        <f>(Table2[[#This Row],[Rank 1Y]]+Table2[[#This Row],[Rank 6M]]+Table2[[#This Row],[Rank Sharpe]])/3</f>
        <v>164.66666666666666</v>
      </c>
    </row>
    <row r="105" spans="1:48" x14ac:dyDescent="0.3">
      <c r="A105" t="s">
        <v>706</v>
      </c>
      <c r="B105" t="s">
        <v>707</v>
      </c>
      <c r="C105" t="s">
        <v>3135</v>
      </c>
      <c r="D105" t="s">
        <v>509</v>
      </c>
      <c r="E105">
        <v>25250.17921744</v>
      </c>
      <c r="F105">
        <v>1324.4</v>
      </c>
      <c r="G105">
        <v>82.6654712316939</v>
      </c>
      <c r="H105">
        <f>(Table2[[#This Row],[1Y Return vs Nifty]]-AVERAGE(Table2[1Y Return vs Nifty]))/_xlfn.STDEV.P(Table2[1Y Return vs Nifty])</f>
        <v>1.0661886992571701</v>
      </c>
      <c r="I105">
        <v>-2.61812828674414</v>
      </c>
      <c r="J105">
        <f>(Table2[[#This Row],[1M Return vs Nifty]]-AVERAGE(Table2[1M Return vs Nifty]))/_xlfn.STDEV.P(Table2[1M Return vs Nifty])</f>
        <v>-0.25069435582959759</v>
      </c>
      <c r="K105">
        <v>42.260022223976399</v>
      </c>
      <c r="L105">
        <f>(Table2[[#This Row],[6M Return vs Nifty]]-AVERAGE(Table2[6M Return vs Nifty]))/_xlfn.STDEV.P(Table2[6M Return vs Nifty])</f>
        <v>1.298792127370795</v>
      </c>
      <c r="M105">
        <v>3.8676484258351098</v>
      </c>
      <c r="N105">
        <f>(Table2[[#This Row],[1W Return vs Nifty]]-AVERAGE(Table2[1W Return vs Nifty]))/_xlfn.STDEV.P(Table2[1W Return vs Nifty])</f>
        <v>0.62174851650629048</v>
      </c>
      <c r="O105">
        <v>1396.66</v>
      </c>
      <c r="P105">
        <v>1436.7581748344401</v>
      </c>
      <c r="Q105">
        <v>1218.9230659820701</v>
      </c>
      <c r="R105">
        <v>46.418359704929102</v>
      </c>
      <c r="S105" s="1">
        <f>(Table2[[#This Row],[Close Price]]-Table2[[#This Row],[20D EMA]])/Table2[[#This Row],[20D EMA]]</f>
        <v>-5.17377171251414E-2</v>
      </c>
      <c r="T105" s="1">
        <f>(Table2[[#This Row],[Close Price]]-Table2[[#This Row],[50D EMA]])/Table2[[#This Row],[50D EMA]]</f>
        <v>-7.8202565193260298E-2</v>
      </c>
      <c r="U105" s="1">
        <f>(Table2[[#This Row],[Close Price]]-Table2[[#This Row],[200D EMA]])/Table2[[#This Row],[200D EMA]]</f>
        <v>8.653288871266758E-2</v>
      </c>
      <c r="V105">
        <v>1.0788721496645399</v>
      </c>
      <c r="W105">
        <v>1306</v>
      </c>
      <c r="X105">
        <v>1391.95</v>
      </c>
      <c r="Y105">
        <v>1306</v>
      </c>
      <c r="Z105">
        <v>1391.95</v>
      </c>
      <c r="AA105">
        <v>1306</v>
      </c>
      <c r="AB105">
        <v>1444</v>
      </c>
      <c r="AC105" s="1">
        <f>(Table2[[#This Row],[Close Price]]/Table2[[#This Row],[Day Low]])-1</f>
        <v>1.4088820826952508E-2</v>
      </c>
      <c r="AD105" s="1">
        <f>(Table2[[#This Row],[Day High]]/Table2[[#This Row],[Close Price]])-1</f>
        <v>5.1004228329809775E-2</v>
      </c>
      <c r="AE105" s="1">
        <f>(Table2[[#This Row],[Close Price]]/Table2[[#This Row],[Current Week Low]])-1</f>
        <v>1.4088820826952508E-2</v>
      </c>
      <c r="AF105" s="1">
        <f>(Table2[[#This Row],[Current Week High]]/Table2[[#This Row],[Close Price]])-1</f>
        <v>5.1004228329809775E-2</v>
      </c>
      <c r="AG105" s="1">
        <f>(Table2[[#This Row],[Close Price]]/Table2[[#This Row],[Current Month Low]])-1</f>
        <v>1.4088820826952508E-2</v>
      </c>
      <c r="AH105" s="1">
        <f>(Table2[[#This Row],[Current Month High]]/Table2[[#This Row],[Close Price]])-1</f>
        <v>9.0305043793415862E-2</v>
      </c>
      <c r="AI105">
        <v>34.094684385382003</v>
      </c>
      <c r="AJ105">
        <v>121.10183639399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-0.16</v>
      </c>
      <c r="AM105" t="s">
        <v>3189</v>
      </c>
      <c r="AN105">
        <v>-4.84</v>
      </c>
      <c r="AO105" t="s">
        <v>3189</v>
      </c>
      <c r="AP105">
        <v>6.6249038428495999E-2</v>
      </c>
      <c r="AQ105">
        <f>(Table2[[#This Row],[Sharpe Ratio]]-AVERAGE(Table2[Sharpe Ratio]))/_xlfn.STDEV.P(Table2[Sharpe Ratio])</f>
        <v>5.6145246360287442E-2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93</v>
      </c>
      <c r="AT105">
        <f>_xlfn.RANK.AVG(Table2[[#This Row],[6M Return vs Nifty Z-Score]],Table2[6M Return vs Nifty Z-Score])</f>
        <v>68</v>
      </c>
      <c r="AU105">
        <f>_xlfn.RANK.AVG(Table2[[#This Row],[Sharpe Ratio Z-Score]],Table2[Sharpe Ratio Z-Score])</f>
        <v>334</v>
      </c>
      <c r="AV105">
        <f>(Table2[[#This Row],[Rank 1Y]]+Table2[[#This Row],[Rank 6M]]+Table2[[#This Row],[Rank Sharpe]])/3</f>
        <v>165</v>
      </c>
    </row>
    <row r="106" spans="1:48" x14ac:dyDescent="0.3">
      <c r="A106" t="s">
        <v>159</v>
      </c>
      <c r="B106" t="s">
        <v>160</v>
      </c>
      <c r="C106" t="s">
        <v>3141</v>
      </c>
      <c r="D106" t="s">
        <v>161</v>
      </c>
      <c r="E106">
        <v>168051.81771</v>
      </c>
      <c r="F106">
        <v>7758.3</v>
      </c>
      <c r="G106">
        <v>63.076125303673898</v>
      </c>
      <c r="H106">
        <f>(Table2[[#This Row],[1Y Return vs Nifty]]-AVERAGE(Table2[1Y Return vs Nifty]))/_xlfn.STDEV.P(Table2[1Y Return vs Nifty])</f>
        <v>0.71408661798495554</v>
      </c>
      <c r="I106">
        <v>5.8571617769594697</v>
      </c>
      <c r="J106">
        <f>(Table2[[#This Row],[1M Return vs Nifty]]-AVERAGE(Table2[1M Return vs Nifty]))/_xlfn.STDEV.P(Table2[1M Return vs Nifty])</f>
        <v>0.69621923189189994</v>
      </c>
      <c r="K106">
        <v>5.6635706970389297</v>
      </c>
      <c r="L106">
        <f>(Table2[[#This Row],[6M Return vs Nifty]]-AVERAGE(Table2[6M Return vs Nifty]))/_xlfn.STDEV.P(Table2[6M Return vs Nifty])</f>
        <v>7.1126660302481019E-3</v>
      </c>
      <c r="M106">
        <v>1.74241299048543</v>
      </c>
      <c r="N106">
        <f>(Table2[[#This Row],[1W Return vs Nifty]]-AVERAGE(Table2[1W Return vs Nifty]))/_xlfn.STDEV.P(Table2[1W Return vs Nifty])</f>
        <v>7.7882962611038956E-2</v>
      </c>
      <c r="O106">
        <v>7918.43</v>
      </c>
      <c r="P106">
        <v>7870.5023165124703</v>
      </c>
      <c r="Q106">
        <v>6942.4688185550303</v>
      </c>
      <c r="R106">
        <v>47.364719622643399</v>
      </c>
      <c r="S106" s="1">
        <f>(Table2[[#This Row],[Close Price]]-Table2[[#This Row],[20D EMA]])/Table2[[#This Row],[20D EMA]]</f>
        <v>-2.022244308530859E-2</v>
      </c>
      <c r="T106" s="1">
        <f>(Table2[[#This Row],[Close Price]]-Table2[[#This Row],[50D EMA]])/Table2[[#This Row],[50D EMA]]</f>
        <v>-1.4256055331699406E-2</v>
      </c>
      <c r="U106" s="1">
        <f>(Table2[[#This Row],[Close Price]]-Table2[[#This Row],[200D EMA]])/Table2[[#This Row],[200D EMA]]</f>
        <v>0.11751312145104784</v>
      </c>
      <c r="V106">
        <v>0.96108209225574004</v>
      </c>
      <c r="W106">
        <v>7672.15</v>
      </c>
      <c r="X106">
        <v>8060</v>
      </c>
      <c r="Y106">
        <v>7672.15</v>
      </c>
      <c r="Z106">
        <v>8060</v>
      </c>
      <c r="AA106">
        <v>7672.15</v>
      </c>
      <c r="AB106">
        <v>8303.25</v>
      </c>
      <c r="AC106" s="1">
        <f>(Table2[[#This Row],[Close Price]]/Table2[[#This Row],[Day Low]])-1</f>
        <v>1.1228925399008105E-2</v>
      </c>
      <c r="AD106" s="1">
        <f>(Table2[[#This Row],[Day High]]/Table2[[#This Row],[Close Price]])-1</f>
        <v>3.8887385123029583E-2</v>
      </c>
      <c r="AE106" s="1">
        <f>(Table2[[#This Row],[Close Price]]/Table2[[#This Row],[Current Week Low]])-1</f>
        <v>1.1228925399008105E-2</v>
      </c>
      <c r="AF106" s="1">
        <f>(Table2[[#This Row],[Current Week High]]/Table2[[#This Row],[Close Price]])-1</f>
        <v>3.8887385123029583E-2</v>
      </c>
      <c r="AG106" s="1">
        <f>(Table2[[#This Row],[Close Price]]/Table2[[#This Row],[Current Month Low]])-1</f>
        <v>1.1228925399008105E-2</v>
      </c>
      <c r="AH106" s="1">
        <f>(Table2[[#This Row],[Current Month High]]/Table2[[#This Row],[Close Price]])-1</f>
        <v>7.0240903290669232E-2</v>
      </c>
      <c r="AI106">
        <v>17.9375636415194</v>
      </c>
      <c r="AJ106">
        <v>101.51428571428499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0.02</v>
      </c>
      <c r="AM106" t="s">
        <v>3188</v>
      </c>
      <c r="AN106">
        <v>-0.35</v>
      </c>
      <c r="AO106" t="s">
        <v>3189</v>
      </c>
      <c r="AP106">
        <v>0.183806780454812</v>
      </c>
      <c r="AQ106">
        <f>(Table2[[#This Row],[Sharpe Ratio]]-AVERAGE(Table2[Sharpe Ratio]))/_xlfn.STDEV.P(Table2[Sharpe Ratio])</f>
        <v>1.428644424029569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2.9239459025477119</v>
      </c>
      <c r="AS106">
        <f>_xlfn.RANK.AVG(Table2[[#This Row],[1Y Return vs Nifty Z-Score]],Table2[1Y Return vs Nifty Z-Score])</f>
        <v>127</v>
      </c>
      <c r="AT106">
        <f>_xlfn.RANK.AVG(Table2[[#This Row],[6M Return vs Nifty Z-Score]],Table2[6M Return vs Nifty Z-Score])</f>
        <v>317</v>
      </c>
      <c r="AU106">
        <f>_xlfn.RANK.AVG(Table2[[#This Row],[Sharpe Ratio Z-Score]],Table2[Sharpe Ratio Z-Score])</f>
        <v>56</v>
      </c>
      <c r="AV106">
        <f>(Table2[[#This Row],[Rank 1Y]]+Table2[[#This Row],[Rank 6M]]+Table2[[#This Row],[Rank Sharpe]])/3</f>
        <v>166.66666666666666</v>
      </c>
    </row>
    <row r="107" spans="1:48" x14ac:dyDescent="0.3">
      <c r="A107" t="s">
        <v>974</v>
      </c>
      <c r="B107" t="s">
        <v>975</v>
      </c>
      <c r="C107" t="s">
        <v>3141</v>
      </c>
      <c r="D107" t="s">
        <v>161</v>
      </c>
      <c r="E107">
        <v>15164.9472694</v>
      </c>
      <c r="F107">
        <v>624.95000000000005</v>
      </c>
      <c r="G107">
        <v>37.724520159064497</v>
      </c>
      <c r="H107">
        <f>(Table2[[#This Row],[1Y Return vs Nifty]]-AVERAGE(Table2[1Y Return vs Nifty]))/_xlfn.STDEV.P(Table2[1Y Return vs Nifty])</f>
        <v>0.25841275486529069</v>
      </c>
      <c r="I107">
        <v>10.471640341337499</v>
      </c>
      <c r="J107">
        <f>(Table2[[#This Row],[1M Return vs Nifty]]-AVERAGE(Table2[1M Return vs Nifty]))/_xlfn.STDEV.P(Table2[1M Return vs Nifty])</f>
        <v>1.2117782770710233</v>
      </c>
      <c r="K107">
        <v>11.9481189020161</v>
      </c>
      <c r="L107">
        <f>(Table2[[#This Row],[6M Return vs Nifty]]-AVERAGE(Table2[6M Return vs Nifty]))/_xlfn.STDEV.P(Table2[6M Return vs Nifty])</f>
        <v>0.22892711801881022</v>
      </c>
      <c r="M107">
        <v>1.2122433765737901</v>
      </c>
      <c r="N107">
        <f>(Table2[[#This Row],[1W Return vs Nifty]]-AVERAGE(Table2[1W Return vs Nifty]))/_xlfn.STDEV.P(Table2[1W Return vs Nifty])</f>
        <v>-5.7791883541261767E-2</v>
      </c>
      <c r="O107">
        <v>656.4</v>
      </c>
      <c r="P107">
        <v>636.97986768533895</v>
      </c>
      <c r="Q107">
        <v>561.22012536969805</v>
      </c>
      <c r="R107">
        <v>55.346763181976797</v>
      </c>
      <c r="S107" s="1">
        <f>(Table2[[#This Row],[Close Price]]-Table2[[#This Row],[20D EMA]])/Table2[[#This Row],[20D EMA]]</f>
        <v>-4.7912858013406355E-2</v>
      </c>
      <c r="T107" s="1">
        <f>(Table2[[#This Row],[Close Price]]-Table2[[#This Row],[50D EMA]])/Table2[[#This Row],[50D EMA]]</f>
        <v>-1.888578948193936E-2</v>
      </c>
      <c r="U107" s="1">
        <f>(Table2[[#This Row],[Close Price]]-Table2[[#This Row],[200D EMA]])/Table2[[#This Row],[200D EMA]]</f>
        <v>0.11355593242191837</v>
      </c>
      <c r="V107">
        <v>1.58244758239128</v>
      </c>
      <c r="W107">
        <v>621.04999999999995</v>
      </c>
      <c r="X107">
        <v>675.45</v>
      </c>
      <c r="Y107">
        <v>621.04999999999995</v>
      </c>
      <c r="Z107">
        <v>675.45</v>
      </c>
      <c r="AA107">
        <v>621.04999999999995</v>
      </c>
      <c r="AB107">
        <v>719.8</v>
      </c>
      <c r="AC107" s="1">
        <f>(Table2[[#This Row],[Close Price]]/Table2[[#This Row],[Day Low]])-1</f>
        <v>6.2796876257951162E-3</v>
      </c>
      <c r="AD107" s="1">
        <f>(Table2[[#This Row],[Day High]]/Table2[[#This Row],[Close Price]])-1</f>
        <v>8.0806464517161336E-2</v>
      </c>
      <c r="AE107" s="1">
        <f>(Table2[[#This Row],[Close Price]]/Table2[[#This Row],[Current Week Low]])-1</f>
        <v>6.2796876257951162E-3</v>
      </c>
      <c r="AF107" s="1">
        <f>(Table2[[#This Row],[Current Week High]]/Table2[[#This Row],[Close Price]])-1</f>
        <v>8.0806464517161336E-2</v>
      </c>
      <c r="AG107" s="1">
        <f>(Table2[[#This Row],[Close Price]]/Table2[[#This Row],[Current Month Low]])-1</f>
        <v>6.2796876257951162E-3</v>
      </c>
      <c r="AH107" s="1">
        <f>(Table2[[#This Row],[Current Month High]]/Table2[[#This Row],[Close Price]])-1</f>
        <v>0.15177214177134157</v>
      </c>
      <c r="AI107">
        <v>15.1772141771341</v>
      </c>
      <c r="AJ107">
        <v>75.240098142306294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0.01</v>
      </c>
      <c r="AM107" t="s">
        <v>3188</v>
      </c>
      <c r="AN107">
        <v>-0.91</v>
      </c>
      <c r="AO107" t="s">
        <v>3189</v>
      </c>
      <c r="AP107">
        <v>0.20825641503683501</v>
      </c>
      <c r="AQ107">
        <f>(Table2[[#This Row],[Sharpe Ratio]]-AVERAGE(Table2[Sharpe Ratio]))/_xlfn.STDEV.P(Table2[Sharpe Ratio])</f>
        <v>1.7140965157397778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3.3554227821536404</v>
      </c>
      <c r="AS107">
        <f>_xlfn.RANK.AVG(Table2[[#This Row],[1Y Return vs Nifty Z-Score]],Table2[1Y Return vs Nifty Z-Score])</f>
        <v>232</v>
      </c>
      <c r="AT107">
        <f>_xlfn.RANK.AVG(Table2[[#This Row],[6M Return vs Nifty Z-Score]],Table2[6M Return vs Nifty Z-Score])</f>
        <v>250</v>
      </c>
      <c r="AU107">
        <f>_xlfn.RANK.AVG(Table2[[#This Row],[Sharpe Ratio Z-Score]],Table2[Sharpe Ratio Z-Score])</f>
        <v>27</v>
      </c>
      <c r="AV107">
        <f>(Table2[[#This Row],[Rank 1Y]]+Table2[[#This Row],[Rank 6M]]+Table2[[#This Row],[Rank Sharpe]])/3</f>
        <v>169.66666666666666</v>
      </c>
    </row>
    <row r="108" spans="1:48" x14ac:dyDescent="0.3">
      <c r="A108" t="s">
        <v>188</v>
      </c>
      <c r="B108" t="s">
        <v>189</v>
      </c>
      <c r="C108" t="s">
        <v>3135</v>
      </c>
      <c r="D108" t="s">
        <v>190</v>
      </c>
      <c r="E108">
        <v>141373.240486164</v>
      </c>
      <c r="F108">
        <v>199.05</v>
      </c>
      <c r="G108">
        <v>93.901784148346806</v>
      </c>
      <c r="H108">
        <f>(Table2[[#This Row],[1Y Return vs Nifty]]-AVERAGE(Table2[1Y Return vs Nifty]))/_xlfn.STDEV.P(Table2[1Y Return vs Nifty])</f>
        <v>1.2681520102485975</v>
      </c>
      <c r="I108">
        <v>7.67079240317074</v>
      </c>
      <c r="J108">
        <f>(Table2[[#This Row],[1M Return vs Nifty]]-AVERAGE(Table2[1M Return vs Nifty]))/_xlfn.STDEV.P(Table2[1M Return vs Nifty])</f>
        <v>0.89884963983770605</v>
      </c>
      <c r="K108">
        <v>54.913478663085797</v>
      </c>
      <c r="L108">
        <f>(Table2[[#This Row],[6M Return vs Nifty]]-AVERAGE(Table2[6M Return vs Nifty]))/_xlfn.STDEV.P(Table2[6M Return vs Nifty])</f>
        <v>1.7453985363373707</v>
      </c>
      <c r="M108">
        <v>-1.44532489430704</v>
      </c>
      <c r="N108">
        <f>(Table2[[#This Row],[1W Return vs Nifty]]-AVERAGE(Table2[1W Return vs Nifty]))/_xlfn.STDEV.P(Table2[1W Return vs Nifty])</f>
        <v>-0.737885870125498</v>
      </c>
      <c r="O108">
        <v>202.14</v>
      </c>
      <c r="P108">
        <v>195.29594340598399</v>
      </c>
      <c r="Q108">
        <v>158.564401795321</v>
      </c>
      <c r="R108">
        <v>42.042523324314999</v>
      </c>
      <c r="S108" s="1">
        <f>(Table2[[#This Row],[Close Price]]-Table2[[#This Row],[20D EMA]])/Table2[[#This Row],[20D EMA]]</f>
        <v>-1.5286435143959509E-2</v>
      </c>
      <c r="T108" s="1">
        <f>(Table2[[#This Row],[Close Price]]-Table2[[#This Row],[50D EMA]])/Table2[[#This Row],[50D EMA]]</f>
        <v>1.9222399239558367E-2</v>
      </c>
      <c r="U108" s="1">
        <f>(Table2[[#This Row],[Close Price]]-Table2[[#This Row],[200D EMA]])/Table2[[#This Row],[200D EMA]]</f>
        <v>0.255325897529881</v>
      </c>
      <c r="V108">
        <v>1.07486035879009</v>
      </c>
      <c r="W108">
        <v>197.25</v>
      </c>
      <c r="X108">
        <v>203.96</v>
      </c>
      <c r="Y108">
        <v>197.25</v>
      </c>
      <c r="Z108">
        <v>203.96</v>
      </c>
      <c r="AA108">
        <v>197.25</v>
      </c>
      <c r="AB108">
        <v>214.45</v>
      </c>
      <c r="AC108" s="1">
        <f>(Table2[[#This Row],[Close Price]]/Table2[[#This Row],[Day Low]])-1</f>
        <v>9.1254752851712695E-3</v>
      </c>
      <c r="AD108" s="1">
        <f>(Table2[[#This Row],[Day High]]/Table2[[#This Row],[Close Price]])-1</f>
        <v>2.4667169053001814E-2</v>
      </c>
      <c r="AE108" s="1">
        <f>(Table2[[#This Row],[Close Price]]/Table2[[#This Row],[Current Week Low]])-1</f>
        <v>9.1254752851712695E-3</v>
      </c>
      <c r="AF108" s="1">
        <f>(Table2[[#This Row],[Current Week High]]/Table2[[#This Row],[Close Price]])-1</f>
        <v>2.4667169053001814E-2</v>
      </c>
      <c r="AG108" s="1">
        <f>(Table2[[#This Row],[Close Price]]/Table2[[#This Row],[Current Month Low]])-1</f>
        <v>9.1254752851712695E-3</v>
      </c>
      <c r="AH108" s="1">
        <f>(Table2[[#This Row],[Current Month High]]/Table2[[#This Row],[Close Price]])-1</f>
        <v>7.7367495604119485E-2</v>
      </c>
      <c r="AI108">
        <v>9.0128108515448293</v>
      </c>
      <c r="AJ108">
        <v>129.320276497695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-0.03</v>
      </c>
      <c r="AM108" t="s">
        <v>3189</v>
      </c>
      <c r="AN108">
        <v>-2.5</v>
      </c>
      <c r="AO108" t="s">
        <v>3189</v>
      </c>
      <c r="AP108">
        <v>4.1821824080237997E-2</v>
      </c>
      <c r="AQ108">
        <f>(Table2[[#This Row],[Sharpe Ratio]]-AVERAGE(Table2[Sharpe Ratio]))/_xlfn.STDEV.P(Table2[Sharpe Ratio])</f>
        <v>-0.22904508672921947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2.9454692295689568</v>
      </c>
      <c r="AS108">
        <f>_xlfn.RANK.AVG(Table2[[#This Row],[1Y Return vs Nifty Z-Score]],Table2[1Y Return vs Nifty Z-Score])</f>
        <v>72</v>
      </c>
      <c r="AT108">
        <f>_xlfn.RANK.AVG(Table2[[#This Row],[6M Return vs Nifty Z-Score]],Table2[6M Return vs Nifty Z-Score])</f>
        <v>42</v>
      </c>
      <c r="AU108">
        <f>_xlfn.RANK.AVG(Table2[[#This Row],[Sharpe Ratio Z-Score]],Table2[Sharpe Ratio Z-Score])</f>
        <v>403</v>
      </c>
      <c r="AV108">
        <f>(Table2[[#This Row],[Rank 1Y]]+Table2[[#This Row],[Rank 6M]]+Table2[[#This Row],[Rank Sharpe]])/3</f>
        <v>172.33333333333334</v>
      </c>
    </row>
    <row r="109" spans="1:48" x14ac:dyDescent="0.3">
      <c r="A109" t="s">
        <v>1761</v>
      </c>
      <c r="B109" t="s">
        <v>1762</v>
      </c>
      <c r="C109" t="s">
        <v>3138</v>
      </c>
      <c r="D109" t="s">
        <v>839</v>
      </c>
      <c r="E109">
        <v>4615.7591835000003</v>
      </c>
      <c r="F109">
        <v>348.4</v>
      </c>
      <c r="G109">
        <v>88.897177551700395</v>
      </c>
      <c r="H109">
        <f>(Table2[[#This Row],[1Y Return vs Nifty]]-AVERAGE(Table2[1Y Return vs Nifty]))/_xlfn.STDEV.P(Table2[1Y Return vs Nifty])</f>
        <v>1.1781983994898351</v>
      </c>
      <c r="I109">
        <v>-1.93699229043843</v>
      </c>
      <c r="J109">
        <f>(Table2[[#This Row],[1M Return vs Nifty]]-AVERAGE(Table2[1M Return vs Nifty]))/_xlfn.STDEV.P(Table2[1M Return vs Nifty])</f>
        <v>-0.17459348787815329</v>
      </c>
      <c r="K109">
        <v>21.583954262404799</v>
      </c>
      <c r="L109">
        <f>(Table2[[#This Row],[6M Return vs Nifty]]-AVERAGE(Table2[6M Return vs Nifty]))/_xlfn.STDEV.P(Table2[6M Return vs Nifty])</f>
        <v>0.56902595570835135</v>
      </c>
      <c r="M109">
        <v>2.5318377024201699</v>
      </c>
      <c r="N109">
        <f>(Table2[[#This Row],[1W Return vs Nifty]]-AVERAGE(Table2[1W Return vs Nifty]))/_xlfn.STDEV.P(Table2[1W Return vs Nifty])</f>
        <v>0.2799033604802022</v>
      </c>
      <c r="O109">
        <v>378.06</v>
      </c>
      <c r="P109">
        <v>368.85905415812601</v>
      </c>
      <c r="Q109">
        <v>300.70316822857399</v>
      </c>
      <c r="R109">
        <v>38.201171140875601</v>
      </c>
      <c r="S109" s="1">
        <f>(Table2[[#This Row],[Close Price]]-Table2[[#This Row],[20D EMA]])/Table2[[#This Row],[20D EMA]]</f>
        <v>-7.8453155583769835E-2</v>
      </c>
      <c r="T109" s="1">
        <f>(Table2[[#This Row],[Close Price]]-Table2[[#This Row],[50D EMA]])/Table2[[#This Row],[50D EMA]]</f>
        <v>-5.546577731383396E-2</v>
      </c>
      <c r="U109" s="1">
        <f>(Table2[[#This Row],[Close Price]]-Table2[[#This Row],[200D EMA]])/Table2[[#This Row],[200D EMA]]</f>
        <v>0.15861765625019994</v>
      </c>
      <c r="V109">
        <v>0.45144193979361302</v>
      </c>
      <c r="W109">
        <v>346.1</v>
      </c>
      <c r="X109">
        <v>378.7</v>
      </c>
      <c r="Y109">
        <v>346.1</v>
      </c>
      <c r="Z109">
        <v>378.7</v>
      </c>
      <c r="AA109">
        <v>346.1</v>
      </c>
      <c r="AB109">
        <v>388.9</v>
      </c>
      <c r="AC109" s="1">
        <f>(Table2[[#This Row],[Close Price]]/Table2[[#This Row],[Day Low]])-1</f>
        <v>6.6454781854954348E-3</v>
      </c>
      <c r="AD109" s="1">
        <f>(Table2[[#This Row],[Day High]]/Table2[[#This Row],[Close Price]])-1</f>
        <v>8.6969001148105685E-2</v>
      </c>
      <c r="AE109" s="1">
        <f>(Table2[[#This Row],[Close Price]]/Table2[[#This Row],[Current Week Low]])-1</f>
        <v>6.6454781854954348E-3</v>
      </c>
      <c r="AF109" s="1">
        <f>(Table2[[#This Row],[Current Week High]]/Table2[[#This Row],[Close Price]])-1</f>
        <v>8.6969001148105685E-2</v>
      </c>
      <c r="AG109" s="1">
        <f>(Table2[[#This Row],[Close Price]]/Table2[[#This Row],[Current Month Low]])-1</f>
        <v>6.6454781854954348E-3</v>
      </c>
      <c r="AH109" s="1">
        <f>(Table2[[#This Row],[Current Month High]]/Table2[[#This Row],[Close Price]])-1</f>
        <v>0.11624569460390366</v>
      </c>
      <c r="AI109">
        <v>18.240528128587801</v>
      </c>
      <c r="AJ109">
        <v>134.06113537117901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0.14000000000000001</v>
      </c>
      <c r="AM109" t="s">
        <v>3188</v>
      </c>
      <c r="AN109">
        <v>-8.74</v>
      </c>
      <c r="AO109" t="s">
        <v>3189</v>
      </c>
      <c r="AP109">
        <v>8.1347281666122997E-2</v>
      </c>
      <c r="AQ109">
        <f>(Table2[[#This Row],[Sharpe Ratio]]-AVERAGE(Table2[Sharpe Ratio]))/_xlfn.STDEV.P(Table2[Sharpe Ratio])</f>
        <v>0.23241884664137341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2.0849530744416089</v>
      </c>
      <c r="AS109">
        <f>_xlfn.RANK.AVG(Table2[[#This Row],[1Y Return vs Nifty Z-Score]],Table2[1Y Return vs Nifty Z-Score])</f>
        <v>76</v>
      </c>
      <c r="AT109">
        <f>_xlfn.RANK.AVG(Table2[[#This Row],[6M Return vs Nifty Z-Score]],Table2[6M Return vs Nifty Z-Score])</f>
        <v>159</v>
      </c>
      <c r="AU109">
        <f>_xlfn.RANK.AVG(Table2[[#This Row],[Sharpe Ratio Z-Score]],Table2[Sharpe Ratio Z-Score])</f>
        <v>283</v>
      </c>
      <c r="AV109">
        <f>(Table2[[#This Row],[Rank 1Y]]+Table2[[#This Row],[Rank 6M]]+Table2[[#This Row],[Rank Sharpe]])/3</f>
        <v>172.66666666666666</v>
      </c>
    </row>
    <row r="110" spans="1:48" x14ac:dyDescent="0.3">
      <c r="A110" t="s">
        <v>729</v>
      </c>
      <c r="B110" t="s">
        <v>730</v>
      </c>
      <c r="C110" t="s">
        <v>3133</v>
      </c>
      <c r="D110" t="s">
        <v>731</v>
      </c>
      <c r="E110">
        <v>23778.466586574999</v>
      </c>
      <c r="F110">
        <v>2310.85</v>
      </c>
      <c r="G110">
        <v>42.234064569282197</v>
      </c>
      <c r="H110">
        <f>(Table2[[#This Row],[1Y Return vs Nifty]]-AVERAGE(Table2[1Y Return vs Nifty]))/_xlfn.STDEV.P(Table2[1Y Return vs Nifty])</f>
        <v>0.3394680375817985</v>
      </c>
      <c r="I110">
        <v>-7.2405391413078499</v>
      </c>
      <c r="J110">
        <f>(Table2[[#This Row],[1M Return vs Nifty]]-AVERAGE(Table2[1M Return vs Nifty]))/_xlfn.STDEV.P(Table2[1M Return vs Nifty])</f>
        <v>-0.76713964717871796</v>
      </c>
      <c r="K110">
        <v>40.138479492138302</v>
      </c>
      <c r="L110">
        <f>(Table2[[#This Row],[6M Return vs Nifty]]-AVERAGE(Table2[6M Return vs Nifty]))/_xlfn.STDEV.P(Table2[6M Return vs Nifty])</f>
        <v>1.2239118299994911</v>
      </c>
      <c r="M110">
        <v>7.1263891653057199</v>
      </c>
      <c r="N110">
        <f>(Table2[[#This Row],[1W Return vs Nifty]]-AVERAGE(Table2[1W Return vs Nifty]))/_xlfn.STDEV.P(Table2[1W Return vs Nifty])</f>
        <v>1.455687574642498</v>
      </c>
      <c r="O110">
        <v>2354.86</v>
      </c>
      <c r="P110">
        <v>2265.5029253842599</v>
      </c>
      <c r="Q110">
        <v>1883.58065821229</v>
      </c>
      <c r="R110">
        <v>47.715635072021499</v>
      </c>
      <c r="S110" s="1">
        <f>(Table2[[#This Row],[Close Price]]-Table2[[#This Row],[20D EMA]])/Table2[[#This Row],[20D EMA]]</f>
        <v>-1.8689009113068384E-2</v>
      </c>
      <c r="T110" s="1">
        <f>(Table2[[#This Row],[Close Price]]-Table2[[#This Row],[50D EMA]])/Table2[[#This Row],[50D EMA]]</f>
        <v>2.0016339024611283E-2</v>
      </c>
      <c r="U110" s="1">
        <f>(Table2[[#This Row],[Close Price]]-Table2[[#This Row],[200D EMA]])/Table2[[#This Row],[200D EMA]]</f>
        <v>0.22683888790471657</v>
      </c>
      <c r="V110">
        <v>0.63191663689439104</v>
      </c>
      <c r="W110">
        <v>2277.0500000000002</v>
      </c>
      <c r="X110">
        <v>2442.5</v>
      </c>
      <c r="Y110">
        <v>2277.0500000000002</v>
      </c>
      <c r="Z110">
        <v>2442.5</v>
      </c>
      <c r="AA110">
        <v>2277.0500000000002</v>
      </c>
      <c r="AB110">
        <v>2442.5</v>
      </c>
      <c r="AC110" s="1">
        <f>(Table2[[#This Row],[Close Price]]/Table2[[#This Row],[Day Low]])-1</f>
        <v>1.4843767154871346E-2</v>
      </c>
      <c r="AD110" s="1">
        <f>(Table2[[#This Row],[Day High]]/Table2[[#This Row],[Close Price]])-1</f>
        <v>5.6970378864919846E-2</v>
      </c>
      <c r="AE110" s="1">
        <f>(Table2[[#This Row],[Close Price]]/Table2[[#This Row],[Current Week Low]])-1</f>
        <v>1.4843767154871346E-2</v>
      </c>
      <c r="AF110" s="1">
        <f>(Table2[[#This Row],[Current Week High]]/Table2[[#This Row],[Close Price]])-1</f>
        <v>5.6970378864919846E-2</v>
      </c>
      <c r="AG110" s="1">
        <f>(Table2[[#This Row],[Close Price]]/Table2[[#This Row],[Current Month Low]])-1</f>
        <v>1.4843767154871346E-2</v>
      </c>
      <c r="AH110" s="1">
        <f>(Table2[[#This Row],[Current Month High]]/Table2[[#This Row],[Close Price]])-1</f>
        <v>5.6970378864919846E-2</v>
      </c>
      <c r="AI110">
        <v>16.260250557154301</v>
      </c>
      <c r="AJ110">
        <v>84.853211743060498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-0.01</v>
      </c>
      <c r="AM110" t="s">
        <v>3189</v>
      </c>
      <c r="AN110">
        <v>-7.67</v>
      </c>
      <c r="AO110" t="s">
        <v>3189</v>
      </c>
      <c r="AP110">
        <v>9.7087836294088001E-2</v>
      </c>
      <c r="AQ110">
        <f>(Table2[[#This Row],[Sharpe Ratio]]-AVERAGE(Table2[Sharpe Ratio]))/_xlfn.STDEV.P(Table2[Sharpe Ratio])</f>
        <v>0.41619150091797741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2.6681192959630469</v>
      </c>
      <c r="AS110">
        <f>_xlfn.RANK.AVG(Table2[[#This Row],[1Y Return vs Nifty Z-Score]],Table2[1Y Return vs Nifty Z-Score])</f>
        <v>210</v>
      </c>
      <c r="AT110">
        <f>_xlfn.RANK.AVG(Table2[[#This Row],[6M Return vs Nifty Z-Score]],Table2[6M Return vs Nifty Z-Score])</f>
        <v>75</v>
      </c>
      <c r="AU110">
        <f>_xlfn.RANK.AVG(Table2[[#This Row],[Sharpe Ratio Z-Score]],Table2[Sharpe Ratio Z-Score])</f>
        <v>235</v>
      </c>
      <c r="AV110">
        <f>(Table2[[#This Row],[Rank 1Y]]+Table2[[#This Row],[Rank 6M]]+Table2[[#This Row],[Rank Sharpe]])/3</f>
        <v>173.33333333333334</v>
      </c>
    </row>
    <row r="111" spans="1:48" x14ac:dyDescent="0.3">
      <c r="A111" t="s">
        <v>861</v>
      </c>
      <c r="B111" t="s">
        <v>862</v>
      </c>
      <c r="C111" t="s">
        <v>3133</v>
      </c>
      <c r="D111" t="s">
        <v>51</v>
      </c>
      <c r="E111">
        <v>18591.75</v>
      </c>
      <c r="F111">
        <v>7845.55</v>
      </c>
      <c r="G111">
        <v>41.976596379664599</v>
      </c>
      <c r="H111">
        <f>(Table2[[#This Row],[1Y Return vs Nifty]]-AVERAGE(Table2[1Y Return vs Nifty]))/_xlfn.STDEV.P(Table2[1Y Return vs Nifty])</f>
        <v>0.33484026257803617</v>
      </c>
      <c r="I111">
        <v>8.5389141719110793</v>
      </c>
      <c r="J111">
        <f>(Table2[[#This Row],[1M Return vs Nifty]]-AVERAGE(Table2[1M Return vs Nifty]))/_xlfn.STDEV.P(Table2[1M Return vs Nifty])</f>
        <v>0.99584175366959848</v>
      </c>
      <c r="K111">
        <v>35.437446200616101</v>
      </c>
      <c r="L111">
        <f>(Table2[[#This Row],[6M Return vs Nifty]]-AVERAGE(Table2[6M Return vs Nifty]))/_xlfn.STDEV.P(Table2[6M Return vs Nifty])</f>
        <v>1.0579878702607224</v>
      </c>
      <c r="M111">
        <v>7.9768286812767002</v>
      </c>
      <c r="N111">
        <f>(Table2[[#This Row],[1W Return vs Nifty]]-AVERAGE(Table2[1W Return vs Nifty]))/_xlfn.STDEV.P(Table2[1W Return vs Nifty])</f>
        <v>1.6733221720685776</v>
      </c>
      <c r="O111">
        <v>7282.08</v>
      </c>
      <c r="P111">
        <v>6979.3316428908402</v>
      </c>
      <c r="Q111">
        <v>6105.2996965764896</v>
      </c>
      <c r="R111">
        <v>53.307025289150403</v>
      </c>
      <c r="S111" s="1">
        <f>(Table2[[#This Row],[Close Price]]-Table2[[#This Row],[20D EMA]])/Table2[[#This Row],[20D EMA]]</f>
        <v>7.7377617384044153E-2</v>
      </c>
      <c r="T111" s="1">
        <f>(Table2[[#This Row],[Close Price]]-Table2[[#This Row],[50D EMA]])/Table2[[#This Row],[50D EMA]]</f>
        <v>0.12411193527269787</v>
      </c>
      <c r="U111" s="1">
        <f>(Table2[[#This Row],[Close Price]]-Table2[[#This Row],[200D EMA]])/Table2[[#This Row],[200D EMA]]</f>
        <v>0.2850392920759231</v>
      </c>
      <c r="V111">
        <v>4.96334994586545</v>
      </c>
      <c r="W111">
        <v>7440</v>
      </c>
      <c r="X111">
        <v>8139</v>
      </c>
      <c r="Y111">
        <v>7440</v>
      </c>
      <c r="Z111">
        <v>8139</v>
      </c>
      <c r="AA111">
        <v>7374.9</v>
      </c>
      <c r="AB111">
        <v>8139</v>
      </c>
      <c r="AC111" s="1">
        <f>(Table2[[#This Row],[Close Price]]/Table2[[#This Row],[Day Low]])-1</f>
        <v>5.4509408602150478E-2</v>
      </c>
      <c r="AD111" s="1">
        <f>(Table2[[#This Row],[Day High]]/Table2[[#This Row],[Close Price]])-1</f>
        <v>3.7403368788676339E-2</v>
      </c>
      <c r="AE111" s="1">
        <f>(Table2[[#This Row],[Close Price]]/Table2[[#This Row],[Current Week Low]])-1</f>
        <v>5.4509408602150478E-2</v>
      </c>
      <c r="AF111" s="1">
        <f>(Table2[[#This Row],[Current Week High]]/Table2[[#This Row],[Close Price]])-1</f>
        <v>3.7403368788676339E-2</v>
      </c>
      <c r="AG111" s="1">
        <f>(Table2[[#This Row],[Close Price]]/Table2[[#This Row],[Current Month Low]])-1</f>
        <v>6.3817814478840384E-2</v>
      </c>
      <c r="AH111" s="1">
        <f>(Table2[[#This Row],[Current Month High]]/Table2[[#This Row],[Close Price]])-1</f>
        <v>3.7403368788676339E-2</v>
      </c>
      <c r="AI111">
        <v>3.7403368788676299</v>
      </c>
      <c r="AJ111">
        <v>75.319553072625695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</v>
      </c>
      <c r="AM111" t="s">
        <v>3188</v>
      </c>
      <c r="AN111">
        <v>16.829999999999998</v>
      </c>
      <c r="AO111" t="s">
        <v>3188</v>
      </c>
      <c r="AP111">
        <v>0.106661983216224</v>
      </c>
      <c r="AQ111">
        <f>(Table2[[#This Row],[Sharpe Ratio]]-AVERAGE(Table2[Sharpe Ratio]))/_xlfn.STDEV.P(Table2[Sharpe Ratio])</f>
        <v>0.52797068747784648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4.5899627460547814</v>
      </c>
      <c r="AS111">
        <f>_xlfn.RANK.AVG(Table2[[#This Row],[1Y Return vs Nifty Z-Score]],Table2[1Y Return vs Nifty Z-Score])</f>
        <v>212</v>
      </c>
      <c r="AT111">
        <f>_xlfn.RANK.AVG(Table2[[#This Row],[6M Return vs Nifty Z-Score]],Table2[6M Return vs Nifty Z-Score])</f>
        <v>95</v>
      </c>
      <c r="AU111">
        <f>_xlfn.RANK.AVG(Table2[[#This Row],[Sharpe Ratio Z-Score]],Table2[Sharpe Ratio Z-Score])</f>
        <v>214</v>
      </c>
      <c r="AV111">
        <f>(Table2[[#This Row],[Rank 1Y]]+Table2[[#This Row],[Rank 6M]]+Table2[[#This Row],[Rank Sharpe]])/3</f>
        <v>173.66666666666666</v>
      </c>
    </row>
    <row r="112" spans="1:48" x14ac:dyDescent="0.3">
      <c r="A112" t="s">
        <v>207</v>
      </c>
      <c r="B112" t="s">
        <v>208</v>
      </c>
      <c r="C112" t="s">
        <v>3129</v>
      </c>
      <c r="D112" t="s">
        <v>54</v>
      </c>
      <c r="E112">
        <v>125441.29814832</v>
      </c>
      <c r="F112">
        <v>3299.35</v>
      </c>
      <c r="G112">
        <v>55.0288150745914</v>
      </c>
      <c r="H112">
        <f>(Table2[[#This Row],[1Y Return vs Nifty]]-AVERAGE(Table2[1Y Return vs Nifty]))/_xlfn.STDEV.P(Table2[1Y Return vs Nifty])</f>
        <v>0.56944295858384131</v>
      </c>
      <c r="I112">
        <v>1.63423696861782</v>
      </c>
      <c r="J112">
        <f>(Table2[[#This Row],[1M Return vs Nifty]]-AVERAGE(Table2[1M Return vs Nifty]))/_xlfn.STDEV.P(Table2[1M Return vs Nifty])</f>
        <v>0.22440707550683561</v>
      </c>
      <c r="K112">
        <v>18.283079746877402</v>
      </c>
      <c r="L112">
        <f>(Table2[[#This Row],[6M Return vs Nifty]]-AVERAGE(Table2[6M Return vs Nifty]))/_xlfn.STDEV.P(Table2[6M Return vs Nifty])</f>
        <v>0.45252089474551965</v>
      </c>
      <c r="M112">
        <v>-3.7486099745768402</v>
      </c>
      <c r="N112">
        <f>(Table2[[#This Row],[1W Return vs Nifty]]-AVERAGE(Table2[1W Return vs Nifty]))/_xlfn.STDEV.P(Table2[1W Return vs Nifty])</f>
        <v>-1.3273158199199744</v>
      </c>
      <c r="O112">
        <v>3424.43</v>
      </c>
      <c r="P112">
        <v>3247.15206809856</v>
      </c>
      <c r="Q112">
        <v>2704.2277186162501</v>
      </c>
      <c r="R112">
        <v>31.9469903581926</v>
      </c>
      <c r="S112" s="1">
        <f>(Table2[[#This Row],[Close Price]]-Table2[[#This Row],[20D EMA]])/Table2[[#This Row],[20D EMA]]</f>
        <v>-3.65257867732732E-2</v>
      </c>
      <c r="T112" s="1">
        <f>(Table2[[#This Row],[Close Price]]-Table2[[#This Row],[50D EMA]])/Table2[[#This Row],[50D EMA]]</f>
        <v>1.6074988422702833E-2</v>
      </c>
      <c r="U112" s="1">
        <f>(Table2[[#This Row],[Close Price]]-Table2[[#This Row],[200D EMA]])/Table2[[#This Row],[200D EMA]]</f>
        <v>0.22007106771624735</v>
      </c>
      <c r="V112">
        <v>0.809993327547463</v>
      </c>
      <c r="W112">
        <v>3256</v>
      </c>
      <c r="X112">
        <v>3413</v>
      </c>
      <c r="Y112">
        <v>3256</v>
      </c>
      <c r="Z112">
        <v>3413</v>
      </c>
      <c r="AA112">
        <v>3256</v>
      </c>
      <c r="AB112">
        <v>3627.8</v>
      </c>
      <c r="AC112" s="1">
        <f>(Table2[[#This Row],[Close Price]]/Table2[[#This Row],[Day Low]])-1</f>
        <v>1.3313882063882065E-2</v>
      </c>
      <c r="AD112" s="1">
        <f>(Table2[[#This Row],[Day High]]/Table2[[#This Row],[Close Price]])-1</f>
        <v>3.4446178792792548E-2</v>
      </c>
      <c r="AE112" s="1">
        <f>(Table2[[#This Row],[Close Price]]/Table2[[#This Row],[Current Week Low]])-1</f>
        <v>1.3313882063882065E-2</v>
      </c>
      <c r="AF112" s="1">
        <f>(Table2[[#This Row],[Current Week High]]/Table2[[#This Row],[Close Price]])-1</f>
        <v>3.4446178792792548E-2</v>
      </c>
      <c r="AG112" s="1">
        <f>(Table2[[#This Row],[Close Price]]/Table2[[#This Row],[Current Month Low]])-1</f>
        <v>1.3313882063882065E-2</v>
      </c>
      <c r="AH112" s="1">
        <f>(Table2[[#This Row],[Current Month High]]/Table2[[#This Row],[Close Price]])-1</f>
        <v>9.9549911346174413E-2</v>
      </c>
      <c r="AI112">
        <v>10.6960461909163</v>
      </c>
      <c r="AJ112">
        <v>87.372575744668694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0.18</v>
      </c>
      <c r="AM112" t="s">
        <v>3188</v>
      </c>
      <c r="AN112">
        <v>-7.7</v>
      </c>
      <c r="AO112" t="s">
        <v>3189</v>
      </c>
      <c r="AP112">
        <v>0.122433199131151</v>
      </c>
      <c r="AQ112">
        <f>(Table2[[#This Row],[Sharpe Ratio]]-AVERAGE(Table2[Sharpe Ratio]))/_xlfn.STDEV.P(Table2[Sharpe Ratio])</f>
        <v>0.71210131555027423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0.63115642446649667</v>
      </c>
      <c r="AS112">
        <f>_xlfn.RANK.AVG(Table2[[#This Row],[1Y Return vs Nifty Z-Score]],Table2[1Y Return vs Nifty Z-Score])</f>
        <v>164</v>
      </c>
      <c r="AT112">
        <f>_xlfn.RANK.AVG(Table2[[#This Row],[6M Return vs Nifty Z-Score]],Table2[6M Return vs Nifty Z-Score])</f>
        <v>191</v>
      </c>
      <c r="AU112">
        <f>_xlfn.RANK.AVG(Table2[[#This Row],[Sharpe Ratio Z-Score]],Table2[Sharpe Ratio Z-Score])</f>
        <v>167</v>
      </c>
      <c r="AV112">
        <f>(Table2[[#This Row],[Rank 1Y]]+Table2[[#This Row],[Rank 6M]]+Table2[[#This Row],[Rank Sharpe]])/3</f>
        <v>174</v>
      </c>
    </row>
    <row r="113" spans="1:48" x14ac:dyDescent="0.3">
      <c r="A113" t="s">
        <v>218</v>
      </c>
      <c r="B113" t="s">
        <v>219</v>
      </c>
      <c r="C113" t="s">
        <v>3133</v>
      </c>
      <c r="D113" t="s">
        <v>51</v>
      </c>
      <c r="E113">
        <v>117560.7158112</v>
      </c>
      <c r="F113">
        <v>3405.1</v>
      </c>
      <c r="G113">
        <v>53.937530451431499</v>
      </c>
      <c r="H113">
        <f>(Table2[[#This Row],[1Y Return vs Nifty]]-AVERAGE(Table2[1Y Return vs Nifty]))/_xlfn.STDEV.P(Table2[1Y Return vs Nifty])</f>
        <v>0.54982803175132489</v>
      </c>
      <c r="I113">
        <v>1.73040492179967</v>
      </c>
      <c r="J113">
        <f>(Table2[[#This Row],[1M Return vs Nifty]]-AVERAGE(Table2[1M Return vs Nifty]))/_xlfn.STDEV.P(Table2[1M Return vs Nifty])</f>
        <v>0.23515157402981188</v>
      </c>
      <c r="K113">
        <v>20.965255929680801</v>
      </c>
      <c r="L113">
        <f>(Table2[[#This Row],[6M Return vs Nifty]]-AVERAGE(Table2[6M Return vs Nifty]))/_xlfn.STDEV.P(Table2[6M Return vs Nifty])</f>
        <v>0.54718886779951437</v>
      </c>
      <c r="M113">
        <v>4.4406546962081803</v>
      </c>
      <c r="N113">
        <f>(Table2[[#This Row],[1W Return vs Nifty]]-AVERAGE(Table2[1W Return vs Nifty]))/_xlfn.STDEV.P(Table2[1W Return vs Nifty])</f>
        <v>0.76838562194803472</v>
      </c>
      <c r="O113">
        <v>3417.64</v>
      </c>
      <c r="P113">
        <v>3328.2749819143</v>
      </c>
      <c r="Q113">
        <v>2856.85645971031</v>
      </c>
      <c r="R113">
        <v>58.792495083003701</v>
      </c>
      <c r="S113" s="1">
        <f>(Table2[[#This Row],[Close Price]]-Table2[[#This Row],[20D EMA]])/Table2[[#This Row],[20D EMA]]</f>
        <v>-3.6691986282931977E-3</v>
      </c>
      <c r="T113" s="1">
        <f>(Table2[[#This Row],[Close Price]]-Table2[[#This Row],[50D EMA]])/Table2[[#This Row],[50D EMA]]</f>
        <v>2.3082533295224594E-2</v>
      </c>
      <c r="U113" s="1">
        <f>(Table2[[#This Row],[Close Price]]-Table2[[#This Row],[200D EMA]])/Table2[[#This Row],[200D EMA]]</f>
        <v>0.19190447543356193</v>
      </c>
      <c r="V113">
        <v>1.0730967542746599</v>
      </c>
      <c r="W113">
        <v>3389.3</v>
      </c>
      <c r="X113">
        <v>3520</v>
      </c>
      <c r="Y113">
        <v>3389.3</v>
      </c>
      <c r="Z113">
        <v>3520</v>
      </c>
      <c r="AA113">
        <v>3331.45</v>
      </c>
      <c r="AB113">
        <v>3520</v>
      </c>
      <c r="AC113" s="1">
        <f>(Table2[[#This Row],[Close Price]]/Table2[[#This Row],[Day Low]])-1</f>
        <v>4.66172956067612E-3</v>
      </c>
      <c r="AD113" s="1">
        <f>(Table2[[#This Row],[Day High]]/Table2[[#This Row],[Close Price]])-1</f>
        <v>3.3743502393468683E-2</v>
      </c>
      <c r="AE113" s="1">
        <f>(Table2[[#This Row],[Close Price]]/Table2[[#This Row],[Current Week Low]])-1</f>
        <v>4.66172956067612E-3</v>
      </c>
      <c r="AF113" s="1">
        <f>(Table2[[#This Row],[Current Week High]]/Table2[[#This Row],[Close Price]])-1</f>
        <v>3.3743502393468683E-2</v>
      </c>
      <c r="AG113" s="1">
        <f>(Table2[[#This Row],[Close Price]]/Table2[[#This Row],[Current Month Low]])-1</f>
        <v>2.2107490732263813E-2</v>
      </c>
      <c r="AH113" s="1">
        <f>(Table2[[#This Row],[Current Month High]]/Table2[[#This Row],[Close Price]])-1</f>
        <v>3.3743502393468683E-2</v>
      </c>
      <c r="AI113">
        <v>4.9602067487004797</v>
      </c>
      <c r="AJ113">
        <v>86.831636992126406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0.01</v>
      </c>
      <c r="AM113" t="s">
        <v>3188</v>
      </c>
      <c r="AN113">
        <v>1.35</v>
      </c>
      <c r="AO113" t="s">
        <v>3188</v>
      </c>
      <c r="AP113">
        <v>0.11209383003930901</v>
      </c>
      <c r="AQ113">
        <f>(Table2[[#This Row],[Sharpe Ratio]]-AVERAGE(Table2[Sharpe Ratio]))/_xlfn.STDEV.P(Table2[Sharpe Ratio])</f>
        <v>0.59138807853526221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2.6919421740639478</v>
      </c>
      <c r="AS113">
        <f>_xlfn.RANK.AVG(Table2[[#This Row],[1Y Return vs Nifty Z-Score]],Table2[1Y Return vs Nifty Z-Score])</f>
        <v>166</v>
      </c>
      <c r="AT113">
        <f>_xlfn.RANK.AVG(Table2[[#This Row],[6M Return vs Nifty Z-Score]],Table2[6M Return vs Nifty Z-Score])</f>
        <v>167</v>
      </c>
      <c r="AU113">
        <f>_xlfn.RANK.AVG(Table2[[#This Row],[Sharpe Ratio Z-Score]],Table2[Sharpe Ratio Z-Score])</f>
        <v>196</v>
      </c>
      <c r="AV113">
        <f>(Table2[[#This Row],[Rank 1Y]]+Table2[[#This Row],[Rank 6M]]+Table2[[#This Row],[Rank Sharpe]])/3</f>
        <v>176.33333333333334</v>
      </c>
    </row>
    <row r="114" spans="1:48" x14ac:dyDescent="0.3">
      <c r="A114" t="s">
        <v>1480</v>
      </c>
      <c r="B114" t="s">
        <v>1481</v>
      </c>
      <c r="C114" t="s">
        <v>3141</v>
      </c>
      <c r="D114" t="s">
        <v>271</v>
      </c>
      <c r="E114">
        <v>7056.2281935600004</v>
      </c>
      <c r="F114">
        <v>3000.9</v>
      </c>
      <c r="G114">
        <v>28.790762955837099</v>
      </c>
      <c r="H114">
        <f>(Table2[[#This Row],[1Y Return vs Nifty]]-AVERAGE(Table2[1Y Return vs Nifty]))/_xlfn.STDEV.P(Table2[1Y Return vs Nifty])</f>
        <v>9.7835953761500755E-2</v>
      </c>
      <c r="I114">
        <v>-6.6714663840126898</v>
      </c>
      <c r="J114">
        <f>(Table2[[#This Row],[1M Return vs Nifty]]-AVERAGE(Table2[1M Return vs Nifty]))/_xlfn.STDEV.P(Table2[1M Return vs Nifty])</f>
        <v>-0.70355920070023503</v>
      </c>
      <c r="K114">
        <v>26.713033117368798</v>
      </c>
      <c r="L114">
        <f>(Table2[[#This Row],[6M Return vs Nifty]]-AVERAGE(Table2[6M Return vs Nifty]))/_xlfn.STDEV.P(Table2[6M Return vs Nifty])</f>
        <v>0.75005787372577293</v>
      </c>
      <c r="M114">
        <v>-3.1698248485510199</v>
      </c>
      <c r="N114">
        <f>(Table2[[#This Row],[1W Return vs Nifty]]-AVERAGE(Table2[1W Return vs Nifty]))/_xlfn.STDEV.P(Table2[1W Return vs Nifty])</f>
        <v>-1.1791998568993536</v>
      </c>
      <c r="O114">
        <v>3250.23</v>
      </c>
      <c r="P114">
        <v>3250.4880534905801</v>
      </c>
      <c r="Q114">
        <v>2730.77889693932</v>
      </c>
      <c r="R114">
        <v>36.4450545122709</v>
      </c>
      <c r="S114" s="1">
        <f>(Table2[[#This Row],[Close Price]]-Table2[[#This Row],[20D EMA]])/Table2[[#This Row],[20D EMA]]</f>
        <v>-7.6711494263482866E-2</v>
      </c>
      <c r="T114" s="1">
        <f>(Table2[[#This Row],[Close Price]]-Table2[[#This Row],[50D EMA]])/Table2[[#This Row],[50D EMA]]</f>
        <v>-7.678479335512603E-2</v>
      </c>
      <c r="U114" s="1">
        <f>(Table2[[#This Row],[Close Price]]-Table2[[#This Row],[200D EMA]])/Table2[[#This Row],[200D EMA]]</f>
        <v>9.8917236896562399E-2</v>
      </c>
      <c r="V114">
        <v>0.47082316860899898</v>
      </c>
      <c r="W114">
        <v>2966.55</v>
      </c>
      <c r="X114">
        <v>3190</v>
      </c>
      <c r="Y114">
        <v>2966.55</v>
      </c>
      <c r="Z114">
        <v>3190</v>
      </c>
      <c r="AA114">
        <v>2966.55</v>
      </c>
      <c r="AB114">
        <v>3418.4</v>
      </c>
      <c r="AC114" s="1">
        <f>(Table2[[#This Row],[Close Price]]/Table2[[#This Row],[Day Low]])-1</f>
        <v>1.1579107043535375E-2</v>
      </c>
      <c r="AD114" s="1">
        <f>(Table2[[#This Row],[Day High]]/Table2[[#This Row],[Close Price]])-1</f>
        <v>6.3014429004631944E-2</v>
      </c>
      <c r="AE114" s="1">
        <f>(Table2[[#This Row],[Close Price]]/Table2[[#This Row],[Current Week Low]])-1</f>
        <v>1.1579107043535375E-2</v>
      </c>
      <c r="AF114" s="1">
        <f>(Table2[[#This Row],[Current Week High]]/Table2[[#This Row],[Close Price]])-1</f>
        <v>6.3014429004631944E-2</v>
      </c>
      <c r="AG114" s="1">
        <f>(Table2[[#This Row],[Close Price]]/Table2[[#This Row],[Current Month Low]])-1</f>
        <v>1.1579107043535375E-2</v>
      </c>
      <c r="AH114" s="1">
        <f>(Table2[[#This Row],[Current Month High]]/Table2[[#This Row],[Close Price]])-1</f>
        <v>0.1391249291879102</v>
      </c>
      <c r="AI114">
        <v>31.060681795461299</v>
      </c>
      <c r="AJ114">
        <v>95.817292006525193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0.06</v>
      </c>
      <c r="AM114" t="s">
        <v>3188</v>
      </c>
      <c r="AN114">
        <v>-6.83</v>
      </c>
      <c r="AO114" t="s">
        <v>3189</v>
      </c>
      <c r="AP114">
        <v>0.13485557000897999</v>
      </c>
      <c r="AQ114">
        <f>(Table2[[#This Row],[Sharpe Ratio]]-AVERAGE(Table2[Sharpe Ratio]))/_xlfn.STDEV.P(Table2[Sharpe Ratio])</f>
        <v>0.85713382060388832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271</v>
      </c>
      <c r="AT114">
        <f>_xlfn.RANK.AVG(Table2[[#This Row],[6M Return vs Nifty Z-Score]],Table2[6M Return vs Nifty Z-Score])</f>
        <v>123</v>
      </c>
      <c r="AU114">
        <f>_xlfn.RANK.AVG(Table2[[#This Row],[Sharpe Ratio Z-Score]],Table2[Sharpe Ratio Z-Score])</f>
        <v>137</v>
      </c>
      <c r="AV114">
        <f>(Table2[[#This Row],[Rank 1Y]]+Table2[[#This Row],[Rank 6M]]+Table2[[#This Row],[Rank Sharpe]])/3</f>
        <v>177</v>
      </c>
    </row>
    <row r="115" spans="1:48" x14ac:dyDescent="0.3">
      <c r="A115" t="s">
        <v>786</v>
      </c>
      <c r="B115" t="s">
        <v>787</v>
      </c>
      <c r="C115" t="s">
        <v>3141</v>
      </c>
      <c r="D115" t="s">
        <v>788</v>
      </c>
      <c r="E115">
        <v>20853.466657125002</v>
      </c>
      <c r="F115">
        <v>468.8</v>
      </c>
      <c r="G115">
        <v>30.887375454796199</v>
      </c>
      <c r="H115">
        <f>(Table2[[#This Row],[1Y Return vs Nifty]]-AVERAGE(Table2[1Y Return vs Nifty]))/_xlfn.STDEV.P(Table2[1Y Return vs Nifty])</f>
        <v>0.13552080690654161</v>
      </c>
      <c r="I115">
        <v>-6.7685141307746202</v>
      </c>
      <c r="J115">
        <f>(Table2[[#This Row],[1M Return vs Nifty]]-AVERAGE(Table2[1M Return vs Nifty]))/_xlfn.STDEV.P(Table2[1M Return vs Nifty])</f>
        <v>-0.71440199538642302</v>
      </c>
      <c r="K115">
        <v>10.5640363791399</v>
      </c>
      <c r="L115">
        <f>(Table2[[#This Row],[6M Return vs Nifty]]-AVERAGE(Table2[6M Return vs Nifty]))/_xlfn.STDEV.P(Table2[6M Return vs Nifty])</f>
        <v>0.18007563398124826</v>
      </c>
      <c r="M115">
        <v>-1.04781544402392</v>
      </c>
      <c r="N115">
        <f>(Table2[[#This Row],[1W Return vs Nifty]]-AVERAGE(Table2[1W Return vs Nifty]))/_xlfn.STDEV.P(Table2[1W Return vs Nifty])</f>
        <v>-0.63615987132045049</v>
      </c>
      <c r="O115">
        <v>519.49</v>
      </c>
      <c r="P115">
        <v>545.26145759973804</v>
      </c>
      <c r="Q115">
        <v>487.56322051126</v>
      </c>
      <c r="R115">
        <v>27.527716019827299</v>
      </c>
      <c r="S115" s="1">
        <f>(Table2[[#This Row],[Close Price]]-Table2[[#This Row],[20D EMA]])/Table2[[#This Row],[20D EMA]]</f>
        <v>-9.7576469229436552E-2</v>
      </c>
      <c r="T115" s="1">
        <f>(Table2[[#This Row],[Close Price]]-Table2[[#This Row],[50D EMA]])/Table2[[#This Row],[50D EMA]]</f>
        <v>-0.14022897920627714</v>
      </c>
      <c r="U115" s="1">
        <f>(Table2[[#This Row],[Close Price]]-Table2[[#This Row],[200D EMA]])/Table2[[#This Row],[200D EMA]]</f>
        <v>-3.8483666777786946E-2</v>
      </c>
      <c r="V115">
        <v>0.65541138613614902</v>
      </c>
      <c r="W115">
        <v>460</v>
      </c>
      <c r="X115">
        <v>495</v>
      </c>
      <c r="Y115">
        <v>460</v>
      </c>
      <c r="Z115">
        <v>495</v>
      </c>
      <c r="AA115">
        <v>460</v>
      </c>
      <c r="AB115">
        <v>522.04999999999995</v>
      </c>
      <c r="AC115" s="1">
        <f>(Table2[[#This Row],[Close Price]]/Table2[[#This Row],[Day Low]])-1</f>
        <v>1.9130434782608674E-2</v>
      </c>
      <c r="AD115" s="1">
        <f>(Table2[[#This Row],[Day High]]/Table2[[#This Row],[Close Price]])-1</f>
        <v>5.5887372013651904E-2</v>
      </c>
      <c r="AE115" s="1">
        <f>(Table2[[#This Row],[Close Price]]/Table2[[#This Row],[Current Week Low]])-1</f>
        <v>1.9130434782608674E-2</v>
      </c>
      <c r="AF115" s="1">
        <f>(Table2[[#This Row],[Current Week High]]/Table2[[#This Row],[Close Price]])-1</f>
        <v>5.5887372013651904E-2</v>
      </c>
      <c r="AG115" s="1">
        <f>(Table2[[#This Row],[Close Price]]/Table2[[#This Row],[Current Month Low]])-1</f>
        <v>1.9130434782608674E-2</v>
      </c>
      <c r="AH115" s="1">
        <f>(Table2[[#This Row],[Current Month High]]/Table2[[#This Row],[Close Price]])-1</f>
        <v>0.11358788395904429</v>
      </c>
      <c r="AI115">
        <v>59.577645051194501</v>
      </c>
      <c r="AJ115">
        <v>75.7121439280359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-0.28000000000000003</v>
      </c>
      <c r="AM115" t="s">
        <v>3189</v>
      </c>
      <c r="AN115">
        <v>-12.26</v>
      </c>
      <c r="AO115" t="s">
        <v>3189</v>
      </c>
      <c r="AP115">
        <v>0.23624858548527</v>
      </c>
      <c r="AQ115">
        <f>(Table2[[#This Row],[Sharpe Ratio]]-AVERAGE(Table2[Sharpe Ratio]))/_xlfn.STDEV.P(Table2[Sharpe Ratio])</f>
        <v>2.0409080915614282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258</v>
      </c>
      <c r="AT115">
        <f>_xlfn.RANK.AVG(Table2[[#This Row],[6M Return vs Nifty Z-Score]],Table2[6M Return vs Nifty Z-Score])</f>
        <v>260</v>
      </c>
      <c r="AU115">
        <f>_xlfn.RANK.AVG(Table2[[#This Row],[Sharpe Ratio Z-Score]],Table2[Sharpe Ratio Z-Score])</f>
        <v>16</v>
      </c>
      <c r="AV115">
        <f>(Table2[[#This Row],[Rank 1Y]]+Table2[[#This Row],[Rank 6M]]+Table2[[#This Row],[Rank Sharpe]])/3</f>
        <v>178</v>
      </c>
    </row>
    <row r="116" spans="1:48" x14ac:dyDescent="0.3">
      <c r="A116" t="s">
        <v>1578</v>
      </c>
      <c r="B116" t="s">
        <v>1579</v>
      </c>
      <c r="C116" t="s">
        <v>3141</v>
      </c>
      <c r="D116" t="s">
        <v>161</v>
      </c>
      <c r="E116">
        <v>6185.8977006099904</v>
      </c>
      <c r="F116">
        <v>384.15</v>
      </c>
      <c r="G116">
        <v>24.571176054814099</v>
      </c>
      <c r="H116">
        <f>(Table2[[#This Row],[1Y Return vs Nifty]]-AVERAGE(Table2[1Y Return vs Nifty]))/_xlfn.STDEV.P(Table2[1Y Return vs Nifty])</f>
        <v>2.1992414348883816E-2</v>
      </c>
      <c r="I116">
        <v>-8.8410101139793493</v>
      </c>
      <c r="J116">
        <f>(Table2[[#This Row],[1M Return vs Nifty]]-AVERAGE(Table2[1M Return vs Nifty]))/_xlfn.STDEV.P(Table2[1M Return vs Nifty])</f>
        <v>-0.94595449591962633</v>
      </c>
      <c r="K116">
        <v>19.775800466311701</v>
      </c>
      <c r="L116">
        <f>(Table2[[#This Row],[6M Return vs Nifty]]-AVERAGE(Table2[6M Return vs Nifty]))/_xlfn.STDEV.P(Table2[6M Return vs Nifty])</f>
        <v>0.50520678680233688</v>
      </c>
      <c r="M116">
        <v>-3.12746664418313E-2</v>
      </c>
      <c r="N116">
        <f>(Table2[[#This Row],[1W Return vs Nifty]]-AVERAGE(Table2[1W Return vs Nifty]))/_xlfn.STDEV.P(Table2[1W Return vs Nifty])</f>
        <v>-0.37601856939178857</v>
      </c>
      <c r="O116">
        <v>406.51</v>
      </c>
      <c r="P116">
        <v>404.708216423392</v>
      </c>
      <c r="Q116">
        <v>348.58025222111502</v>
      </c>
      <c r="R116">
        <v>36.422416276104897</v>
      </c>
      <c r="S116" s="1">
        <f>(Table2[[#This Row],[Close Price]]-Table2[[#This Row],[20D EMA]])/Table2[[#This Row],[20D EMA]]</f>
        <v>-5.5004796929964857E-2</v>
      </c>
      <c r="T116" s="1">
        <f>(Table2[[#This Row],[Close Price]]-Table2[[#This Row],[50D EMA]])/Table2[[#This Row],[50D EMA]]</f>
        <v>-5.0797625521604724E-2</v>
      </c>
      <c r="U116" s="1">
        <f>(Table2[[#This Row],[Close Price]]-Table2[[#This Row],[200D EMA]])/Table2[[#This Row],[200D EMA]]</f>
        <v>0.10204177532214874</v>
      </c>
      <c r="V116">
        <v>0.56726955958755698</v>
      </c>
      <c r="W116">
        <v>374.25</v>
      </c>
      <c r="X116">
        <v>398.65</v>
      </c>
      <c r="Y116">
        <v>374.25</v>
      </c>
      <c r="Z116">
        <v>398.65</v>
      </c>
      <c r="AA116">
        <v>374.25</v>
      </c>
      <c r="AB116">
        <v>423.9</v>
      </c>
      <c r="AC116" s="1">
        <f>(Table2[[#This Row],[Close Price]]/Table2[[#This Row],[Day Low]])-1</f>
        <v>2.6452905811623184E-2</v>
      </c>
      <c r="AD116" s="1">
        <f>(Table2[[#This Row],[Day High]]/Table2[[#This Row],[Close Price]])-1</f>
        <v>3.7745672263438834E-2</v>
      </c>
      <c r="AE116" s="1">
        <f>(Table2[[#This Row],[Close Price]]/Table2[[#This Row],[Current Week Low]])-1</f>
        <v>2.6452905811623184E-2</v>
      </c>
      <c r="AF116" s="1">
        <f>(Table2[[#This Row],[Current Week High]]/Table2[[#This Row],[Close Price]])-1</f>
        <v>3.7745672263438834E-2</v>
      </c>
      <c r="AG116" s="1">
        <f>(Table2[[#This Row],[Close Price]]/Table2[[#This Row],[Current Month Low]])-1</f>
        <v>2.6452905811623184E-2</v>
      </c>
      <c r="AH116" s="1">
        <f>(Table2[[#This Row],[Current Month High]]/Table2[[#This Row],[Close Price]])-1</f>
        <v>0.10347520499804763</v>
      </c>
      <c r="AI116">
        <v>17.402056488350901</v>
      </c>
      <c r="AJ116">
        <v>69.940278699402697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0.04</v>
      </c>
      <c r="AM116" t="s">
        <v>3188</v>
      </c>
      <c r="AN116">
        <v>-5.79</v>
      </c>
      <c r="AO116" t="s">
        <v>3189</v>
      </c>
      <c r="AP116">
        <v>0.17912952459769699</v>
      </c>
      <c r="AQ116">
        <f>(Table2[[#This Row],[Sharpe Ratio]]-AVERAGE(Table2[Sharpe Ratio]))/_xlfn.STDEV.P(Table2[Sharpe Ratio])</f>
        <v>1.3740369629896818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0.57926309882948768</v>
      </c>
      <c r="AS116">
        <f>_xlfn.RANK.AVG(Table2[[#This Row],[1Y Return vs Nifty Z-Score]],Table2[1Y Return vs Nifty Z-Score])</f>
        <v>296</v>
      </c>
      <c r="AT116">
        <f>_xlfn.RANK.AVG(Table2[[#This Row],[6M Return vs Nifty Z-Score]],Table2[6M Return vs Nifty Z-Score])</f>
        <v>184</v>
      </c>
      <c r="AU116">
        <f>_xlfn.RANK.AVG(Table2[[#This Row],[Sharpe Ratio Z-Score]],Table2[Sharpe Ratio Z-Score])</f>
        <v>60</v>
      </c>
      <c r="AV116">
        <f>(Table2[[#This Row],[Rank 1Y]]+Table2[[#This Row],[Rank 6M]]+Table2[[#This Row],[Rank Sharpe]])/3</f>
        <v>180</v>
      </c>
    </row>
    <row r="117" spans="1:48" x14ac:dyDescent="0.3">
      <c r="A117" t="s">
        <v>548</v>
      </c>
      <c r="B117" t="s">
        <v>549</v>
      </c>
      <c r="C117" t="s">
        <v>3134</v>
      </c>
      <c r="D117" t="s">
        <v>146</v>
      </c>
      <c r="E117">
        <v>38319.702689714999</v>
      </c>
      <c r="F117">
        <v>264.25</v>
      </c>
      <c r="G117">
        <v>69.866606426668397</v>
      </c>
      <c r="H117">
        <f>(Table2[[#This Row],[1Y Return vs Nifty]]-AVERAGE(Table2[1Y Return vs Nifty]))/_xlfn.STDEV.P(Table2[1Y Return vs Nifty])</f>
        <v>0.83613982716465141</v>
      </c>
      <c r="I117">
        <v>4.1569910263514496</v>
      </c>
      <c r="J117">
        <f>(Table2[[#This Row],[1M Return vs Nifty]]-AVERAGE(Table2[1M Return vs Nifty]))/_xlfn.STDEV.P(Table2[1M Return vs Nifty])</f>
        <v>0.50626528658776992</v>
      </c>
      <c r="K117">
        <v>5.4081087048315801</v>
      </c>
      <c r="L117">
        <f>(Table2[[#This Row],[6M Return vs Nifty]]-AVERAGE(Table2[6M Return vs Nifty]))/_xlfn.STDEV.P(Table2[6M Return vs Nifty])</f>
        <v>-1.9039187674470593E-3</v>
      </c>
      <c r="M117">
        <v>-1.49152467579728</v>
      </c>
      <c r="N117">
        <f>(Table2[[#This Row],[1W Return vs Nifty]]-AVERAGE(Table2[1W Return vs Nifty]))/_xlfn.STDEV.P(Table2[1W Return vs Nifty])</f>
        <v>-0.74970878128728868</v>
      </c>
      <c r="O117">
        <v>275.97000000000003</v>
      </c>
      <c r="P117">
        <v>271.34474755336498</v>
      </c>
      <c r="Q117">
        <v>238.00684641165299</v>
      </c>
      <c r="R117">
        <v>47.211697338354497</v>
      </c>
      <c r="S117" s="1">
        <f>(Table2[[#This Row],[Close Price]]-Table2[[#This Row],[20D EMA]])/Table2[[#This Row],[20D EMA]]</f>
        <v>-4.246838424466437E-2</v>
      </c>
      <c r="T117" s="1">
        <f>(Table2[[#This Row],[Close Price]]-Table2[[#This Row],[50D EMA]])/Table2[[#This Row],[50D EMA]]</f>
        <v>-2.6146618341929277E-2</v>
      </c>
      <c r="U117" s="1">
        <f>(Table2[[#This Row],[Close Price]]-Table2[[#This Row],[200D EMA]])/Table2[[#This Row],[200D EMA]]</f>
        <v>0.11026217936166953</v>
      </c>
      <c r="V117">
        <v>0.77665462109239902</v>
      </c>
      <c r="W117">
        <v>259</v>
      </c>
      <c r="X117">
        <v>277</v>
      </c>
      <c r="Y117">
        <v>259</v>
      </c>
      <c r="Z117">
        <v>277</v>
      </c>
      <c r="AA117">
        <v>259</v>
      </c>
      <c r="AB117">
        <v>296.8</v>
      </c>
      <c r="AC117" s="1">
        <f>(Table2[[#This Row],[Close Price]]/Table2[[#This Row],[Day Low]])-1</f>
        <v>2.0270270270270174E-2</v>
      </c>
      <c r="AD117" s="1">
        <f>(Table2[[#This Row],[Day High]]/Table2[[#This Row],[Close Price]])-1</f>
        <v>4.8249763481551522E-2</v>
      </c>
      <c r="AE117" s="1">
        <f>(Table2[[#This Row],[Close Price]]/Table2[[#This Row],[Current Week Low]])-1</f>
        <v>2.0270270270270174E-2</v>
      </c>
      <c r="AF117" s="1">
        <f>(Table2[[#This Row],[Current Week High]]/Table2[[#This Row],[Close Price]])-1</f>
        <v>4.8249763481551522E-2</v>
      </c>
      <c r="AG117" s="1">
        <f>(Table2[[#This Row],[Close Price]]/Table2[[#This Row],[Current Month Low]])-1</f>
        <v>2.0270270270270174E-2</v>
      </c>
      <c r="AH117" s="1">
        <f>(Table2[[#This Row],[Current Month High]]/Table2[[#This Row],[Close Price]])-1</f>
        <v>0.12317880794701996</v>
      </c>
      <c r="AI117">
        <v>17.994323557237401</v>
      </c>
      <c r="AJ117">
        <v>126.241438356164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3190</v>
      </c>
      <c r="AN117">
        <v>-1.82</v>
      </c>
      <c r="AO117" t="s">
        <v>3189</v>
      </c>
      <c r="AP117">
        <v>0.15112420552216599</v>
      </c>
      <c r="AQ117">
        <f>(Table2[[#This Row],[Sharpe Ratio]]-AVERAGE(Table2[Sharpe Ratio]))/_xlfn.STDEV.P(Table2[Sharpe Ratio])</f>
        <v>1.047071875544163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1.6378642892418487</v>
      </c>
      <c r="AS117">
        <f>_xlfn.RANK.AVG(Table2[[#This Row],[1Y Return vs Nifty Z-Score]],Table2[1Y Return vs Nifty Z-Score])</f>
        <v>116</v>
      </c>
      <c r="AT117">
        <f>_xlfn.RANK.AVG(Table2[[#This Row],[6M Return vs Nifty Z-Score]],Table2[6M Return vs Nifty Z-Score])</f>
        <v>320</v>
      </c>
      <c r="AU117">
        <f>_xlfn.RANK.AVG(Table2[[#This Row],[Sharpe Ratio Z-Score]],Table2[Sharpe Ratio Z-Score])</f>
        <v>105</v>
      </c>
      <c r="AV117">
        <f>(Table2[[#This Row],[Rank 1Y]]+Table2[[#This Row],[Rank 6M]]+Table2[[#This Row],[Rank Sharpe]])/3</f>
        <v>180.33333333333334</v>
      </c>
    </row>
    <row r="118" spans="1:48" x14ac:dyDescent="0.3">
      <c r="A118" t="s">
        <v>756</v>
      </c>
      <c r="B118" t="s">
        <v>757</v>
      </c>
      <c r="C118" t="s">
        <v>3132</v>
      </c>
      <c r="D118" t="s">
        <v>224</v>
      </c>
      <c r="E118">
        <v>21896.116828079899</v>
      </c>
      <c r="F118">
        <v>1305.7</v>
      </c>
      <c r="G118">
        <v>79.005153744948004</v>
      </c>
      <c r="H118">
        <f>(Table2[[#This Row],[1Y Return vs Nifty]]-AVERAGE(Table2[1Y Return vs Nifty]))/_xlfn.STDEV.P(Table2[1Y Return vs Nifty])</f>
        <v>1.0003975590151244</v>
      </c>
      <c r="I118">
        <v>-3.3567488513333799</v>
      </c>
      <c r="J118">
        <f>(Table2[[#This Row],[1M Return vs Nifty]]-AVERAGE(Table2[1M Return vs Nifty]))/_xlfn.STDEV.P(Table2[1M Return vs Nifty])</f>
        <v>-0.33321776724360652</v>
      </c>
      <c r="K118">
        <v>2.2738690404144202</v>
      </c>
      <c r="L118">
        <f>(Table2[[#This Row],[6M Return vs Nifty]]-AVERAGE(Table2[6M Return vs Nifty]))/_xlfn.STDEV.P(Table2[6M Return vs Nifty])</f>
        <v>-0.11252756757849675</v>
      </c>
      <c r="M118">
        <v>0.111799704503162</v>
      </c>
      <c r="N118">
        <f>(Table2[[#This Row],[1W Return vs Nifty]]-AVERAGE(Table2[1W Return vs Nifty]))/_xlfn.STDEV.P(Table2[1W Return vs Nifty])</f>
        <v>-0.33940463913826335</v>
      </c>
      <c r="O118">
        <v>1344.87</v>
      </c>
      <c r="P118">
        <v>1324.71074644904</v>
      </c>
      <c r="Q118">
        <v>1133.3666636086</v>
      </c>
      <c r="R118">
        <v>49.515115114641503</v>
      </c>
      <c r="S118" s="1">
        <f>(Table2[[#This Row],[Close Price]]-Table2[[#This Row],[20D EMA]])/Table2[[#This Row],[20D EMA]]</f>
        <v>-2.9125491683210904E-2</v>
      </c>
      <c r="T118" s="1">
        <f>(Table2[[#This Row],[Close Price]]-Table2[[#This Row],[50D EMA]])/Table2[[#This Row],[50D EMA]]</f>
        <v>-1.4350866028677824E-2</v>
      </c>
      <c r="U118" s="1">
        <f>(Table2[[#This Row],[Close Price]]-Table2[[#This Row],[200D EMA]])/Table2[[#This Row],[200D EMA]]</f>
        <v>0.15205435445109769</v>
      </c>
      <c r="V118">
        <v>0.793437046826863</v>
      </c>
      <c r="W118">
        <v>1279.25</v>
      </c>
      <c r="X118">
        <v>1359.7</v>
      </c>
      <c r="Y118">
        <v>1279.25</v>
      </c>
      <c r="Z118">
        <v>1359.7</v>
      </c>
      <c r="AA118">
        <v>1269.55</v>
      </c>
      <c r="AB118">
        <v>1426.95</v>
      </c>
      <c r="AC118" s="1">
        <f>(Table2[[#This Row],[Close Price]]/Table2[[#This Row],[Day Low]])-1</f>
        <v>2.0676177447723321E-2</v>
      </c>
      <c r="AD118" s="1">
        <f>(Table2[[#This Row],[Day High]]/Table2[[#This Row],[Close Price]])-1</f>
        <v>4.1357126445584758E-2</v>
      </c>
      <c r="AE118" s="1">
        <f>(Table2[[#This Row],[Close Price]]/Table2[[#This Row],[Current Week Low]])-1</f>
        <v>2.0676177447723321E-2</v>
      </c>
      <c r="AF118" s="1">
        <f>(Table2[[#This Row],[Current Week High]]/Table2[[#This Row],[Close Price]])-1</f>
        <v>4.1357126445584758E-2</v>
      </c>
      <c r="AG118" s="1">
        <f>(Table2[[#This Row],[Close Price]]/Table2[[#This Row],[Current Month Low]])-1</f>
        <v>2.8474656374305907E-2</v>
      </c>
      <c r="AH118" s="1">
        <f>(Table2[[#This Row],[Current Month High]]/Table2[[#This Row],[Close Price]])-1</f>
        <v>9.2862066324576942E-2</v>
      </c>
      <c r="AI118">
        <v>10.974955962318999</v>
      </c>
      <c r="AJ118">
        <v>117.16424116424101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3188</v>
      </c>
      <c r="AN118">
        <v>-5.27</v>
      </c>
      <c r="AO118" t="s">
        <v>3189</v>
      </c>
      <c r="AP118">
        <v>0.16720734763471201</v>
      </c>
      <c r="AQ118">
        <f>(Table2[[#This Row],[Sharpe Ratio]]-AVERAGE(Table2[Sharpe Ratio]))/_xlfn.STDEV.P(Table2[Sharpe Ratio])</f>
        <v>1.2348442752459725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1.4500918603007302</v>
      </c>
      <c r="AS118">
        <f>_xlfn.RANK.AVG(Table2[[#This Row],[1Y Return vs Nifty Z-Score]],Table2[1Y Return vs Nifty Z-Score])</f>
        <v>98</v>
      </c>
      <c r="AT118">
        <f>_xlfn.RANK.AVG(Table2[[#This Row],[6M Return vs Nifty Z-Score]],Table2[6M Return vs Nifty Z-Score])</f>
        <v>368</v>
      </c>
      <c r="AU118">
        <f>_xlfn.RANK.AVG(Table2[[#This Row],[Sharpe Ratio Z-Score]],Table2[Sharpe Ratio Z-Score])</f>
        <v>79</v>
      </c>
      <c r="AV118">
        <f>(Table2[[#This Row],[Rank 1Y]]+Table2[[#This Row],[Rank 6M]]+Table2[[#This Row],[Rank Sharpe]])/3</f>
        <v>181.66666666666666</v>
      </c>
    </row>
    <row r="119" spans="1:48" x14ac:dyDescent="0.3">
      <c r="A119" t="s">
        <v>386</v>
      </c>
      <c r="B119" t="s">
        <v>387</v>
      </c>
      <c r="C119" t="s">
        <v>3142</v>
      </c>
      <c r="D119" t="s">
        <v>135</v>
      </c>
      <c r="E119">
        <v>59783.026277659999</v>
      </c>
      <c r="F119">
        <v>1673.75</v>
      </c>
      <c r="G119">
        <v>59.761189943664199</v>
      </c>
      <c r="H119">
        <f>(Table2[[#This Row],[1Y Return vs Nifty]]-AVERAGE(Table2[1Y Return vs Nifty]))/_xlfn.STDEV.P(Table2[1Y Return vs Nifty])</f>
        <v>0.65450343211284578</v>
      </c>
      <c r="I119">
        <v>-8.3867988645231399</v>
      </c>
      <c r="J119">
        <f>(Table2[[#This Row],[1M Return vs Nifty]]-AVERAGE(Table2[1M Return vs Nifty]))/_xlfn.STDEV.P(Table2[1M Return vs Nifty])</f>
        <v>-0.89520711139670706</v>
      </c>
      <c r="K119">
        <v>5.3903701581230203</v>
      </c>
      <c r="L119">
        <f>(Table2[[#This Row],[6M Return vs Nifty]]-AVERAGE(Table2[6M Return vs Nifty]))/_xlfn.STDEV.P(Table2[6M Return vs Nifty])</f>
        <v>-2.5300045080443811E-3</v>
      </c>
      <c r="M119">
        <v>-3.7768708280743799</v>
      </c>
      <c r="N119">
        <f>(Table2[[#This Row],[1W Return vs Nifty]]-AVERAGE(Table2[1W Return vs Nifty]))/_xlfn.STDEV.P(Table2[1W Return vs Nifty])</f>
        <v>-1.3345480091096218</v>
      </c>
      <c r="O119">
        <v>1758.95</v>
      </c>
      <c r="P119">
        <v>1765.66956406951</v>
      </c>
      <c r="Q119">
        <v>1558.4142853390199</v>
      </c>
      <c r="R119">
        <v>34.089015756377499</v>
      </c>
      <c r="S119" s="1">
        <f>(Table2[[#This Row],[Close Price]]-Table2[[#This Row],[20D EMA]])/Table2[[#This Row],[20D EMA]]</f>
        <v>-4.8437988572728075E-2</v>
      </c>
      <c r="T119" s="1">
        <f>(Table2[[#This Row],[Close Price]]-Table2[[#This Row],[50D EMA]])/Table2[[#This Row],[50D EMA]]</f>
        <v>-5.2059324088734954E-2</v>
      </c>
      <c r="U119" s="1">
        <f>(Table2[[#This Row],[Close Price]]-Table2[[#This Row],[200D EMA]])/Table2[[#This Row],[200D EMA]]</f>
        <v>7.4008378738577713E-2</v>
      </c>
      <c r="V119">
        <v>1.25539358140515</v>
      </c>
      <c r="W119">
        <v>1655</v>
      </c>
      <c r="X119">
        <v>1710</v>
      </c>
      <c r="Y119">
        <v>1655</v>
      </c>
      <c r="Z119">
        <v>1710</v>
      </c>
      <c r="AA119">
        <v>1560</v>
      </c>
      <c r="AB119">
        <v>1850.85</v>
      </c>
      <c r="AC119" s="1">
        <f>(Table2[[#This Row],[Close Price]]/Table2[[#This Row],[Day Low]])-1</f>
        <v>1.1329305135951762E-2</v>
      </c>
      <c r="AD119" s="1">
        <f>(Table2[[#This Row],[Day High]]/Table2[[#This Row],[Close Price]])-1</f>
        <v>2.165795369678869E-2</v>
      </c>
      <c r="AE119" s="1">
        <f>(Table2[[#This Row],[Close Price]]/Table2[[#This Row],[Current Week Low]])-1</f>
        <v>1.1329305135951762E-2</v>
      </c>
      <c r="AF119" s="1">
        <f>(Table2[[#This Row],[Current Week High]]/Table2[[#This Row],[Close Price]])-1</f>
        <v>2.165795369678869E-2</v>
      </c>
      <c r="AG119" s="1">
        <f>(Table2[[#This Row],[Close Price]]/Table2[[#This Row],[Current Month Low]])-1</f>
        <v>7.2916666666666741E-2</v>
      </c>
      <c r="AH119" s="1">
        <f>(Table2[[#This Row],[Current Month High]]/Table2[[#This Row],[Close Price]])-1</f>
        <v>0.10581030619865572</v>
      </c>
      <c r="AI119">
        <v>23.584764749813299</v>
      </c>
      <c r="AJ119">
        <v>93.715459622117393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-0.1</v>
      </c>
      <c r="AM119" t="s">
        <v>3189</v>
      </c>
      <c r="AN119">
        <v>-2.85</v>
      </c>
      <c r="AO119" t="s">
        <v>3189</v>
      </c>
      <c r="AP119">
        <v>0.165421392416088</v>
      </c>
      <c r="AQ119">
        <f>(Table2[[#This Row],[Sharpe Ratio]]-AVERAGE(Table2[Sharpe Ratio]))/_xlfn.STDEV.P(Table2[Sharpe Ratio])</f>
        <v>1.21399305756635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143</v>
      </c>
      <c r="AT119">
        <f>_xlfn.RANK.AVG(Table2[[#This Row],[6M Return vs Nifty Z-Score]],Table2[6M Return vs Nifty Z-Score])</f>
        <v>321</v>
      </c>
      <c r="AU119">
        <f>_xlfn.RANK.AVG(Table2[[#This Row],[Sharpe Ratio Z-Score]],Table2[Sharpe Ratio Z-Score])</f>
        <v>83</v>
      </c>
      <c r="AV119">
        <f>(Table2[[#This Row],[Rank 1Y]]+Table2[[#This Row],[Rank 6M]]+Table2[[#This Row],[Rank Sharpe]])/3</f>
        <v>182.33333333333334</v>
      </c>
    </row>
    <row r="120" spans="1:48" x14ac:dyDescent="0.3">
      <c r="A120" t="s">
        <v>847</v>
      </c>
      <c r="B120" t="s">
        <v>848</v>
      </c>
      <c r="C120" t="s">
        <v>3141</v>
      </c>
      <c r="D120" t="s">
        <v>117</v>
      </c>
      <c r="E120">
        <v>18889.469382949999</v>
      </c>
      <c r="F120">
        <v>686.45</v>
      </c>
      <c r="G120">
        <v>53.769918357163</v>
      </c>
      <c r="H120">
        <f>(Table2[[#This Row],[1Y Return vs Nifty]]-AVERAGE(Table2[1Y Return vs Nifty]))/_xlfn.STDEV.P(Table2[1Y Return vs Nifty])</f>
        <v>0.54681534478080607</v>
      </c>
      <c r="I120">
        <v>6.1694294491690203</v>
      </c>
      <c r="J120">
        <f>(Table2[[#This Row],[1M Return vs Nifty]]-AVERAGE(Table2[1M Return vs Nifty]))/_xlfn.STDEV.P(Table2[1M Return vs Nifty])</f>
        <v>0.73110777253167269</v>
      </c>
      <c r="K120">
        <v>7.1655045895029099</v>
      </c>
      <c r="L120">
        <f>(Table2[[#This Row],[6M Return vs Nifty]]-AVERAGE(Table2[6M Return vs Nifty]))/_xlfn.STDEV.P(Table2[6M Return vs Nifty])</f>
        <v>6.0123738968808842E-2</v>
      </c>
      <c r="M120">
        <v>0.591233124209255</v>
      </c>
      <c r="N120">
        <f>(Table2[[#This Row],[1W Return vs Nifty]]-AVERAGE(Table2[1W Return vs Nifty]))/_xlfn.STDEV.P(Table2[1W Return vs Nifty])</f>
        <v>-0.21671361016930291</v>
      </c>
      <c r="O120">
        <v>709.11</v>
      </c>
      <c r="P120">
        <v>686.20337147015903</v>
      </c>
      <c r="Q120">
        <v>590.84670808757801</v>
      </c>
      <c r="R120">
        <v>51.406500336302997</v>
      </c>
      <c r="S120" s="1">
        <f>(Table2[[#This Row],[Close Price]]-Table2[[#This Row],[20D EMA]])/Table2[[#This Row],[20D EMA]]</f>
        <v>-3.195554991468174E-2</v>
      </c>
      <c r="T120" s="1">
        <f>(Table2[[#This Row],[Close Price]]-Table2[[#This Row],[50D EMA]])/Table2[[#This Row],[50D EMA]]</f>
        <v>3.5941025663081225E-4</v>
      </c>
      <c r="U120" s="1">
        <f>(Table2[[#This Row],[Close Price]]-Table2[[#This Row],[200D EMA]])/Table2[[#This Row],[200D EMA]]</f>
        <v>0.1618072684569333</v>
      </c>
      <c r="V120">
        <v>1.3529252246230601</v>
      </c>
      <c r="W120">
        <v>683</v>
      </c>
      <c r="X120">
        <v>733.6</v>
      </c>
      <c r="Y120">
        <v>683</v>
      </c>
      <c r="Z120">
        <v>733.6</v>
      </c>
      <c r="AA120">
        <v>683</v>
      </c>
      <c r="AB120">
        <v>794.75</v>
      </c>
      <c r="AC120" s="1">
        <f>(Table2[[#This Row],[Close Price]]/Table2[[#This Row],[Day Low]])-1</f>
        <v>5.0512445095169944E-3</v>
      </c>
      <c r="AD120" s="1">
        <f>(Table2[[#This Row],[Day High]]/Table2[[#This Row],[Close Price]])-1</f>
        <v>6.8686721538349538E-2</v>
      </c>
      <c r="AE120" s="1">
        <f>(Table2[[#This Row],[Close Price]]/Table2[[#This Row],[Current Week Low]])-1</f>
        <v>5.0512445095169944E-3</v>
      </c>
      <c r="AF120" s="1">
        <f>(Table2[[#This Row],[Current Week High]]/Table2[[#This Row],[Close Price]])-1</f>
        <v>6.8686721538349538E-2</v>
      </c>
      <c r="AG120" s="1">
        <f>(Table2[[#This Row],[Close Price]]/Table2[[#This Row],[Current Month Low]])-1</f>
        <v>5.0512445095169944E-3</v>
      </c>
      <c r="AH120" s="1">
        <f>(Table2[[#This Row],[Current Month High]]/Table2[[#This Row],[Close Price]])-1</f>
        <v>0.15776822783888123</v>
      </c>
      <c r="AI120">
        <v>15.7768227838881</v>
      </c>
      <c r="AJ120">
        <v>82.493686029509504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0.03</v>
      </c>
      <c r="AM120" t="s">
        <v>3188</v>
      </c>
      <c r="AN120">
        <v>0.7</v>
      </c>
      <c r="AO120" t="s">
        <v>3188</v>
      </c>
      <c r="AP120">
        <v>0.15989541213516001</v>
      </c>
      <c r="AQ120">
        <f>(Table2[[#This Row],[Sharpe Ratio]]-AVERAGE(Table2[Sharpe Ratio]))/_xlfn.STDEV.P(Table2[Sharpe Ratio])</f>
        <v>1.1494766483476997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2.270809894459684</v>
      </c>
      <c r="AS120">
        <f>_xlfn.RANK.AVG(Table2[[#This Row],[1Y Return vs Nifty Z-Score]],Table2[1Y Return vs Nifty Z-Score])</f>
        <v>167</v>
      </c>
      <c r="AT120">
        <f>_xlfn.RANK.AVG(Table2[[#This Row],[6M Return vs Nifty Z-Score]],Table2[6M Return vs Nifty Z-Score])</f>
        <v>296</v>
      </c>
      <c r="AU120">
        <f>_xlfn.RANK.AVG(Table2[[#This Row],[Sharpe Ratio Z-Score]],Table2[Sharpe Ratio Z-Score])</f>
        <v>95</v>
      </c>
      <c r="AV120">
        <f>(Table2[[#This Row],[Rank 1Y]]+Table2[[#This Row],[Rank 6M]]+Table2[[#This Row],[Rank Sharpe]])/3</f>
        <v>186</v>
      </c>
    </row>
    <row r="121" spans="1:48" x14ac:dyDescent="0.3">
      <c r="A121" t="s">
        <v>532</v>
      </c>
      <c r="B121" t="s">
        <v>533</v>
      </c>
      <c r="C121" t="s">
        <v>3136</v>
      </c>
      <c r="D121" t="s">
        <v>164</v>
      </c>
      <c r="E121">
        <v>40470.181426545001</v>
      </c>
      <c r="F121">
        <v>214.89</v>
      </c>
      <c r="G121">
        <v>103.418782489972</v>
      </c>
      <c r="H121">
        <f>(Table2[[#This Row],[1Y Return vs Nifty]]-AVERAGE(Table2[1Y Return vs Nifty]))/_xlfn.STDEV.P(Table2[1Y Return vs Nifty])</f>
        <v>1.4392120821807259</v>
      </c>
      <c r="I121">
        <v>27.966072570573601</v>
      </c>
      <c r="J121">
        <f>(Table2[[#This Row],[1M Return vs Nifty]]-AVERAGE(Table2[1M Return vs Nifty]))/_xlfn.STDEV.P(Table2[1M Return vs Nifty])</f>
        <v>3.1663680861303152</v>
      </c>
      <c r="K121">
        <v>10.588446520428199</v>
      </c>
      <c r="L121">
        <f>(Table2[[#This Row],[6M Return vs Nifty]]-AVERAGE(Table2[6M Return vs Nifty]))/_xlfn.STDEV.P(Table2[6M Return vs Nifty])</f>
        <v>0.18093719505711678</v>
      </c>
      <c r="M121">
        <v>8.8214560575943004</v>
      </c>
      <c r="N121">
        <f>(Table2[[#This Row],[1W Return vs Nifty]]-AVERAGE(Table2[1W Return vs Nifty]))/_xlfn.STDEV.P(Table2[1W Return vs Nifty])</f>
        <v>1.8894693942611542</v>
      </c>
      <c r="O121">
        <v>199.33</v>
      </c>
      <c r="P121">
        <v>190.04517340398701</v>
      </c>
      <c r="Q121">
        <v>167.992055674813</v>
      </c>
      <c r="R121">
        <v>78.406035658063402</v>
      </c>
      <c r="S121" s="1">
        <f>(Table2[[#This Row],[Close Price]]-Table2[[#This Row],[20D EMA]])/Table2[[#This Row],[20D EMA]]</f>
        <v>7.8061506045251458E-2</v>
      </c>
      <c r="T121" s="1">
        <f>(Table2[[#This Row],[Close Price]]-Table2[[#This Row],[50D EMA]])/Table2[[#This Row],[50D EMA]]</f>
        <v>0.13073116328610612</v>
      </c>
      <c r="U121" s="1">
        <f>(Table2[[#This Row],[Close Price]]-Table2[[#This Row],[200D EMA]])/Table2[[#This Row],[200D EMA]]</f>
        <v>0.27916763168830239</v>
      </c>
      <c r="V121">
        <v>2.0491295458112901</v>
      </c>
      <c r="W121">
        <v>212.01</v>
      </c>
      <c r="X121">
        <v>222.85</v>
      </c>
      <c r="Y121">
        <v>212.01</v>
      </c>
      <c r="Z121">
        <v>222.85</v>
      </c>
      <c r="AA121">
        <v>212.01</v>
      </c>
      <c r="AB121">
        <v>227.39</v>
      </c>
      <c r="AC121" s="1">
        <f>(Table2[[#This Row],[Close Price]]/Table2[[#This Row],[Day Low]])-1</f>
        <v>1.3584264893165443E-2</v>
      </c>
      <c r="AD121" s="1">
        <f>(Table2[[#This Row],[Day High]]/Table2[[#This Row],[Close Price]])-1</f>
        <v>3.7042207641118763E-2</v>
      </c>
      <c r="AE121" s="1">
        <f>(Table2[[#This Row],[Close Price]]/Table2[[#This Row],[Current Week Low]])-1</f>
        <v>1.3584264893165443E-2</v>
      </c>
      <c r="AF121" s="1">
        <f>(Table2[[#This Row],[Current Week High]]/Table2[[#This Row],[Close Price]])-1</f>
        <v>3.7042207641118763E-2</v>
      </c>
      <c r="AG121" s="1">
        <f>(Table2[[#This Row],[Close Price]]/Table2[[#This Row],[Current Month Low]])-1</f>
        <v>1.3584264893165443E-2</v>
      </c>
      <c r="AH121" s="1">
        <f>(Table2[[#This Row],[Current Month High]]/Table2[[#This Row],[Close Price]])-1</f>
        <v>5.8169295918842234E-2</v>
      </c>
      <c r="AI121">
        <v>5.8169295918842199</v>
      </c>
      <c r="AJ121">
        <v>142.53950338600399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0.09</v>
      </c>
      <c r="AM121" t="s">
        <v>3188</v>
      </c>
      <c r="AN121">
        <v>16.059999999999999</v>
      </c>
      <c r="AO121" t="s">
        <v>3188</v>
      </c>
      <c r="AP121">
        <v>9.5483905721974002E-2</v>
      </c>
      <c r="AQ121">
        <f>(Table2[[#This Row],[Sharpe Ratio]]-AVERAGE(Table2[Sharpe Ratio]))/_xlfn.STDEV.P(Table2[Sharpe Ratio])</f>
        <v>0.39746544040235193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7.0734521980316636</v>
      </c>
      <c r="AS121">
        <f>_xlfn.RANK.AVG(Table2[[#This Row],[1Y Return vs Nifty Z-Score]],Table2[1Y Return vs Nifty Z-Score])</f>
        <v>62</v>
      </c>
      <c r="AT121">
        <f>_xlfn.RANK.AVG(Table2[[#This Row],[6M Return vs Nifty Z-Score]],Table2[6M Return vs Nifty Z-Score])</f>
        <v>259</v>
      </c>
      <c r="AU121">
        <f>_xlfn.RANK.AVG(Table2[[#This Row],[Sharpe Ratio Z-Score]],Table2[Sharpe Ratio Z-Score])</f>
        <v>244</v>
      </c>
      <c r="AV121">
        <f>(Table2[[#This Row],[Rank 1Y]]+Table2[[#This Row],[Rank 6M]]+Table2[[#This Row],[Rank Sharpe]])/3</f>
        <v>188.33333333333334</v>
      </c>
    </row>
    <row r="122" spans="1:48" x14ac:dyDescent="0.3">
      <c r="A122" t="s">
        <v>55</v>
      </c>
      <c r="B122" t="s">
        <v>56</v>
      </c>
      <c r="C122" t="s">
        <v>3134</v>
      </c>
      <c r="D122" t="s">
        <v>57</v>
      </c>
      <c r="E122">
        <v>417392.99373802898</v>
      </c>
      <c r="F122">
        <v>415.45</v>
      </c>
      <c r="G122">
        <v>50.8486575077252</v>
      </c>
      <c r="H122">
        <f>(Table2[[#This Row],[1Y Return vs Nifty]]-AVERAGE(Table2[1Y Return vs Nifty]))/_xlfn.STDEV.P(Table2[1Y Return vs Nifty])</f>
        <v>0.49430812841913901</v>
      </c>
      <c r="I122">
        <v>11.0819511494403</v>
      </c>
      <c r="J122">
        <f>(Table2[[#This Row],[1M Return vs Nifty]]-AVERAGE(Table2[1M Return vs Nifty]))/_xlfn.STDEV.P(Table2[1M Return vs Nifty])</f>
        <v>1.2799661022170676</v>
      </c>
      <c r="K122">
        <v>4.1553367728122499</v>
      </c>
      <c r="L122">
        <f>(Table2[[#This Row],[6M Return vs Nifty]]-AVERAGE(Table2[6M Return vs Nifty]))/_xlfn.STDEV.P(Table2[6M Return vs Nifty])</f>
        <v>-4.6120767855730785E-2</v>
      </c>
      <c r="M122">
        <v>2.2989299475792802</v>
      </c>
      <c r="N122">
        <f>(Table2[[#This Row],[1W Return vs Nifty]]-AVERAGE(Table2[1W Return vs Nifty]))/_xlfn.STDEV.P(Table2[1W Return vs Nifty])</f>
        <v>0.22030031463121469</v>
      </c>
      <c r="O122">
        <v>423.44</v>
      </c>
      <c r="P122">
        <v>410.64473648588</v>
      </c>
      <c r="Q122">
        <v>359.03589427014902</v>
      </c>
      <c r="R122">
        <v>53.550278682836797</v>
      </c>
      <c r="S122" s="1">
        <f>(Table2[[#This Row],[Close Price]]-Table2[[#This Row],[20D EMA]])/Table2[[#This Row],[20D EMA]]</f>
        <v>-1.8869261288494258E-2</v>
      </c>
      <c r="T122" s="1">
        <f>(Table2[[#This Row],[Close Price]]-Table2[[#This Row],[50D EMA]])/Table2[[#This Row],[50D EMA]]</f>
        <v>1.1701753577170749E-2</v>
      </c>
      <c r="U122" s="1">
        <f>(Table2[[#This Row],[Close Price]]-Table2[[#This Row],[200D EMA]])/Table2[[#This Row],[200D EMA]]</f>
        <v>0.15712664563672668</v>
      </c>
      <c r="V122">
        <v>1.1080017943410001</v>
      </c>
      <c r="W122">
        <v>409.05</v>
      </c>
      <c r="X122">
        <v>433</v>
      </c>
      <c r="Y122">
        <v>409.05</v>
      </c>
      <c r="Z122">
        <v>433</v>
      </c>
      <c r="AA122">
        <v>409.05</v>
      </c>
      <c r="AB122">
        <v>447.75</v>
      </c>
      <c r="AC122" s="1">
        <f>(Table2[[#This Row],[Close Price]]/Table2[[#This Row],[Day Low]])-1</f>
        <v>1.5646009045348963E-2</v>
      </c>
      <c r="AD122" s="1">
        <f>(Table2[[#This Row],[Day High]]/Table2[[#This Row],[Close Price]])-1</f>
        <v>4.2243350583704542E-2</v>
      </c>
      <c r="AE122" s="1">
        <f>(Table2[[#This Row],[Close Price]]/Table2[[#This Row],[Current Week Low]])-1</f>
        <v>1.5646009045348963E-2</v>
      </c>
      <c r="AF122" s="1">
        <f>(Table2[[#This Row],[Current Week High]]/Table2[[#This Row],[Close Price]])-1</f>
        <v>4.2243350583704542E-2</v>
      </c>
      <c r="AG122" s="1">
        <f>(Table2[[#This Row],[Close Price]]/Table2[[#This Row],[Current Month Low]])-1</f>
        <v>1.5646009045348963E-2</v>
      </c>
      <c r="AH122" s="1">
        <f>(Table2[[#This Row],[Current Month High]]/Table2[[#This Row],[Close Price]])-1</f>
        <v>7.7747021302202457E-2</v>
      </c>
      <c r="AI122">
        <v>7.9431941268503996</v>
      </c>
      <c r="AJ122">
        <v>82.414928649835304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0.16</v>
      </c>
      <c r="AM122" t="s">
        <v>3188</v>
      </c>
      <c r="AN122">
        <v>0.31</v>
      </c>
      <c r="AO122" t="s">
        <v>3188</v>
      </c>
      <c r="AP122">
        <v>0.186544405050387</v>
      </c>
      <c r="AQ122">
        <f>(Table2[[#This Row],[Sharpe Ratio]]-AVERAGE(Table2[Sharpe Ratio]))/_xlfn.STDEV.P(Table2[Sharpe Ratio])</f>
        <v>1.460606483196653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3.409060260608344</v>
      </c>
      <c r="AS122">
        <f>_xlfn.RANK.AVG(Table2[[#This Row],[1Y Return vs Nifty Z-Score]],Table2[1Y Return vs Nifty Z-Score])</f>
        <v>176</v>
      </c>
      <c r="AT122">
        <f>_xlfn.RANK.AVG(Table2[[#This Row],[6M Return vs Nifty Z-Score]],Table2[6M Return vs Nifty Z-Score])</f>
        <v>343</v>
      </c>
      <c r="AU122">
        <f>_xlfn.RANK.AVG(Table2[[#This Row],[Sharpe Ratio Z-Score]],Table2[Sharpe Ratio Z-Score])</f>
        <v>49</v>
      </c>
      <c r="AV122">
        <f>(Table2[[#This Row],[Rank 1Y]]+Table2[[#This Row],[Rank 6M]]+Table2[[#This Row],[Rank Sharpe]])/3</f>
        <v>189.33333333333334</v>
      </c>
    </row>
    <row r="123" spans="1:48" x14ac:dyDescent="0.3">
      <c r="A123" t="s">
        <v>924</v>
      </c>
      <c r="B123" t="s">
        <v>925</v>
      </c>
      <c r="C123" t="s">
        <v>3129</v>
      </c>
      <c r="D123" t="s">
        <v>227</v>
      </c>
      <c r="E123">
        <v>16232.4019112649</v>
      </c>
      <c r="F123">
        <v>3885.4</v>
      </c>
      <c r="G123">
        <v>79.401292233724604</v>
      </c>
      <c r="H123">
        <f>(Table2[[#This Row],[1Y Return vs Nifty]]-AVERAGE(Table2[1Y Return vs Nifty]))/_xlfn.STDEV.P(Table2[1Y Return vs Nifty])</f>
        <v>1.0075178164694971</v>
      </c>
      <c r="I123">
        <v>0.49489085373978697</v>
      </c>
      <c r="J123">
        <f>(Table2[[#This Row],[1M Return vs Nifty]]-AVERAGE(Table2[1M Return vs Nifty]))/_xlfn.STDEV.P(Table2[1M Return vs Nifty])</f>
        <v>9.7112043810391652E-2</v>
      </c>
      <c r="K123">
        <v>-6.1749095828492297</v>
      </c>
      <c r="L123">
        <f>(Table2[[#This Row],[6M Return vs Nifty]]-AVERAGE(Table2[6M Return vs Nifty]))/_xlfn.STDEV.P(Table2[6M Return vs Nifty])</f>
        <v>-0.41072898781865108</v>
      </c>
      <c r="M123">
        <v>5.2844737437809304</v>
      </c>
      <c r="N123">
        <f>(Table2[[#This Row],[1W Return vs Nifty]]-AVERAGE(Table2[1W Return vs Nifty]))/_xlfn.STDEV.P(Table2[1W Return vs Nifty])</f>
        <v>0.98432598604233434</v>
      </c>
      <c r="O123">
        <v>3884.7</v>
      </c>
      <c r="P123">
        <v>3849.2918212571799</v>
      </c>
      <c r="Q123">
        <v>3471.8662606051298</v>
      </c>
      <c r="R123">
        <v>53.107875091949303</v>
      </c>
      <c r="S123" s="1">
        <f>(Table2[[#This Row],[Close Price]]-Table2[[#This Row],[20D EMA]])/Table2[[#This Row],[20D EMA]]</f>
        <v>1.8019409478216411E-4</v>
      </c>
      <c r="T123" s="1">
        <f>(Table2[[#This Row],[Close Price]]-Table2[[#This Row],[50D EMA]])/Table2[[#This Row],[50D EMA]]</f>
        <v>9.3804731933852855E-3</v>
      </c>
      <c r="U123" s="1">
        <f>(Table2[[#This Row],[Close Price]]-Table2[[#This Row],[200D EMA]])/Table2[[#This Row],[200D EMA]]</f>
        <v>0.11910992773171894</v>
      </c>
      <c r="V123">
        <v>1.0599277584297799</v>
      </c>
      <c r="W123">
        <v>3820.05</v>
      </c>
      <c r="X123">
        <v>3990</v>
      </c>
      <c r="Y123">
        <v>3820.05</v>
      </c>
      <c r="Z123">
        <v>3990</v>
      </c>
      <c r="AA123">
        <v>3806</v>
      </c>
      <c r="AB123">
        <v>3990</v>
      </c>
      <c r="AC123" s="1">
        <f>(Table2[[#This Row],[Close Price]]/Table2[[#This Row],[Day Low]])-1</f>
        <v>1.7107105927932853E-2</v>
      </c>
      <c r="AD123" s="1">
        <f>(Table2[[#This Row],[Day High]]/Table2[[#This Row],[Close Price]])-1</f>
        <v>2.6921295104751053E-2</v>
      </c>
      <c r="AE123" s="1">
        <f>(Table2[[#This Row],[Close Price]]/Table2[[#This Row],[Current Week Low]])-1</f>
        <v>1.7107105927932853E-2</v>
      </c>
      <c r="AF123" s="1">
        <f>(Table2[[#This Row],[Current Week High]]/Table2[[#This Row],[Close Price]])-1</f>
        <v>2.6921295104751053E-2</v>
      </c>
      <c r="AG123" s="1">
        <f>(Table2[[#This Row],[Close Price]]/Table2[[#This Row],[Current Month Low]])-1</f>
        <v>2.086179716237524E-2</v>
      </c>
      <c r="AH123" s="1">
        <f>(Table2[[#This Row],[Current Month High]]/Table2[[#This Row],[Close Price]])-1</f>
        <v>2.6921295104751053E-2</v>
      </c>
      <c r="AI123">
        <v>10.669429145004299</v>
      </c>
      <c r="AJ123">
        <v>123.311684579573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0.03</v>
      </c>
      <c r="AM123" t="s">
        <v>3188</v>
      </c>
      <c r="AN123">
        <v>-0.5</v>
      </c>
      <c r="AO123" t="s">
        <v>3189</v>
      </c>
      <c r="AP123">
        <v>0.26480874187056702</v>
      </c>
      <c r="AQ123">
        <f>(Table2[[#This Row],[Sharpe Ratio]]-AVERAGE(Table2[Sharpe Ratio]))/_xlfn.STDEV.P(Table2[Sharpe Ratio])</f>
        <v>2.3743509637812039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4.0525778222847766</v>
      </c>
      <c r="AS123">
        <f>_xlfn.RANK.AVG(Table2[[#This Row],[1Y Return vs Nifty Z-Score]],Table2[1Y Return vs Nifty Z-Score])</f>
        <v>97</v>
      </c>
      <c r="AT123">
        <f>_xlfn.RANK.AVG(Table2[[#This Row],[6M Return vs Nifty Z-Score]],Table2[6M Return vs Nifty Z-Score])</f>
        <v>467</v>
      </c>
      <c r="AU123">
        <f>_xlfn.RANK.AVG(Table2[[#This Row],[Sharpe Ratio Z-Score]],Table2[Sharpe Ratio Z-Score])</f>
        <v>5</v>
      </c>
      <c r="AV123">
        <f>(Table2[[#This Row],[Rank 1Y]]+Table2[[#This Row],[Rank 6M]]+Table2[[#This Row],[Rank Sharpe]])/3</f>
        <v>189.66666666666666</v>
      </c>
    </row>
    <row r="124" spans="1:48" x14ac:dyDescent="0.3">
      <c r="A124" t="s">
        <v>1452</v>
      </c>
      <c r="B124" t="s">
        <v>1453</v>
      </c>
      <c r="C124" t="s">
        <v>3128</v>
      </c>
      <c r="D124" t="s">
        <v>21</v>
      </c>
      <c r="E124">
        <v>7268.3835233899899</v>
      </c>
      <c r="F124">
        <v>882</v>
      </c>
      <c r="G124">
        <v>63.614900474551597</v>
      </c>
      <c r="H124">
        <f>(Table2[[#This Row],[1Y Return vs Nifty]]-AVERAGE(Table2[1Y Return vs Nifty]))/_xlfn.STDEV.P(Table2[1Y Return vs Nifty])</f>
        <v>0.72377065030032162</v>
      </c>
      <c r="I124">
        <v>8.2515575204064593</v>
      </c>
      <c r="J124">
        <f>(Table2[[#This Row],[1M Return vs Nifty]]-AVERAGE(Table2[1M Return vs Nifty]))/_xlfn.STDEV.P(Table2[1M Return vs Nifty])</f>
        <v>0.96373643151700528</v>
      </c>
      <c r="K124">
        <v>7.32277656033546</v>
      </c>
      <c r="L124">
        <f>(Table2[[#This Row],[6M Return vs Nifty]]-AVERAGE(Table2[6M Return vs Nifty]))/_xlfn.STDEV.P(Table2[6M Return vs Nifty])</f>
        <v>6.56746862900109E-2</v>
      </c>
      <c r="M124">
        <v>4.2356820339317398</v>
      </c>
      <c r="N124">
        <f>(Table2[[#This Row],[1W Return vs Nifty]]-AVERAGE(Table2[1W Return vs Nifty]))/_xlfn.STDEV.P(Table2[1W Return vs Nifty])</f>
        <v>0.71593140033657432</v>
      </c>
      <c r="O124">
        <v>862.45</v>
      </c>
      <c r="P124">
        <v>846.38203184337704</v>
      </c>
      <c r="Q124">
        <v>732.48361702952104</v>
      </c>
      <c r="R124">
        <v>60.550307539893801</v>
      </c>
      <c r="S124" s="1">
        <f>(Table2[[#This Row],[Close Price]]-Table2[[#This Row],[20D EMA]])/Table2[[#This Row],[20D EMA]]</f>
        <v>2.2667980752507338E-2</v>
      </c>
      <c r="T124" s="1">
        <f>(Table2[[#This Row],[Close Price]]-Table2[[#This Row],[50D EMA]])/Table2[[#This Row],[50D EMA]]</f>
        <v>4.2082613780267571E-2</v>
      </c>
      <c r="U124" s="1">
        <f>(Table2[[#This Row],[Close Price]]-Table2[[#This Row],[200D EMA]])/Table2[[#This Row],[200D EMA]]</f>
        <v>0.2041224943389458</v>
      </c>
      <c r="V124">
        <v>0.72836989786111395</v>
      </c>
      <c r="W124">
        <v>830.45</v>
      </c>
      <c r="X124">
        <v>899</v>
      </c>
      <c r="Y124">
        <v>830.45</v>
      </c>
      <c r="Z124">
        <v>899</v>
      </c>
      <c r="AA124">
        <v>830</v>
      </c>
      <c r="AB124">
        <v>899</v>
      </c>
      <c r="AC124" s="1">
        <f>(Table2[[#This Row],[Close Price]]/Table2[[#This Row],[Day Low]])-1</f>
        <v>6.2074778734421132E-2</v>
      </c>
      <c r="AD124" s="1">
        <f>(Table2[[#This Row],[Day High]]/Table2[[#This Row],[Close Price]])-1</f>
        <v>1.9274376417233618E-2</v>
      </c>
      <c r="AE124" s="1">
        <f>(Table2[[#This Row],[Close Price]]/Table2[[#This Row],[Current Week Low]])-1</f>
        <v>6.2074778734421132E-2</v>
      </c>
      <c r="AF124" s="1">
        <f>(Table2[[#This Row],[Current Week High]]/Table2[[#This Row],[Close Price]])-1</f>
        <v>1.9274376417233618E-2</v>
      </c>
      <c r="AG124" s="1">
        <f>(Table2[[#This Row],[Close Price]]/Table2[[#This Row],[Current Month Low]])-1</f>
        <v>6.2650602409638489E-2</v>
      </c>
      <c r="AH124" s="1">
        <f>(Table2[[#This Row],[Current Month High]]/Table2[[#This Row],[Close Price]])-1</f>
        <v>1.9274376417233618E-2</v>
      </c>
      <c r="AI124">
        <v>5.1814058956915998</v>
      </c>
      <c r="AJ124">
        <v>112.530120481927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-0.04</v>
      </c>
      <c r="AM124" t="s">
        <v>3189</v>
      </c>
      <c r="AN124">
        <v>2.0099999999999998</v>
      </c>
      <c r="AO124" t="s">
        <v>3188</v>
      </c>
      <c r="AP124">
        <v>0.129813389078592</v>
      </c>
      <c r="AQ124">
        <f>(Table2[[#This Row],[Sharpe Ratio]]-AVERAGE(Table2[Sharpe Ratio]))/_xlfn.STDEV.P(Table2[Sharpe Ratio])</f>
        <v>0.79826582040813687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3.267378988852049</v>
      </c>
      <c r="AS124">
        <f>_xlfn.RANK.AVG(Table2[[#This Row],[1Y Return vs Nifty Z-Score]],Table2[1Y Return vs Nifty Z-Score])</f>
        <v>125</v>
      </c>
      <c r="AT124">
        <f>_xlfn.RANK.AVG(Table2[[#This Row],[6M Return vs Nifty Z-Score]],Table2[6M Return vs Nifty Z-Score])</f>
        <v>293</v>
      </c>
      <c r="AU124">
        <f>_xlfn.RANK.AVG(Table2[[#This Row],[Sharpe Ratio Z-Score]],Table2[Sharpe Ratio Z-Score])</f>
        <v>151</v>
      </c>
      <c r="AV124">
        <f>(Table2[[#This Row],[Rank 1Y]]+Table2[[#This Row],[Rank 6M]]+Table2[[#This Row],[Rank Sharpe]])/3</f>
        <v>189.66666666666666</v>
      </c>
    </row>
    <row r="125" spans="1:48" x14ac:dyDescent="0.3">
      <c r="A125" t="s">
        <v>404</v>
      </c>
      <c r="B125" t="s">
        <v>405</v>
      </c>
      <c r="C125" t="s">
        <v>3143</v>
      </c>
      <c r="D125" t="s">
        <v>406</v>
      </c>
      <c r="E125">
        <v>58957.96291101</v>
      </c>
      <c r="F125">
        <v>850.2</v>
      </c>
      <c r="G125">
        <v>39.7119490103115</v>
      </c>
      <c r="H125">
        <f>(Table2[[#This Row],[1Y Return vs Nifty]]-AVERAGE(Table2[1Y Return vs Nifty]))/_xlfn.STDEV.P(Table2[1Y Return vs Nifty])</f>
        <v>0.29413512341581871</v>
      </c>
      <c r="I125">
        <v>-6.5083053180192598</v>
      </c>
      <c r="J125">
        <f>(Table2[[#This Row],[1M Return vs Nifty]]-AVERAGE(Table2[1M Return vs Nifty]))/_xlfn.STDEV.P(Table2[1M Return vs Nifty])</f>
        <v>-0.68532980333270854</v>
      </c>
      <c r="K125">
        <v>13.6732512288285</v>
      </c>
      <c r="L125">
        <f>(Table2[[#This Row],[6M Return vs Nifty]]-AVERAGE(Table2[6M Return vs Nifty]))/_xlfn.STDEV.P(Table2[6M Return vs Nifty])</f>
        <v>0.28981602668794748</v>
      </c>
      <c r="M125">
        <v>-1.2347264965478499</v>
      </c>
      <c r="N125">
        <f>(Table2[[#This Row],[1W Return vs Nifty]]-AVERAGE(Table2[1W Return vs Nifty]))/_xlfn.STDEV.P(Table2[1W Return vs Nifty])</f>
        <v>-0.68399197566956027</v>
      </c>
      <c r="O125">
        <v>958.21</v>
      </c>
      <c r="P125">
        <v>963.24589414874401</v>
      </c>
      <c r="Q125">
        <v>837.58923149409895</v>
      </c>
      <c r="R125">
        <v>23.506305169899498</v>
      </c>
      <c r="S125" s="1">
        <f>(Table2[[#This Row],[Close Price]]-Table2[[#This Row],[20D EMA]])/Table2[[#This Row],[20D EMA]]</f>
        <v>-0.11272059360682939</v>
      </c>
      <c r="T125" s="1">
        <f>(Table2[[#This Row],[Close Price]]-Table2[[#This Row],[50D EMA]])/Table2[[#This Row],[50D EMA]]</f>
        <v>-0.11735933143908887</v>
      </c>
      <c r="U125" s="1">
        <f>(Table2[[#This Row],[Close Price]]-Table2[[#This Row],[200D EMA]])/Table2[[#This Row],[200D EMA]]</f>
        <v>1.5056029891174572E-2</v>
      </c>
      <c r="V125">
        <v>0.312089978300436</v>
      </c>
      <c r="W125">
        <v>842.05</v>
      </c>
      <c r="X125">
        <v>910.7</v>
      </c>
      <c r="Y125">
        <v>842.05</v>
      </c>
      <c r="Z125">
        <v>910.7</v>
      </c>
      <c r="AA125">
        <v>842.05</v>
      </c>
      <c r="AB125">
        <v>997.05</v>
      </c>
      <c r="AC125" s="1">
        <f>(Table2[[#This Row],[Close Price]]/Table2[[#This Row],[Day Low]])-1</f>
        <v>9.6787601686361135E-3</v>
      </c>
      <c r="AD125" s="1">
        <f>(Table2[[#This Row],[Day High]]/Table2[[#This Row],[Close Price]])-1</f>
        <v>7.1159727123029981E-2</v>
      </c>
      <c r="AE125" s="1">
        <f>(Table2[[#This Row],[Close Price]]/Table2[[#This Row],[Current Week Low]])-1</f>
        <v>9.6787601686361135E-3</v>
      </c>
      <c r="AF125" s="1">
        <f>(Table2[[#This Row],[Current Week High]]/Table2[[#This Row],[Close Price]])-1</f>
        <v>7.1159727123029981E-2</v>
      </c>
      <c r="AG125" s="1">
        <f>(Table2[[#This Row],[Close Price]]/Table2[[#This Row],[Current Month Low]])-1</f>
        <v>9.6787601686361135E-3</v>
      </c>
      <c r="AH125" s="1">
        <f>(Table2[[#This Row],[Current Month High]]/Table2[[#This Row],[Close Price]])-1</f>
        <v>0.17272406492589965</v>
      </c>
      <c r="AI125">
        <v>39.614208421547801</v>
      </c>
      <c r="AJ125">
        <v>68.023715415019694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-0.2</v>
      </c>
      <c r="AM125" t="s">
        <v>3189</v>
      </c>
      <c r="AN125">
        <v>-16.05</v>
      </c>
      <c r="AO125" t="s">
        <v>3189</v>
      </c>
      <c r="AP125">
        <v>0.144003395056189</v>
      </c>
      <c r="AQ125">
        <f>(Table2[[#This Row],[Sharpe Ratio]]-AVERAGE(Table2[Sharpe Ratio]))/_xlfn.STDEV.P(Table2[Sharpe Ratio])</f>
        <v>0.96393565379958057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222</v>
      </c>
      <c r="AT125">
        <f>_xlfn.RANK.AVG(Table2[[#This Row],[6M Return vs Nifty Z-Score]],Table2[6M Return vs Nifty Z-Score])</f>
        <v>232</v>
      </c>
      <c r="AU125">
        <f>_xlfn.RANK.AVG(Table2[[#This Row],[Sharpe Ratio Z-Score]],Table2[Sharpe Ratio Z-Score])</f>
        <v>116</v>
      </c>
      <c r="AV125">
        <f>(Table2[[#This Row],[Rank 1Y]]+Table2[[#This Row],[Rank 6M]]+Table2[[#This Row],[Rank Sharpe]])/3</f>
        <v>190</v>
      </c>
    </row>
    <row r="126" spans="1:48" x14ac:dyDescent="0.3">
      <c r="A126" t="s">
        <v>486</v>
      </c>
      <c r="B126" t="s">
        <v>487</v>
      </c>
      <c r="C126" t="s">
        <v>3133</v>
      </c>
      <c r="D126" t="s">
        <v>284</v>
      </c>
      <c r="E126">
        <v>43893.266724720001</v>
      </c>
      <c r="F126">
        <v>580.04999999999995</v>
      </c>
      <c r="G126">
        <v>49.315709329078601</v>
      </c>
      <c r="H126">
        <f>(Table2[[#This Row],[1Y Return vs Nifty]]-AVERAGE(Table2[1Y Return vs Nifty]))/_xlfn.STDEV.P(Table2[1Y Return vs Nifty])</f>
        <v>0.4667546691986415</v>
      </c>
      <c r="I126">
        <v>6.3411965617812101</v>
      </c>
      <c r="J126">
        <f>(Table2[[#This Row],[1M Return vs Nifty]]-AVERAGE(Table2[1M Return vs Nifty]))/_xlfn.STDEV.P(Table2[1M Return vs Nifty])</f>
        <v>0.75029869244516711</v>
      </c>
      <c r="K126">
        <v>23.4388569529834</v>
      </c>
      <c r="L126">
        <f>(Table2[[#This Row],[6M Return vs Nifty]]-AVERAGE(Table2[6M Return vs Nifty]))/_xlfn.STDEV.P(Table2[6M Return vs Nifty])</f>
        <v>0.63449513668733593</v>
      </c>
      <c r="M126">
        <v>0.83284219620817401</v>
      </c>
      <c r="N126">
        <f>(Table2[[#This Row],[1W Return vs Nifty]]-AVERAGE(Table2[1W Return vs Nifty]))/_xlfn.STDEV.P(Table2[1W Return vs Nifty])</f>
        <v>-0.15488382435680106</v>
      </c>
      <c r="O126">
        <v>586.70000000000005</v>
      </c>
      <c r="P126">
        <v>556.67053466698803</v>
      </c>
      <c r="Q126">
        <v>474.752824745883</v>
      </c>
      <c r="R126">
        <v>41.308500957689198</v>
      </c>
      <c r="S126" s="1">
        <f>(Table2[[#This Row],[Close Price]]-Table2[[#This Row],[20D EMA]])/Table2[[#This Row],[20D EMA]]</f>
        <v>-1.1334583262314795E-2</v>
      </c>
      <c r="T126" s="1">
        <f>(Table2[[#This Row],[Close Price]]-Table2[[#This Row],[50D EMA]])/Table2[[#This Row],[50D EMA]]</f>
        <v>4.1998747691932369E-2</v>
      </c>
      <c r="U126" s="1">
        <f>(Table2[[#This Row],[Close Price]]-Table2[[#This Row],[200D EMA]])/Table2[[#This Row],[200D EMA]]</f>
        <v>0.22179367823767768</v>
      </c>
      <c r="V126">
        <v>0.90960747330171698</v>
      </c>
      <c r="W126">
        <v>574</v>
      </c>
      <c r="X126">
        <v>592.9</v>
      </c>
      <c r="Y126">
        <v>574</v>
      </c>
      <c r="Z126">
        <v>592.9</v>
      </c>
      <c r="AA126">
        <v>574</v>
      </c>
      <c r="AB126">
        <v>628.5</v>
      </c>
      <c r="AC126" s="1">
        <f>(Table2[[#This Row],[Close Price]]/Table2[[#This Row],[Day Low]])-1</f>
        <v>1.054006968641108E-2</v>
      </c>
      <c r="AD126" s="1">
        <f>(Table2[[#This Row],[Day High]]/Table2[[#This Row],[Close Price]])-1</f>
        <v>2.2153262649771577E-2</v>
      </c>
      <c r="AE126" s="1">
        <f>(Table2[[#This Row],[Close Price]]/Table2[[#This Row],[Current Week Low]])-1</f>
        <v>1.054006968641108E-2</v>
      </c>
      <c r="AF126" s="1">
        <f>(Table2[[#This Row],[Current Week High]]/Table2[[#This Row],[Close Price]])-1</f>
        <v>2.2153262649771577E-2</v>
      </c>
      <c r="AG126" s="1">
        <f>(Table2[[#This Row],[Close Price]]/Table2[[#This Row],[Current Month Low]])-1</f>
        <v>1.054006968641108E-2</v>
      </c>
      <c r="AH126" s="1">
        <f>(Table2[[#This Row],[Current Month High]]/Table2[[#This Row],[Close Price]])-1</f>
        <v>8.3527282130850811E-2</v>
      </c>
      <c r="AI126">
        <v>8.3527282130850793</v>
      </c>
      <c r="AJ126">
        <v>84.847036328871795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7.0000000000000007E-2</v>
      </c>
      <c r="AM126" t="s">
        <v>3188</v>
      </c>
      <c r="AN126">
        <v>-2.1800000000000002</v>
      </c>
      <c r="AO126" t="s">
        <v>3189</v>
      </c>
      <c r="AP126">
        <v>9.5756296959994006E-2</v>
      </c>
      <c r="AQ126">
        <f>(Table2[[#This Row],[Sharpe Ratio]]-AVERAGE(Table2[Sharpe Ratio]))/_xlfn.STDEV.P(Table2[Sharpe Ratio])</f>
        <v>0.40064563716134616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2.0973103111356899</v>
      </c>
      <c r="AS126">
        <f>_xlfn.RANK.AVG(Table2[[#This Row],[1Y Return vs Nifty Z-Score]],Table2[1Y Return vs Nifty Z-Score])</f>
        <v>182</v>
      </c>
      <c r="AT126">
        <f>_xlfn.RANK.AVG(Table2[[#This Row],[6M Return vs Nifty Z-Score]],Table2[6M Return vs Nifty Z-Score])</f>
        <v>146</v>
      </c>
      <c r="AU126">
        <f>_xlfn.RANK.AVG(Table2[[#This Row],[Sharpe Ratio Z-Score]],Table2[Sharpe Ratio Z-Score])</f>
        <v>242</v>
      </c>
      <c r="AV126">
        <f>(Table2[[#This Row],[Rank 1Y]]+Table2[[#This Row],[Rank 6M]]+Table2[[#This Row],[Rank Sharpe]])/3</f>
        <v>190</v>
      </c>
    </row>
    <row r="127" spans="1:48" x14ac:dyDescent="0.3">
      <c r="A127" t="s">
        <v>1286</v>
      </c>
      <c r="B127" t="s">
        <v>1287</v>
      </c>
      <c r="C127" t="s">
        <v>607</v>
      </c>
      <c r="D127" t="s">
        <v>469</v>
      </c>
      <c r="E127">
        <v>8927.6264681399898</v>
      </c>
      <c r="F127">
        <v>340.25</v>
      </c>
      <c r="G127">
        <v>69.325250937736101</v>
      </c>
      <c r="H127">
        <f>(Table2[[#This Row],[1Y Return vs Nifty]]-AVERAGE(Table2[1Y Return vs Nifty]))/_xlfn.STDEV.P(Table2[1Y Return vs Nifty])</f>
        <v>0.82640941579402194</v>
      </c>
      <c r="I127">
        <v>-12.9902058097629</v>
      </c>
      <c r="J127">
        <f>(Table2[[#This Row],[1M Return vs Nifty]]-AVERAGE(Table2[1M Return vs Nifty]))/_xlfn.STDEV.P(Table2[1M Return vs Nifty])</f>
        <v>-1.4095291645057888</v>
      </c>
      <c r="K127">
        <v>4.4646031350338999</v>
      </c>
      <c r="L127">
        <f>(Table2[[#This Row],[6M Return vs Nifty]]-AVERAGE(Table2[6M Return vs Nifty]))/_xlfn.STDEV.P(Table2[6M Return vs Nifty])</f>
        <v>-3.5205146490878726E-2</v>
      </c>
      <c r="M127">
        <v>-5.8171247306339797</v>
      </c>
      <c r="N127">
        <f>(Table2[[#This Row],[1W Return vs Nifty]]-AVERAGE(Table2[1W Return vs Nifty]))/_xlfn.STDEV.P(Table2[1W Return vs Nifty])</f>
        <v>-1.8566660767579486</v>
      </c>
      <c r="O127">
        <v>377.88</v>
      </c>
      <c r="P127">
        <v>384.01527098909298</v>
      </c>
      <c r="Q127">
        <v>333.40425433889601</v>
      </c>
      <c r="R127">
        <v>11.022754286100801</v>
      </c>
      <c r="S127" s="1">
        <f>(Table2[[#This Row],[Close Price]]-Table2[[#This Row],[20D EMA]])/Table2[[#This Row],[20D EMA]]</f>
        <v>-9.9581877844818451E-2</v>
      </c>
      <c r="T127" s="1">
        <f>(Table2[[#This Row],[Close Price]]-Table2[[#This Row],[50D EMA]])/Table2[[#This Row],[50D EMA]]</f>
        <v>-0.11396752758391222</v>
      </c>
      <c r="U127" s="1">
        <f>(Table2[[#This Row],[Close Price]]-Table2[[#This Row],[200D EMA]])/Table2[[#This Row],[200D EMA]]</f>
        <v>2.0532868348300929E-2</v>
      </c>
      <c r="V127">
        <v>0.54196764965461797</v>
      </c>
      <c r="W127">
        <v>327.7</v>
      </c>
      <c r="X127">
        <v>347.95</v>
      </c>
      <c r="Y127">
        <v>327.7</v>
      </c>
      <c r="Z127">
        <v>347.95</v>
      </c>
      <c r="AA127">
        <v>327.7</v>
      </c>
      <c r="AB127">
        <v>372.3</v>
      </c>
      <c r="AC127" s="1">
        <f>(Table2[[#This Row],[Close Price]]/Table2[[#This Row],[Day Low]])-1</f>
        <v>3.8297223069881037E-2</v>
      </c>
      <c r="AD127" s="1">
        <f>(Table2[[#This Row],[Day High]]/Table2[[#This Row],[Close Price]])-1</f>
        <v>2.2630418809698627E-2</v>
      </c>
      <c r="AE127" s="1">
        <f>(Table2[[#This Row],[Close Price]]/Table2[[#This Row],[Current Week Low]])-1</f>
        <v>3.8297223069881037E-2</v>
      </c>
      <c r="AF127" s="1">
        <f>(Table2[[#This Row],[Current Week High]]/Table2[[#This Row],[Close Price]])-1</f>
        <v>2.2630418809698627E-2</v>
      </c>
      <c r="AG127" s="1">
        <f>(Table2[[#This Row],[Close Price]]/Table2[[#This Row],[Current Month Low]])-1</f>
        <v>3.8297223069881037E-2</v>
      </c>
      <c r="AH127" s="1">
        <f>(Table2[[#This Row],[Current Month High]]/Table2[[#This Row],[Close Price]])-1</f>
        <v>9.4195444526083749E-2</v>
      </c>
      <c r="AI127">
        <v>23.820720058780299</v>
      </c>
      <c r="AJ127">
        <v>108.040354631611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-0.16</v>
      </c>
      <c r="AM127" t="s">
        <v>3189</v>
      </c>
      <c r="AN127">
        <v>-14.64</v>
      </c>
      <c r="AO127" t="s">
        <v>3189</v>
      </c>
      <c r="AP127">
        <v>0.14314109480700701</v>
      </c>
      <c r="AQ127">
        <f>(Table2[[#This Row],[Sharpe Ratio]]-AVERAGE(Table2[Sharpe Ratio]))/_xlfn.STDEV.P(Table2[Sharpe Ratio])</f>
        <v>0.95386820641154413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118</v>
      </c>
      <c r="AT127">
        <f>_xlfn.RANK.AVG(Table2[[#This Row],[6M Return vs Nifty Z-Score]],Table2[6M Return vs Nifty Z-Score])</f>
        <v>339</v>
      </c>
      <c r="AU127">
        <f>_xlfn.RANK.AVG(Table2[[#This Row],[Sharpe Ratio Z-Score]],Table2[Sharpe Ratio Z-Score])</f>
        <v>118</v>
      </c>
      <c r="AV127">
        <f>(Table2[[#This Row],[Rank 1Y]]+Table2[[#This Row],[Rank 6M]]+Table2[[#This Row],[Rank Sharpe]])/3</f>
        <v>191.66666666666666</v>
      </c>
    </row>
    <row r="128" spans="1:48" x14ac:dyDescent="0.3">
      <c r="A128" t="s">
        <v>388</v>
      </c>
      <c r="B128" t="s">
        <v>389</v>
      </c>
      <c r="C128" t="s">
        <v>3135</v>
      </c>
      <c r="D128" t="s">
        <v>190</v>
      </c>
      <c r="E128">
        <v>59776.19790295</v>
      </c>
      <c r="F128">
        <v>992.8</v>
      </c>
      <c r="G128">
        <v>40.300908579844602</v>
      </c>
      <c r="H128">
        <f>(Table2[[#This Row],[1Y Return vs Nifty]]-AVERAGE(Table2[1Y Return vs Nifty]))/_xlfn.STDEV.P(Table2[1Y Return vs Nifty])</f>
        <v>0.30472117825296219</v>
      </c>
      <c r="I128">
        <v>-5.0544116375792703</v>
      </c>
      <c r="J128">
        <f>(Table2[[#This Row],[1M Return vs Nifty]]-AVERAGE(Table2[1M Return vs Nifty]))/_xlfn.STDEV.P(Table2[1M Return vs Nifty])</f>
        <v>-0.52289150673599771</v>
      </c>
      <c r="K128">
        <v>20.995678284447902</v>
      </c>
      <c r="L128">
        <f>(Table2[[#This Row],[6M Return vs Nifty]]-AVERAGE(Table2[6M Return vs Nifty]))/_xlfn.STDEV.P(Table2[6M Return vs Nifty])</f>
        <v>0.54826263121587604</v>
      </c>
      <c r="M128">
        <v>-2.2701399201033698</v>
      </c>
      <c r="N128">
        <f>(Table2[[#This Row],[1W Return vs Nifty]]-AVERAGE(Table2[1W Return vs Nifty]))/_xlfn.STDEV.P(Table2[1W Return vs Nifty])</f>
        <v>-0.94896294582466056</v>
      </c>
      <c r="O128">
        <v>1082.17</v>
      </c>
      <c r="P128">
        <v>1071.48776719173</v>
      </c>
      <c r="Q128">
        <v>898.72289950339496</v>
      </c>
      <c r="R128">
        <v>30.742793653401101</v>
      </c>
      <c r="S128" s="1">
        <f>(Table2[[#This Row],[Close Price]]-Table2[[#This Row],[20D EMA]])/Table2[[#This Row],[20D EMA]]</f>
        <v>-8.2584067198314598E-2</v>
      </c>
      <c r="T128" s="1">
        <f>(Table2[[#This Row],[Close Price]]-Table2[[#This Row],[50D EMA]])/Table2[[#This Row],[50D EMA]]</f>
        <v>-7.3437858649533033E-2</v>
      </c>
      <c r="U128" s="1">
        <f>(Table2[[#This Row],[Close Price]]-Table2[[#This Row],[200D EMA]])/Table2[[#This Row],[200D EMA]]</f>
        <v>0.10467865072603462</v>
      </c>
      <c r="V128">
        <v>0.79497568888244297</v>
      </c>
      <c r="W128">
        <v>990.4</v>
      </c>
      <c r="X128">
        <v>1050.25</v>
      </c>
      <c r="Y128">
        <v>990.4</v>
      </c>
      <c r="Z128">
        <v>1050.25</v>
      </c>
      <c r="AA128">
        <v>990.4</v>
      </c>
      <c r="AB128">
        <v>1117.75</v>
      </c>
      <c r="AC128" s="1">
        <f>(Table2[[#This Row],[Close Price]]/Table2[[#This Row],[Day Low]])-1</f>
        <v>2.4232633279481774E-3</v>
      </c>
      <c r="AD128" s="1">
        <f>(Table2[[#This Row],[Day High]]/Table2[[#This Row],[Close Price]])-1</f>
        <v>5.7866639806607667E-2</v>
      </c>
      <c r="AE128" s="1">
        <f>(Table2[[#This Row],[Close Price]]/Table2[[#This Row],[Current Week Low]])-1</f>
        <v>2.4232633279481774E-3</v>
      </c>
      <c r="AF128" s="1">
        <f>(Table2[[#This Row],[Current Week High]]/Table2[[#This Row],[Close Price]])-1</f>
        <v>5.7866639806607667E-2</v>
      </c>
      <c r="AG128" s="1">
        <f>(Table2[[#This Row],[Close Price]]/Table2[[#This Row],[Current Month Low]])-1</f>
        <v>2.4232633279481774E-3</v>
      </c>
      <c r="AH128" s="1">
        <f>(Table2[[#This Row],[Current Month High]]/Table2[[#This Row],[Close Price]])-1</f>
        <v>0.12585616438356162</v>
      </c>
      <c r="AI128">
        <v>26.4101531023368</v>
      </c>
      <c r="AJ128">
        <v>80.969741159314594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-0.01</v>
      </c>
      <c r="AM128" t="s">
        <v>3189</v>
      </c>
      <c r="AN128">
        <v>-3.66</v>
      </c>
      <c r="AO128" t="s">
        <v>3189</v>
      </c>
      <c r="AP128">
        <v>0.114025514208084</v>
      </c>
      <c r="AQ128">
        <f>(Table2[[#This Row],[Sharpe Ratio]]-AVERAGE(Table2[Sharpe Ratio]))/_xlfn.STDEV.P(Table2[Sharpe Ratio])</f>
        <v>0.61394069725234302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-4.9299458394770346E-3</v>
      </c>
      <c r="AS128">
        <f>_xlfn.RANK.AVG(Table2[[#This Row],[1Y Return vs Nifty Z-Score]],Table2[1Y Return vs Nifty Z-Score])</f>
        <v>221</v>
      </c>
      <c r="AT128">
        <f>_xlfn.RANK.AVG(Table2[[#This Row],[6M Return vs Nifty Z-Score]],Table2[6M Return vs Nifty Z-Score])</f>
        <v>166</v>
      </c>
      <c r="AU128">
        <f>_xlfn.RANK.AVG(Table2[[#This Row],[Sharpe Ratio Z-Score]],Table2[Sharpe Ratio Z-Score])</f>
        <v>190</v>
      </c>
      <c r="AV128">
        <f>(Table2[[#This Row],[Rank 1Y]]+Table2[[#This Row],[Rank 6M]]+Table2[[#This Row],[Rank Sharpe]])/3</f>
        <v>192.33333333333334</v>
      </c>
    </row>
    <row r="129" spans="1:48" x14ac:dyDescent="0.3">
      <c r="A129" t="s">
        <v>1201</v>
      </c>
      <c r="B129" t="s">
        <v>1202</v>
      </c>
      <c r="C129" t="s">
        <v>3133</v>
      </c>
      <c r="D129" t="s">
        <v>284</v>
      </c>
      <c r="E129">
        <v>10151.3949484</v>
      </c>
      <c r="F129">
        <v>982.55</v>
      </c>
      <c r="G129">
        <v>70.652003076256705</v>
      </c>
      <c r="H129">
        <f>(Table2[[#This Row],[1Y Return vs Nifty]]-AVERAGE(Table2[1Y Return vs Nifty]))/_xlfn.STDEV.P(Table2[1Y Return vs Nifty])</f>
        <v>0.85025667394250692</v>
      </c>
      <c r="I129">
        <v>8.4545132517648192</v>
      </c>
      <c r="J129">
        <f>(Table2[[#This Row],[1M Return vs Nifty]]-AVERAGE(Table2[1M Return vs Nifty]))/_xlfn.STDEV.P(Table2[1M Return vs Nifty])</f>
        <v>0.98641194330299409</v>
      </c>
      <c r="K129">
        <v>38.532209791827</v>
      </c>
      <c r="L129">
        <f>(Table2[[#This Row],[6M Return vs Nifty]]-AVERAGE(Table2[6M Return vs Nifty]))/_xlfn.STDEV.P(Table2[6M Return vs Nifty])</f>
        <v>1.1672182027570095</v>
      </c>
      <c r="M129">
        <v>14.9790927575014</v>
      </c>
      <c r="N129">
        <f>(Table2[[#This Row],[1W Return vs Nifty]]-AVERAGE(Table2[1W Return vs Nifty]))/_xlfn.STDEV.P(Table2[1W Return vs Nifty])</f>
        <v>3.4652602166693458</v>
      </c>
      <c r="O129">
        <v>931.7</v>
      </c>
      <c r="P129">
        <v>890.37628857151401</v>
      </c>
      <c r="Q129">
        <v>758.61768011597496</v>
      </c>
      <c r="R129">
        <v>71.389289568210202</v>
      </c>
      <c r="S129" s="1">
        <f>(Table2[[#This Row],[Close Price]]-Table2[[#This Row],[20D EMA]])/Table2[[#This Row],[20D EMA]]</f>
        <v>5.4577653751207371E-2</v>
      </c>
      <c r="T129" s="1">
        <f>(Table2[[#This Row],[Close Price]]-Table2[[#This Row],[50D EMA]])/Table2[[#This Row],[50D EMA]]</f>
        <v>0.1035221991101829</v>
      </c>
      <c r="U129" s="1">
        <f>(Table2[[#This Row],[Close Price]]-Table2[[#This Row],[200D EMA]])/Table2[[#This Row],[200D EMA]]</f>
        <v>0.29518468360741468</v>
      </c>
      <c r="V129">
        <v>1.3566766816140401</v>
      </c>
      <c r="W129">
        <v>973.55</v>
      </c>
      <c r="X129">
        <v>1011.3</v>
      </c>
      <c r="Y129">
        <v>973.55</v>
      </c>
      <c r="Z129">
        <v>1011.3</v>
      </c>
      <c r="AA129">
        <v>924.05</v>
      </c>
      <c r="AB129">
        <v>1011.3</v>
      </c>
      <c r="AC129" s="1">
        <f>(Table2[[#This Row],[Close Price]]/Table2[[#This Row],[Day Low]])-1</f>
        <v>9.2445174875455116E-3</v>
      </c>
      <c r="AD129" s="1">
        <f>(Table2[[#This Row],[Day High]]/Table2[[#This Row],[Close Price]])-1</f>
        <v>2.9260597425067481E-2</v>
      </c>
      <c r="AE129" s="1">
        <f>(Table2[[#This Row],[Close Price]]/Table2[[#This Row],[Current Week Low]])-1</f>
        <v>9.2445174875455116E-3</v>
      </c>
      <c r="AF129" s="1">
        <f>(Table2[[#This Row],[Current Week High]]/Table2[[#This Row],[Close Price]])-1</f>
        <v>2.9260597425067481E-2</v>
      </c>
      <c r="AG129" s="1">
        <f>(Table2[[#This Row],[Close Price]]/Table2[[#This Row],[Current Month Low]])-1</f>
        <v>6.3308262539905957E-2</v>
      </c>
      <c r="AH129" s="1">
        <f>(Table2[[#This Row],[Current Month High]]/Table2[[#This Row],[Close Price]])-1</f>
        <v>2.9260597425067481E-2</v>
      </c>
      <c r="AI129">
        <v>2.9260597425067401</v>
      </c>
      <c r="AJ129">
        <v>101.404120118888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0.16</v>
      </c>
      <c r="AM129" t="s">
        <v>3188</v>
      </c>
      <c r="AN129">
        <v>8.77</v>
      </c>
      <c r="AO129" t="s">
        <v>3188</v>
      </c>
      <c r="AP129">
        <v>4.7957073555075003E-2</v>
      </c>
      <c r="AQ129">
        <f>(Table2[[#This Row],[Sharpe Ratio]]-AVERAGE(Table2[Sharpe Ratio]))/_xlfn.STDEV.P(Table2[Sharpe Ratio])</f>
        <v>-0.15741539468286597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6.3117316419889899</v>
      </c>
      <c r="AS129">
        <f>_xlfn.RANK.AVG(Table2[[#This Row],[1Y Return vs Nifty Z-Score]],Table2[1Y Return vs Nifty Z-Score])</f>
        <v>115</v>
      </c>
      <c r="AT129">
        <f>_xlfn.RANK.AVG(Table2[[#This Row],[6M Return vs Nifty Z-Score]],Table2[6M Return vs Nifty Z-Score])</f>
        <v>81</v>
      </c>
      <c r="AU129">
        <f>_xlfn.RANK.AVG(Table2[[#This Row],[Sharpe Ratio Z-Score]],Table2[Sharpe Ratio Z-Score])</f>
        <v>381</v>
      </c>
      <c r="AV129">
        <f>(Table2[[#This Row],[Rank 1Y]]+Table2[[#This Row],[Rank 6M]]+Table2[[#This Row],[Rank Sharpe]])/3</f>
        <v>192.33333333333334</v>
      </c>
    </row>
    <row r="130" spans="1:48" x14ac:dyDescent="0.3">
      <c r="A130" t="s">
        <v>1089</v>
      </c>
      <c r="B130" t="s">
        <v>1090</v>
      </c>
      <c r="C130" t="s">
        <v>3141</v>
      </c>
      <c r="D130" t="s">
        <v>446</v>
      </c>
      <c r="E130">
        <v>12321.655267811901</v>
      </c>
      <c r="F130">
        <v>189.93</v>
      </c>
      <c r="G130">
        <v>132.59566714028901</v>
      </c>
      <c r="H130">
        <f>(Table2[[#This Row],[1Y Return vs Nifty]]-AVERAGE(Table2[1Y Return vs Nifty]))/_xlfn.STDEV.P(Table2[1Y Return vs Nifty])</f>
        <v>1.9636421396295256</v>
      </c>
      <c r="I130">
        <v>-4.9941705603572899</v>
      </c>
      <c r="J130">
        <f>(Table2[[#This Row],[1M Return vs Nifty]]-AVERAGE(Table2[1M Return vs Nifty]))/_xlfn.STDEV.P(Table2[1M Return vs Nifty])</f>
        <v>-0.51616098847270353</v>
      </c>
      <c r="K130">
        <v>-8.9751540720401692</v>
      </c>
      <c r="L130">
        <f>(Table2[[#This Row],[6M Return vs Nifty]]-AVERAGE(Table2[6M Return vs Nifty]))/_xlfn.STDEV.P(Table2[6M Return vs Nifty])</f>
        <v>-0.50956420660366408</v>
      </c>
      <c r="M130">
        <v>-3.5366346154533002</v>
      </c>
      <c r="N130">
        <f>(Table2[[#This Row],[1W Return vs Nifty]]-AVERAGE(Table2[1W Return vs Nifty]))/_xlfn.STDEV.P(Table2[1W Return vs Nifty])</f>
        <v>-1.2730695495142204</v>
      </c>
      <c r="O130">
        <v>211.1</v>
      </c>
      <c r="P130">
        <v>208.98752423792899</v>
      </c>
      <c r="Q130">
        <v>175.18551559754201</v>
      </c>
      <c r="R130">
        <v>27.702741813153299</v>
      </c>
      <c r="S130" s="1">
        <f>(Table2[[#This Row],[Close Price]]-Table2[[#This Row],[20D EMA]])/Table2[[#This Row],[20D EMA]]</f>
        <v>-0.10028422548555181</v>
      </c>
      <c r="T130" s="1">
        <f>(Table2[[#This Row],[Close Price]]-Table2[[#This Row],[50D EMA]])/Table2[[#This Row],[50D EMA]]</f>
        <v>-9.1189769855507252E-2</v>
      </c>
      <c r="U130" s="1">
        <f>(Table2[[#This Row],[Close Price]]-Table2[[#This Row],[200D EMA]])/Table2[[#This Row],[200D EMA]]</f>
        <v>8.41649742112862E-2</v>
      </c>
      <c r="V130">
        <v>0.397827505440495</v>
      </c>
      <c r="W130">
        <v>186.41</v>
      </c>
      <c r="X130">
        <v>202.76</v>
      </c>
      <c r="Y130">
        <v>186.41</v>
      </c>
      <c r="Z130">
        <v>202.76</v>
      </c>
      <c r="AA130">
        <v>186.41</v>
      </c>
      <c r="AB130">
        <v>216</v>
      </c>
      <c r="AC130" s="1">
        <f>(Table2[[#This Row],[Close Price]]/Table2[[#This Row],[Day Low]])-1</f>
        <v>1.8883107129445964E-2</v>
      </c>
      <c r="AD130" s="1">
        <f>(Table2[[#This Row],[Day High]]/Table2[[#This Row],[Close Price]])-1</f>
        <v>6.7551203074816879E-2</v>
      </c>
      <c r="AE130" s="1">
        <f>(Table2[[#This Row],[Close Price]]/Table2[[#This Row],[Current Week Low]])-1</f>
        <v>1.8883107129445964E-2</v>
      </c>
      <c r="AF130" s="1">
        <f>(Table2[[#This Row],[Current Week High]]/Table2[[#This Row],[Close Price]])-1</f>
        <v>6.7551203074816879E-2</v>
      </c>
      <c r="AG130" s="1">
        <f>(Table2[[#This Row],[Close Price]]/Table2[[#This Row],[Current Month Low]])-1</f>
        <v>1.8883107129445964E-2</v>
      </c>
      <c r="AH130" s="1">
        <f>(Table2[[#This Row],[Current Month High]]/Table2[[#This Row],[Close Price]])-1</f>
        <v>0.13726109619333426</v>
      </c>
      <c r="AI130">
        <v>24.572210814510498</v>
      </c>
      <c r="AJ130">
        <v>162.69709543568399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3190</v>
      </c>
      <c r="AN130">
        <v>-13.14</v>
      </c>
      <c r="AO130" t="s">
        <v>3189</v>
      </c>
      <c r="AP130">
        <v>0.18953867613532199</v>
      </c>
      <c r="AQ130">
        <f>(Table2[[#This Row],[Sharpe Ratio]]-AVERAGE(Table2[Sharpe Ratio]))/_xlfn.STDEV.P(Table2[Sharpe Ratio])</f>
        <v>1.4955649175026828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1.1604123125416206</v>
      </c>
      <c r="AS130">
        <f>_xlfn.RANK.AVG(Table2[[#This Row],[1Y Return vs Nifty Z-Score]],Table2[1Y Return vs Nifty Z-Score])</f>
        <v>40</v>
      </c>
      <c r="AT130">
        <f>_xlfn.RANK.AVG(Table2[[#This Row],[6M Return vs Nifty Z-Score]],Table2[6M Return vs Nifty Z-Score])</f>
        <v>494</v>
      </c>
      <c r="AU130">
        <f>_xlfn.RANK.AVG(Table2[[#This Row],[Sharpe Ratio Z-Score]],Table2[Sharpe Ratio Z-Score])</f>
        <v>45</v>
      </c>
      <c r="AV130">
        <f>(Table2[[#This Row],[Rank 1Y]]+Table2[[#This Row],[Rank 6M]]+Table2[[#This Row],[Rank Sharpe]])/3</f>
        <v>193</v>
      </c>
    </row>
    <row r="131" spans="1:48" x14ac:dyDescent="0.3">
      <c r="A131" t="s">
        <v>314</v>
      </c>
      <c r="B131" t="s">
        <v>315</v>
      </c>
      <c r="C131" t="s">
        <v>3127</v>
      </c>
      <c r="D131" t="s">
        <v>18</v>
      </c>
      <c r="E131">
        <v>86581.098216729995</v>
      </c>
      <c r="F131">
        <v>393.65</v>
      </c>
      <c r="G131">
        <v>108.43020481814</v>
      </c>
      <c r="H131">
        <f>(Table2[[#This Row],[1Y Return vs Nifty]]-AVERAGE(Table2[1Y Return vs Nifty]))/_xlfn.STDEV.P(Table2[1Y Return vs Nifty])</f>
        <v>1.5292882000034276</v>
      </c>
      <c r="I131">
        <v>-5.26603196710058</v>
      </c>
      <c r="J131">
        <f>(Table2[[#This Row],[1M Return vs Nifty]]-AVERAGE(Table2[1M Return vs Nifty]))/_xlfn.STDEV.P(Table2[1M Return vs Nifty])</f>
        <v>-0.54653508282078633</v>
      </c>
      <c r="K131">
        <v>17.423675572253501</v>
      </c>
      <c r="L131">
        <f>(Table2[[#This Row],[6M Return vs Nifty]]-AVERAGE(Table2[6M Return vs Nifty]))/_xlfn.STDEV.P(Table2[6M Return vs Nifty])</f>
        <v>0.42218804347071981</v>
      </c>
      <c r="M131">
        <v>-2.9337176573052099</v>
      </c>
      <c r="N131">
        <f>(Table2[[#This Row],[1W Return vs Nifty]]-AVERAGE(Table2[1W Return vs Nifty]))/_xlfn.STDEV.P(Table2[1W Return vs Nifty])</f>
        <v>-1.1187780484683145</v>
      </c>
      <c r="O131">
        <v>415.4</v>
      </c>
      <c r="P131">
        <v>402.70766688171602</v>
      </c>
      <c r="Q131">
        <v>343.046049588784</v>
      </c>
      <c r="R131">
        <v>38.868885447571103</v>
      </c>
      <c r="S131" s="1">
        <f>(Table2[[#This Row],[Close Price]]-Table2[[#This Row],[20D EMA]])/Table2[[#This Row],[20D EMA]]</f>
        <v>-5.235917188252287E-2</v>
      </c>
      <c r="T131" s="1">
        <f>(Table2[[#This Row],[Close Price]]-Table2[[#This Row],[50D EMA]])/Table2[[#This Row],[50D EMA]]</f>
        <v>-2.2491915666399465E-2</v>
      </c>
      <c r="U131" s="1">
        <f>(Table2[[#This Row],[Close Price]]-Table2[[#This Row],[200D EMA]])/Table2[[#This Row],[200D EMA]]</f>
        <v>0.14751357863434347</v>
      </c>
      <c r="V131">
        <v>0.78041855596033505</v>
      </c>
      <c r="W131">
        <v>390.95</v>
      </c>
      <c r="X131">
        <v>409.35</v>
      </c>
      <c r="Y131">
        <v>390.95</v>
      </c>
      <c r="Z131">
        <v>409.35</v>
      </c>
      <c r="AA131">
        <v>390.95</v>
      </c>
      <c r="AB131">
        <v>446.05</v>
      </c>
      <c r="AC131" s="1">
        <f>(Table2[[#This Row],[Close Price]]/Table2[[#This Row],[Day Low]])-1</f>
        <v>6.9062539966746606E-3</v>
      </c>
      <c r="AD131" s="1">
        <f>(Table2[[#This Row],[Day High]]/Table2[[#This Row],[Close Price]])-1</f>
        <v>3.9883144925695557E-2</v>
      </c>
      <c r="AE131" s="1">
        <f>(Table2[[#This Row],[Close Price]]/Table2[[#This Row],[Current Week Low]])-1</f>
        <v>6.9062539966746606E-3</v>
      </c>
      <c r="AF131" s="1">
        <f>(Table2[[#This Row],[Current Week High]]/Table2[[#This Row],[Close Price]])-1</f>
        <v>3.9883144925695557E-2</v>
      </c>
      <c r="AG131" s="1">
        <f>(Table2[[#This Row],[Close Price]]/Table2[[#This Row],[Current Month Low]])-1</f>
        <v>6.9062539966746606E-3</v>
      </c>
      <c r="AH131" s="1">
        <f>(Table2[[#This Row],[Current Month High]]/Table2[[#This Row],[Close Price]])-1</f>
        <v>0.13311317159913649</v>
      </c>
      <c r="AI131">
        <v>16.131080909437301</v>
      </c>
      <c r="AJ131">
        <v>146.854096989966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3188</v>
      </c>
      <c r="AN131">
        <v>-3.39</v>
      </c>
      <c r="AO131" t="s">
        <v>3189</v>
      </c>
      <c r="AP131">
        <v>6.9663252701089001E-2</v>
      </c>
      <c r="AQ131">
        <f>(Table2[[#This Row],[Sharpe Ratio]]-AVERAGE(Table2[Sharpe Ratio]))/_xlfn.STDEV.P(Table2[Sharpe Ratio])</f>
        <v>9.6006562176234544E-2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0.3821696743612808</v>
      </c>
      <c r="AS131">
        <f>_xlfn.RANK.AVG(Table2[[#This Row],[1Y Return vs Nifty Z-Score]],Table2[1Y Return vs Nifty Z-Score])</f>
        <v>58</v>
      </c>
      <c r="AT131">
        <f>_xlfn.RANK.AVG(Table2[[#This Row],[6M Return vs Nifty Z-Score]],Table2[6M Return vs Nifty Z-Score])</f>
        <v>202</v>
      </c>
      <c r="AU131">
        <f>_xlfn.RANK.AVG(Table2[[#This Row],[Sharpe Ratio Z-Score]],Table2[Sharpe Ratio Z-Score])</f>
        <v>323</v>
      </c>
      <c r="AV131">
        <f>(Table2[[#This Row],[Rank 1Y]]+Table2[[#This Row],[Rank 6M]]+Table2[[#This Row],[Rank Sharpe]])/3</f>
        <v>194.33333333333334</v>
      </c>
    </row>
    <row r="132" spans="1:48" x14ac:dyDescent="0.3">
      <c r="A132" t="s">
        <v>1304</v>
      </c>
      <c r="B132" t="s">
        <v>1305</v>
      </c>
      <c r="C132" t="s">
        <v>3135</v>
      </c>
      <c r="D132" t="s">
        <v>190</v>
      </c>
      <c r="E132">
        <v>8732.3389656599993</v>
      </c>
      <c r="F132">
        <v>1550.55</v>
      </c>
      <c r="G132">
        <v>43.405659130392003</v>
      </c>
      <c r="H132">
        <f>(Table2[[#This Row],[1Y Return vs Nifty]]-AVERAGE(Table2[1Y Return vs Nifty]))/_xlfn.STDEV.P(Table2[1Y Return vs Nifty])</f>
        <v>0.36052646826599571</v>
      </c>
      <c r="I132">
        <v>16.904431313280199</v>
      </c>
      <c r="J132">
        <f>(Table2[[#This Row],[1M Return vs Nifty]]-AVERAGE(Table2[1M Return vs Nifty]))/_xlfn.STDEV.P(Table2[1M Return vs Nifty])</f>
        <v>1.9304908087389823</v>
      </c>
      <c r="K132">
        <v>36.612733665755499</v>
      </c>
      <c r="L132">
        <f>(Table2[[#This Row],[6M Return vs Nifty]]-AVERAGE(Table2[6M Return vs Nifty]))/_xlfn.STDEV.P(Table2[6M Return vs Nifty])</f>
        <v>1.099469888777576</v>
      </c>
      <c r="M132">
        <v>-0.32115425139394699</v>
      </c>
      <c r="N132">
        <f>(Table2[[#This Row],[1W Return vs Nifty]]-AVERAGE(Table2[1W Return vs Nifty]))/_xlfn.STDEV.P(Table2[1W Return vs Nifty])</f>
        <v>-0.45020118389678709</v>
      </c>
      <c r="O132">
        <v>1600.69</v>
      </c>
      <c r="P132">
        <v>1511.67369554315</v>
      </c>
      <c r="Q132">
        <v>1243.05734062037</v>
      </c>
      <c r="R132">
        <v>45.893189703181598</v>
      </c>
      <c r="S132" s="1">
        <f>(Table2[[#This Row],[Close Price]]-Table2[[#This Row],[20D EMA]])/Table2[[#This Row],[20D EMA]]</f>
        <v>-3.1323991528653332E-2</v>
      </c>
      <c r="T132" s="1">
        <f>(Table2[[#This Row],[Close Price]]-Table2[[#This Row],[50D EMA]])/Table2[[#This Row],[50D EMA]]</f>
        <v>2.5717391637804211E-2</v>
      </c>
      <c r="U132" s="1">
        <f>(Table2[[#This Row],[Close Price]]-Table2[[#This Row],[200D EMA]])/Table2[[#This Row],[200D EMA]]</f>
        <v>0.24736804114456232</v>
      </c>
      <c r="V132">
        <v>0.61308875364328597</v>
      </c>
      <c r="W132">
        <v>1524.5</v>
      </c>
      <c r="X132">
        <v>1625</v>
      </c>
      <c r="Y132">
        <v>1524.5</v>
      </c>
      <c r="Z132">
        <v>1625</v>
      </c>
      <c r="AA132">
        <v>1524.5</v>
      </c>
      <c r="AB132">
        <v>1697</v>
      </c>
      <c r="AC132" s="1">
        <f>(Table2[[#This Row],[Close Price]]/Table2[[#This Row],[Day Low]])-1</f>
        <v>1.708756969498193E-2</v>
      </c>
      <c r="AD132" s="1">
        <f>(Table2[[#This Row],[Day High]]/Table2[[#This Row],[Close Price]])-1</f>
        <v>4.8015220405662529E-2</v>
      </c>
      <c r="AE132" s="1">
        <f>(Table2[[#This Row],[Close Price]]/Table2[[#This Row],[Current Week Low]])-1</f>
        <v>1.708756969498193E-2</v>
      </c>
      <c r="AF132" s="1">
        <f>(Table2[[#This Row],[Current Week High]]/Table2[[#This Row],[Close Price]])-1</f>
        <v>4.8015220405662529E-2</v>
      </c>
      <c r="AG132" s="1">
        <f>(Table2[[#This Row],[Close Price]]/Table2[[#This Row],[Current Month Low]])-1</f>
        <v>1.708756969498193E-2</v>
      </c>
      <c r="AH132" s="1">
        <f>(Table2[[#This Row],[Current Month High]]/Table2[[#This Row],[Close Price]])-1</f>
        <v>9.4450356325175067E-2</v>
      </c>
      <c r="AI132">
        <v>13.398471510109299</v>
      </c>
      <c r="AJ132">
        <v>88.976234003656302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0.08</v>
      </c>
      <c r="AM132" t="s">
        <v>3188</v>
      </c>
      <c r="AN132">
        <v>-2.21</v>
      </c>
      <c r="AO132" t="s">
        <v>3189</v>
      </c>
      <c r="AP132">
        <v>8.0512141712208996E-2</v>
      </c>
      <c r="AQ132">
        <f>(Table2[[#This Row],[Sharpe Ratio]]-AVERAGE(Table2[Sharpe Ratio]))/_xlfn.STDEV.P(Table2[Sharpe Ratio])</f>
        <v>0.22266849859769339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3.1629544804834606</v>
      </c>
      <c r="AS132">
        <f>_xlfn.RANK.AVG(Table2[[#This Row],[1Y Return vs Nifty Z-Score]],Table2[1Y Return vs Nifty Z-Score])</f>
        <v>207</v>
      </c>
      <c r="AT132">
        <f>_xlfn.RANK.AVG(Table2[[#This Row],[6M Return vs Nifty Z-Score]],Table2[6M Return vs Nifty Z-Score])</f>
        <v>91</v>
      </c>
      <c r="AU132">
        <f>_xlfn.RANK.AVG(Table2[[#This Row],[Sharpe Ratio Z-Score]],Table2[Sharpe Ratio Z-Score])</f>
        <v>286</v>
      </c>
      <c r="AV132">
        <f>(Table2[[#This Row],[Rank 1Y]]+Table2[[#This Row],[Rank 6M]]+Table2[[#This Row],[Rank Sharpe]])/3</f>
        <v>194.66666666666666</v>
      </c>
    </row>
    <row r="133" spans="1:48" x14ac:dyDescent="0.3">
      <c r="A133" t="s">
        <v>1460</v>
      </c>
      <c r="B133" t="s">
        <v>1461</v>
      </c>
      <c r="C133" t="s">
        <v>3143</v>
      </c>
      <c r="D133" t="s">
        <v>167</v>
      </c>
      <c r="E133">
        <v>7211.7487687499997</v>
      </c>
      <c r="F133">
        <v>990.95</v>
      </c>
      <c r="G133">
        <v>78.873727658604395</v>
      </c>
      <c r="H133">
        <f>(Table2[[#This Row],[1Y Return vs Nifty]]-AVERAGE(Table2[1Y Return vs Nifty]))/_xlfn.STDEV.P(Table2[1Y Return vs Nifty])</f>
        <v>0.99803528522073204</v>
      </c>
      <c r="I133">
        <v>4.40194213579107</v>
      </c>
      <c r="J133">
        <f>(Table2[[#This Row],[1M Return vs Nifty]]-AVERAGE(Table2[1M Return vs Nifty]))/_xlfn.STDEV.P(Table2[1M Return vs Nifty])</f>
        <v>0.53363279048585754</v>
      </c>
      <c r="K133">
        <v>39.452375619168798</v>
      </c>
      <c r="L133">
        <f>(Table2[[#This Row],[6M Return vs Nifty]]-AVERAGE(Table2[6M Return vs Nifty]))/_xlfn.STDEV.P(Table2[6M Return vs Nifty])</f>
        <v>1.1996956493567152</v>
      </c>
      <c r="M133">
        <v>-1.32816180524688</v>
      </c>
      <c r="N133">
        <f>(Table2[[#This Row],[1W Return vs Nifty]]-AVERAGE(Table2[1W Return vs Nifty]))/_xlfn.STDEV.P(Table2[1W Return vs Nifty])</f>
        <v>-0.70790285400037012</v>
      </c>
      <c r="O133">
        <v>1042.08</v>
      </c>
      <c r="P133">
        <v>1000.22622595832</v>
      </c>
      <c r="Q133">
        <v>806.67479801768695</v>
      </c>
      <c r="R133">
        <v>44.566912311570199</v>
      </c>
      <c r="S133" s="1">
        <f>(Table2[[#This Row],[Close Price]]-Table2[[#This Row],[20D EMA]])/Table2[[#This Row],[20D EMA]]</f>
        <v>-4.9065330876708009E-2</v>
      </c>
      <c r="T133" s="1">
        <f>(Table2[[#This Row],[Close Price]]-Table2[[#This Row],[50D EMA]])/Table2[[#This Row],[50D EMA]]</f>
        <v>-9.2741279098459816E-3</v>
      </c>
      <c r="U133" s="1">
        <f>(Table2[[#This Row],[Close Price]]-Table2[[#This Row],[200D EMA]])/Table2[[#This Row],[200D EMA]]</f>
        <v>0.22843803033781243</v>
      </c>
      <c r="V133">
        <v>0.94172806325392799</v>
      </c>
      <c r="W133">
        <v>981.8</v>
      </c>
      <c r="X133">
        <v>1050</v>
      </c>
      <c r="Y133">
        <v>981.8</v>
      </c>
      <c r="Z133">
        <v>1050</v>
      </c>
      <c r="AA133">
        <v>981.8</v>
      </c>
      <c r="AB133">
        <v>1131.9000000000001</v>
      </c>
      <c r="AC133" s="1">
        <f>(Table2[[#This Row],[Close Price]]/Table2[[#This Row],[Day Low]])-1</f>
        <v>9.3196170299449932E-3</v>
      </c>
      <c r="AD133" s="1">
        <f>(Table2[[#This Row],[Day High]]/Table2[[#This Row],[Close Price]])-1</f>
        <v>5.9589283011251881E-2</v>
      </c>
      <c r="AE133" s="1">
        <f>(Table2[[#This Row],[Close Price]]/Table2[[#This Row],[Current Week Low]])-1</f>
        <v>9.3196170299449932E-3</v>
      </c>
      <c r="AF133" s="1">
        <f>(Table2[[#This Row],[Current Week High]]/Table2[[#This Row],[Close Price]])-1</f>
        <v>5.9589283011251881E-2</v>
      </c>
      <c r="AG133" s="1">
        <f>(Table2[[#This Row],[Close Price]]/Table2[[#This Row],[Current Month Low]])-1</f>
        <v>9.3196170299449932E-3</v>
      </c>
      <c r="AH133" s="1">
        <f>(Table2[[#This Row],[Current Month High]]/Table2[[#This Row],[Close Price]])-1</f>
        <v>0.1422372470861295</v>
      </c>
      <c r="AI133">
        <v>15.9493415409455</v>
      </c>
      <c r="AJ133">
        <v>126.71013498055299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0.09</v>
      </c>
      <c r="AM133" t="s">
        <v>3188</v>
      </c>
      <c r="AN133">
        <v>-5.86</v>
      </c>
      <c r="AO133" t="s">
        <v>3189</v>
      </c>
      <c r="AP133">
        <v>3.9690816636036998E-2</v>
      </c>
      <c r="AQ133">
        <f>(Table2[[#This Row],[Sharpe Ratio]]-AVERAGE(Table2[Sharpe Ratio]))/_xlfn.STDEV.P(Table2[Sharpe Ratio])</f>
        <v>-0.25392482594808141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1.7695360451148532</v>
      </c>
      <c r="AS133">
        <f>_xlfn.RANK.AVG(Table2[[#This Row],[1Y Return vs Nifty Z-Score]],Table2[1Y Return vs Nifty Z-Score])</f>
        <v>100</v>
      </c>
      <c r="AT133">
        <f>_xlfn.RANK.AVG(Table2[[#This Row],[6M Return vs Nifty Z-Score]],Table2[6M Return vs Nifty Z-Score])</f>
        <v>77</v>
      </c>
      <c r="AU133">
        <f>_xlfn.RANK.AVG(Table2[[#This Row],[Sharpe Ratio Z-Score]],Table2[Sharpe Ratio Z-Score])</f>
        <v>407</v>
      </c>
      <c r="AV133">
        <f>(Table2[[#This Row],[Rank 1Y]]+Table2[[#This Row],[Rank 6M]]+Table2[[#This Row],[Rank Sharpe]])/3</f>
        <v>194.66666666666666</v>
      </c>
    </row>
    <row r="134" spans="1:48" x14ac:dyDescent="0.3">
      <c r="A134" t="s">
        <v>156</v>
      </c>
      <c r="B134" t="s">
        <v>157</v>
      </c>
      <c r="C134" t="s">
        <v>3140</v>
      </c>
      <c r="D134" t="s">
        <v>158</v>
      </c>
      <c r="E134">
        <v>178046.38065541399</v>
      </c>
      <c r="F134">
        <v>4485.2</v>
      </c>
      <c r="G134">
        <v>55.165548206567998</v>
      </c>
      <c r="H134">
        <f>(Table2[[#This Row],[1Y Return vs Nifty]]-AVERAGE(Table2[1Y Return vs Nifty]))/_xlfn.STDEV.P(Table2[1Y Return vs Nifty])</f>
        <v>0.57190062207728976</v>
      </c>
      <c r="I134">
        <v>-3.20576548174013</v>
      </c>
      <c r="J134">
        <f>(Table2[[#This Row],[1M Return vs Nifty]]-AVERAGE(Table2[1M Return vs Nifty]))/_xlfn.STDEV.P(Table2[1M Return vs Nifty])</f>
        <v>-0.31634893996887969</v>
      </c>
      <c r="K134">
        <v>14.4595382976868</v>
      </c>
      <c r="L134">
        <f>(Table2[[#This Row],[6M Return vs Nifty]]-AVERAGE(Table2[6M Return vs Nifty]))/_xlfn.STDEV.P(Table2[6M Return vs Nifty])</f>
        <v>0.31756819432131361</v>
      </c>
      <c r="M134">
        <v>-2.52093113022489</v>
      </c>
      <c r="N134">
        <f>(Table2[[#This Row],[1W Return vs Nifty]]-AVERAGE(Table2[1W Return vs Nifty]))/_xlfn.STDEV.P(Table2[1W Return vs Nifty])</f>
        <v>-1.0131425177140021</v>
      </c>
      <c r="O134">
        <v>4774.34</v>
      </c>
      <c r="P134">
        <v>4660.8133496566197</v>
      </c>
      <c r="Q134">
        <v>3976.9823090690202</v>
      </c>
      <c r="R134">
        <v>33.108976735545603</v>
      </c>
      <c r="S134" s="1">
        <f>(Table2[[#This Row],[Close Price]]-Table2[[#This Row],[20D EMA]])/Table2[[#This Row],[20D EMA]]</f>
        <v>-6.0561250350833901E-2</v>
      </c>
      <c r="T134" s="1">
        <f>(Table2[[#This Row],[Close Price]]-Table2[[#This Row],[50D EMA]])/Table2[[#This Row],[50D EMA]]</f>
        <v>-3.7678691782316927E-2</v>
      </c>
      <c r="U134" s="1">
        <f>(Table2[[#This Row],[Close Price]]-Table2[[#This Row],[200D EMA]])/Table2[[#This Row],[200D EMA]]</f>
        <v>0.12778977914285702</v>
      </c>
      <c r="V134">
        <v>0.90596886762203599</v>
      </c>
      <c r="W134">
        <v>4455.3999999999996</v>
      </c>
      <c r="X134">
        <v>4649</v>
      </c>
      <c r="Y134">
        <v>4455.3999999999996</v>
      </c>
      <c r="Z134">
        <v>4649</v>
      </c>
      <c r="AA134">
        <v>4455.3999999999996</v>
      </c>
      <c r="AB134">
        <v>4915</v>
      </c>
      <c r="AC134" s="1">
        <f>(Table2[[#This Row],[Close Price]]/Table2[[#This Row],[Day Low]])-1</f>
        <v>6.6885128159088758E-3</v>
      </c>
      <c r="AD134" s="1">
        <f>(Table2[[#This Row],[Day High]]/Table2[[#This Row],[Close Price]])-1</f>
        <v>3.652011058592719E-2</v>
      </c>
      <c r="AE134" s="1">
        <f>(Table2[[#This Row],[Close Price]]/Table2[[#This Row],[Current Week Low]])-1</f>
        <v>6.6885128159088758E-3</v>
      </c>
      <c r="AF134" s="1">
        <f>(Table2[[#This Row],[Current Week High]]/Table2[[#This Row],[Close Price]])-1</f>
        <v>3.652011058592719E-2</v>
      </c>
      <c r="AG134" s="1">
        <f>(Table2[[#This Row],[Close Price]]/Table2[[#This Row],[Current Month Low]])-1</f>
        <v>6.6885128159088758E-3</v>
      </c>
      <c r="AH134" s="1">
        <f>(Table2[[#This Row],[Current Month High]]/Table2[[#This Row],[Close Price]])-1</f>
        <v>9.5826273075894086E-2</v>
      </c>
      <c r="AI134">
        <v>12.258093284580401</v>
      </c>
      <c r="AJ134">
        <v>87.755614626284597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0.05</v>
      </c>
      <c r="AM134" t="s">
        <v>3188</v>
      </c>
      <c r="AN134">
        <v>-8.92</v>
      </c>
      <c r="AO134" t="s">
        <v>3189</v>
      </c>
      <c r="AP134">
        <v>0.11195318260925501</v>
      </c>
      <c r="AQ134">
        <f>(Table2[[#This Row],[Sharpe Ratio]]-AVERAGE(Table2[Sharpe Ratio]))/_xlfn.STDEV.P(Table2[Sharpe Ratio])</f>
        <v>0.58974600478696582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0.14972336350268733</v>
      </c>
      <c r="AS134">
        <f>_xlfn.RANK.AVG(Table2[[#This Row],[1Y Return vs Nifty Z-Score]],Table2[1Y Return vs Nifty Z-Score])</f>
        <v>163</v>
      </c>
      <c r="AT134">
        <f>_xlfn.RANK.AVG(Table2[[#This Row],[6M Return vs Nifty Z-Score]],Table2[6M Return vs Nifty Z-Score])</f>
        <v>228</v>
      </c>
      <c r="AU134">
        <f>_xlfn.RANK.AVG(Table2[[#This Row],[Sharpe Ratio Z-Score]],Table2[Sharpe Ratio Z-Score])</f>
        <v>197</v>
      </c>
      <c r="AV134">
        <f>(Table2[[#This Row],[Rank 1Y]]+Table2[[#This Row],[Rank 6M]]+Table2[[#This Row],[Rank Sharpe]])/3</f>
        <v>196</v>
      </c>
    </row>
    <row r="135" spans="1:48" x14ac:dyDescent="0.3">
      <c r="A135" t="s">
        <v>242</v>
      </c>
      <c r="B135" t="s">
        <v>243</v>
      </c>
      <c r="C135" t="s">
        <v>3135</v>
      </c>
      <c r="D135" t="s">
        <v>190</v>
      </c>
      <c r="E135">
        <v>108343.41185800001</v>
      </c>
      <c r="F135">
        <v>36784.300000000003</v>
      </c>
      <c r="G135">
        <v>64.856732713228297</v>
      </c>
      <c r="H135">
        <f>(Table2[[#This Row],[1Y Return vs Nifty]]-AVERAGE(Table2[1Y Return vs Nifty]))/_xlfn.STDEV.P(Table2[1Y Return vs Nifty])</f>
        <v>0.74609154439426728</v>
      </c>
      <c r="I135">
        <v>14.1087093345435</v>
      </c>
      <c r="J135">
        <f>(Table2[[#This Row],[1M Return vs Nifty]]-AVERAGE(Table2[1M Return vs Nifty]))/_xlfn.STDEV.P(Table2[1M Return vs Nifty])</f>
        <v>1.6181348764630119</v>
      </c>
      <c r="K135">
        <v>8.1893486124910009</v>
      </c>
      <c r="L135">
        <f>(Table2[[#This Row],[6M Return vs Nifty]]-AVERAGE(Table2[6M Return vs Nifty]))/_xlfn.STDEV.P(Table2[6M Return vs Nifty])</f>
        <v>9.6260529311352358E-2</v>
      </c>
      <c r="M135">
        <v>0.72994364548353996</v>
      </c>
      <c r="N135">
        <f>(Table2[[#This Row],[1W Return vs Nifty]]-AVERAGE(Table2[1W Return vs Nifty]))/_xlfn.STDEV.P(Table2[1W Return vs Nifty])</f>
        <v>-0.181216425608419</v>
      </c>
      <c r="O135">
        <v>35877.86</v>
      </c>
      <c r="P135">
        <v>34505.5168735755</v>
      </c>
      <c r="Q135">
        <v>30368.3584591328</v>
      </c>
      <c r="R135">
        <v>56.815500580957902</v>
      </c>
      <c r="S135" s="1">
        <f>(Table2[[#This Row],[Close Price]]-Table2[[#This Row],[20D EMA]])/Table2[[#This Row],[20D EMA]]</f>
        <v>2.5264606082971569E-2</v>
      </c>
      <c r="T135" s="1">
        <f>(Table2[[#This Row],[Close Price]]-Table2[[#This Row],[50D EMA]])/Table2[[#This Row],[50D EMA]]</f>
        <v>6.6041124228734774E-2</v>
      </c>
      <c r="U135" s="1">
        <f>(Table2[[#This Row],[Close Price]]-Table2[[#This Row],[200D EMA]])/Table2[[#This Row],[200D EMA]]</f>
        <v>0.2112706075141085</v>
      </c>
      <c r="V135">
        <v>1.2817186158220899</v>
      </c>
      <c r="W135">
        <v>36220.300000000003</v>
      </c>
      <c r="X135">
        <v>37125</v>
      </c>
      <c r="Y135">
        <v>36220.300000000003</v>
      </c>
      <c r="Z135">
        <v>37125</v>
      </c>
      <c r="AA135">
        <v>36220.300000000003</v>
      </c>
      <c r="AB135">
        <v>38100</v>
      </c>
      <c r="AC135" s="1">
        <f>(Table2[[#This Row],[Close Price]]/Table2[[#This Row],[Day Low]])-1</f>
        <v>1.5571378481127995E-2</v>
      </c>
      <c r="AD135" s="1">
        <f>(Table2[[#This Row],[Day High]]/Table2[[#This Row],[Close Price]])-1</f>
        <v>9.2621036692284164E-3</v>
      </c>
      <c r="AE135" s="1">
        <f>(Table2[[#This Row],[Close Price]]/Table2[[#This Row],[Current Week Low]])-1</f>
        <v>1.5571378481127995E-2</v>
      </c>
      <c r="AF135" s="1">
        <f>(Table2[[#This Row],[Current Week High]]/Table2[[#This Row],[Close Price]])-1</f>
        <v>9.2621036692284164E-3</v>
      </c>
      <c r="AG135" s="1">
        <f>(Table2[[#This Row],[Close Price]]/Table2[[#This Row],[Current Month Low]])-1</f>
        <v>1.5571378481127995E-2</v>
      </c>
      <c r="AH135" s="1">
        <f>(Table2[[#This Row],[Current Month High]]/Table2[[#This Row],[Close Price]])-1</f>
        <v>3.5767977098925208E-2</v>
      </c>
      <c r="AI135">
        <v>3.7940099444599902</v>
      </c>
      <c r="AJ135">
        <v>93.080262239322195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0.04</v>
      </c>
      <c r="AM135" t="s">
        <v>3188</v>
      </c>
      <c r="AN135">
        <v>7.04</v>
      </c>
      <c r="AO135" t="s">
        <v>3188</v>
      </c>
      <c r="AP135">
        <v>0.11919546611482899</v>
      </c>
      <c r="AQ135">
        <f>(Table2[[#This Row],[Sharpe Ratio]]-AVERAGE(Table2[Sharpe Ratio]))/_xlfn.STDEV.P(Table2[Sharpe Ratio])</f>
        <v>0.67430043722598765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2.9535709617862</v>
      </c>
      <c r="AS135">
        <f>_xlfn.RANK.AVG(Table2[[#This Row],[1Y Return vs Nifty Z-Score]],Table2[1Y Return vs Nifty Z-Score])</f>
        <v>122</v>
      </c>
      <c r="AT135">
        <f>_xlfn.RANK.AVG(Table2[[#This Row],[6M Return vs Nifty Z-Score]],Table2[6M Return vs Nifty Z-Score])</f>
        <v>289</v>
      </c>
      <c r="AU135">
        <f>_xlfn.RANK.AVG(Table2[[#This Row],[Sharpe Ratio Z-Score]],Table2[Sharpe Ratio Z-Score])</f>
        <v>177</v>
      </c>
      <c r="AV135">
        <f>(Table2[[#This Row],[Rank 1Y]]+Table2[[#This Row],[Rank 6M]]+Table2[[#This Row],[Rank Sharpe]])/3</f>
        <v>196</v>
      </c>
    </row>
    <row r="136" spans="1:48" x14ac:dyDescent="0.3">
      <c r="A136" t="s">
        <v>1211</v>
      </c>
      <c r="B136" t="s">
        <v>1212</v>
      </c>
      <c r="C136" t="s">
        <v>3132</v>
      </c>
      <c r="D136" t="s">
        <v>48</v>
      </c>
      <c r="E136">
        <v>9869.8159551000008</v>
      </c>
      <c r="F136">
        <v>3117.9250000000002</v>
      </c>
      <c r="G136">
        <v>24.107757998241699</v>
      </c>
      <c r="H136">
        <f>(Table2[[#This Row],[1Y Return vs Nifty]]-AVERAGE(Table2[1Y Return vs Nifty]))/_xlfn.STDEV.P(Table2[1Y Return vs Nifty])</f>
        <v>1.3662863029619339E-2</v>
      </c>
      <c r="I136">
        <v>0.160435725534669</v>
      </c>
      <c r="J136">
        <f>(Table2[[#This Row],[1M Return vs Nifty]]-AVERAGE(Table2[1M Return vs Nifty]))/_xlfn.STDEV.P(Table2[1M Return vs Nifty])</f>
        <v>5.9744578744285452E-2</v>
      </c>
      <c r="K136">
        <v>10.6538408322498</v>
      </c>
      <c r="L136">
        <f>(Table2[[#This Row],[6M Return vs Nifty]]-AVERAGE(Table2[6M Return vs Nifty]))/_xlfn.STDEV.P(Table2[6M Return vs Nifty])</f>
        <v>0.18324530106040746</v>
      </c>
      <c r="M136">
        <v>-3.6335275175608399</v>
      </c>
      <c r="N136">
        <f>(Table2[[#This Row],[1W Return vs Nifty]]-AVERAGE(Table2[1W Return vs Nifty]))/_xlfn.STDEV.P(Table2[1W Return vs Nifty])</f>
        <v>-1.2978652549672327</v>
      </c>
      <c r="O136">
        <v>6497.42</v>
      </c>
      <c r="P136">
        <v>3147.26408936495</v>
      </c>
      <c r="Q136">
        <v>2688.78770279727</v>
      </c>
      <c r="R136">
        <v>28.5135211964867</v>
      </c>
      <c r="S136" s="1">
        <f>(Table2[[#This Row],[Close Price]]-Table2[[#This Row],[20D EMA]])/Table2[[#This Row],[20D EMA]]</f>
        <v>-0.5201287587996466</v>
      </c>
      <c r="T136" s="1">
        <f>(Table2[[#This Row],[Close Price]]-Table2[[#This Row],[50D EMA]])/Table2[[#This Row],[50D EMA]]</f>
        <v>-9.3220932631903185E-3</v>
      </c>
      <c r="U136" s="1">
        <f>(Table2[[#This Row],[Close Price]]-Table2[[#This Row],[200D EMA]])/Table2[[#This Row],[200D EMA]]</f>
        <v>0.15960252152160578</v>
      </c>
      <c r="V136">
        <v>0.61416020595771104</v>
      </c>
      <c r="W136">
        <v>6195</v>
      </c>
      <c r="X136">
        <v>6497.85</v>
      </c>
      <c r="Y136">
        <v>6195</v>
      </c>
      <c r="Z136">
        <v>6497.85</v>
      </c>
      <c r="AA136">
        <v>6173.25</v>
      </c>
      <c r="AB136">
        <v>6755.7</v>
      </c>
      <c r="AC136" s="1">
        <f>(Table2[[#This Row],[Close Price]]/Table2[[#This Row],[Day Low]])-1</f>
        <v>-0.49670298627925746</v>
      </c>
      <c r="AD136" s="1">
        <f>(Table2[[#This Row],[Day High]]/Table2[[#This Row],[Close Price]])-1</f>
        <v>1.0840302444734879</v>
      </c>
      <c r="AE136" s="1">
        <f>(Table2[[#This Row],[Close Price]]/Table2[[#This Row],[Current Week Low]])-1</f>
        <v>-0.49670298627925746</v>
      </c>
      <c r="AF136" s="1">
        <f>(Table2[[#This Row],[Current Week High]]/Table2[[#This Row],[Close Price]])-1</f>
        <v>1.0840302444734879</v>
      </c>
      <c r="AG136" s="1">
        <f>(Table2[[#This Row],[Close Price]]/Table2[[#This Row],[Current Month Low]])-1</f>
        <v>-0.49492973717247801</v>
      </c>
      <c r="AH136" s="1">
        <f>(Table2[[#This Row],[Current Month High]]/Table2[[#This Row],[Close Price]])-1</f>
        <v>1.1667294755326054</v>
      </c>
      <c r="AI136">
        <v>19.4704811693674</v>
      </c>
      <c r="AJ136">
        <v>85.317761036568101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7.0000000000000007E-2</v>
      </c>
      <c r="AM136" t="s">
        <v>3188</v>
      </c>
      <c r="AN136">
        <v>-3.67</v>
      </c>
      <c r="AO136" t="s">
        <v>3189</v>
      </c>
      <c r="AP136">
        <v>0.20426562353090899</v>
      </c>
      <c r="AQ136">
        <f>(Table2[[#This Row],[Sharpe Ratio]]-AVERAGE(Table2[Sharpe Ratio]))/_xlfn.STDEV.P(Table2[Sharpe Ratio])</f>
        <v>1.6675035992230003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0.62629108709007975</v>
      </c>
      <c r="AS136">
        <f>_xlfn.RANK.AVG(Table2[[#This Row],[1Y Return vs Nifty Z-Score]],Table2[1Y Return vs Nifty Z-Score])</f>
        <v>301</v>
      </c>
      <c r="AT136">
        <f>_xlfn.RANK.AVG(Table2[[#This Row],[6M Return vs Nifty Z-Score]],Table2[6M Return vs Nifty Z-Score])</f>
        <v>258</v>
      </c>
      <c r="AU136">
        <f>_xlfn.RANK.AVG(Table2[[#This Row],[Sharpe Ratio Z-Score]],Table2[Sharpe Ratio Z-Score])</f>
        <v>30</v>
      </c>
      <c r="AV136">
        <f>(Table2[[#This Row],[Rank 1Y]]+Table2[[#This Row],[Rank 6M]]+Table2[[#This Row],[Rank Sharpe]])/3</f>
        <v>196.33333333333334</v>
      </c>
    </row>
    <row r="137" spans="1:48" x14ac:dyDescent="0.3">
      <c r="A137" t="s">
        <v>1410</v>
      </c>
      <c r="B137" t="s">
        <v>1411</v>
      </c>
      <c r="C137" t="s">
        <v>3133</v>
      </c>
      <c r="D137" t="s">
        <v>51</v>
      </c>
      <c r="E137">
        <v>7845.7645488399903</v>
      </c>
      <c r="F137">
        <v>756.25</v>
      </c>
      <c r="G137">
        <v>100.529094240571</v>
      </c>
      <c r="H137">
        <f>(Table2[[#This Row],[1Y Return vs Nifty]]-AVERAGE(Table2[1Y Return vs Nifty]))/_xlfn.STDEV.P(Table2[1Y Return vs Nifty])</f>
        <v>1.3872723568534697</v>
      </c>
      <c r="I137">
        <v>-1.3373790714968199</v>
      </c>
      <c r="J137">
        <f>(Table2[[#This Row],[1M Return vs Nifty]]-AVERAGE(Table2[1M Return vs Nifty]))/_xlfn.STDEV.P(Table2[1M Return vs Nifty])</f>
        <v>-0.10760086578196969</v>
      </c>
      <c r="K137">
        <v>39.305482186620097</v>
      </c>
      <c r="L137">
        <f>(Table2[[#This Row],[6M Return vs Nifty]]-AVERAGE(Table2[6M Return vs Nifty]))/_xlfn.STDEV.P(Table2[6M Return vs Nifty])</f>
        <v>1.1945110147292484</v>
      </c>
      <c r="M137">
        <v>3.61601297337161</v>
      </c>
      <c r="N137">
        <f>(Table2[[#This Row],[1W Return vs Nifty]]-AVERAGE(Table2[1W Return vs Nifty]))/_xlfn.STDEV.P(Table2[1W Return vs Nifty])</f>
        <v>0.55735289592826931</v>
      </c>
      <c r="O137">
        <v>817.18</v>
      </c>
      <c r="P137">
        <v>770.05410134136696</v>
      </c>
      <c r="Q137">
        <v>589.93241265103097</v>
      </c>
      <c r="R137">
        <v>38.669299585581904</v>
      </c>
      <c r="S137" s="1">
        <f>(Table2[[#This Row],[Close Price]]-Table2[[#This Row],[20D EMA]])/Table2[[#This Row],[20D EMA]]</f>
        <v>-7.4561296164859583E-2</v>
      </c>
      <c r="T137" s="1">
        <f>(Table2[[#This Row],[Close Price]]-Table2[[#This Row],[50D EMA]])/Table2[[#This Row],[50D EMA]]</f>
        <v>-1.7926144821930591E-2</v>
      </c>
      <c r="U137" s="1">
        <f>(Table2[[#This Row],[Close Price]]-Table2[[#This Row],[200D EMA]])/Table2[[#This Row],[200D EMA]]</f>
        <v>0.28192651188900286</v>
      </c>
      <c r="V137">
        <v>0.47579014400111003</v>
      </c>
      <c r="W137">
        <v>751.55</v>
      </c>
      <c r="X137">
        <v>816.6</v>
      </c>
      <c r="Y137">
        <v>751.55</v>
      </c>
      <c r="Z137">
        <v>816.6</v>
      </c>
      <c r="AA137">
        <v>751.55</v>
      </c>
      <c r="AB137">
        <v>839.95</v>
      </c>
      <c r="AC137" s="1">
        <f>(Table2[[#This Row],[Close Price]]/Table2[[#This Row],[Day Low]])-1</f>
        <v>6.2537422659836306E-3</v>
      </c>
      <c r="AD137" s="1">
        <f>(Table2[[#This Row],[Day High]]/Table2[[#This Row],[Close Price]])-1</f>
        <v>7.9801652892562025E-2</v>
      </c>
      <c r="AE137" s="1">
        <f>(Table2[[#This Row],[Close Price]]/Table2[[#This Row],[Current Week Low]])-1</f>
        <v>6.2537422659836306E-3</v>
      </c>
      <c r="AF137" s="1">
        <f>(Table2[[#This Row],[Current Week High]]/Table2[[#This Row],[Close Price]])-1</f>
        <v>7.9801652892562025E-2</v>
      </c>
      <c r="AG137" s="1">
        <f>(Table2[[#This Row],[Close Price]]/Table2[[#This Row],[Current Month Low]])-1</f>
        <v>6.2537422659836306E-3</v>
      </c>
      <c r="AH137" s="1">
        <f>(Table2[[#This Row],[Current Month High]]/Table2[[#This Row],[Close Price]])-1</f>
        <v>0.11067768595041327</v>
      </c>
      <c r="AI137">
        <v>26.876033057851199</v>
      </c>
      <c r="AJ137">
        <v>154.80121293800499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0.06</v>
      </c>
      <c r="AM137" t="s">
        <v>3188</v>
      </c>
      <c r="AN137">
        <v>-16.149999999999999</v>
      </c>
      <c r="AO137" t="s">
        <v>3189</v>
      </c>
      <c r="AP137">
        <v>2.2934913893482001E-2</v>
      </c>
      <c r="AQ137">
        <f>(Table2[[#This Row],[Sharpe Ratio]]-AVERAGE(Table2[Sharpe Ratio]))/_xlfn.STDEV.P(Table2[Sharpe Ratio])</f>
        <v>-0.44955177776649136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2.5819836239625262</v>
      </c>
      <c r="AS137">
        <f>_xlfn.RANK.AVG(Table2[[#This Row],[1Y Return vs Nifty Z-Score]],Table2[1Y Return vs Nifty Z-Score])</f>
        <v>65</v>
      </c>
      <c r="AT137">
        <f>_xlfn.RANK.AVG(Table2[[#This Row],[6M Return vs Nifty Z-Score]],Table2[6M Return vs Nifty Z-Score])</f>
        <v>79</v>
      </c>
      <c r="AU137">
        <f>_xlfn.RANK.AVG(Table2[[#This Row],[Sharpe Ratio Z-Score]],Table2[Sharpe Ratio Z-Score])</f>
        <v>447</v>
      </c>
      <c r="AV137">
        <f>(Table2[[#This Row],[Rank 1Y]]+Table2[[#This Row],[Rank 6M]]+Table2[[#This Row],[Rank Sharpe]])/3</f>
        <v>197</v>
      </c>
    </row>
    <row r="138" spans="1:48" x14ac:dyDescent="0.3">
      <c r="A138" t="s">
        <v>1496</v>
      </c>
      <c r="B138" t="s">
        <v>1497</v>
      </c>
      <c r="C138" t="s">
        <v>3132</v>
      </c>
      <c r="D138" t="s">
        <v>48</v>
      </c>
      <c r="E138">
        <v>6836.452503601</v>
      </c>
      <c r="F138">
        <v>229.99</v>
      </c>
      <c r="G138">
        <v>57.680373217390098</v>
      </c>
      <c r="H138">
        <f>(Table2[[#This Row],[1Y Return vs Nifty]]-AVERAGE(Table2[1Y Return vs Nifty]))/_xlfn.STDEV.P(Table2[1Y Return vs Nifty])</f>
        <v>0.61710249474825651</v>
      </c>
      <c r="I138">
        <v>-9.4127743867869302</v>
      </c>
      <c r="J138">
        <f>(Table2[[#This Row],[1M Return vs Nifty]]-AVERAGE(Table2[1M Return vs Nifty]))/_xlfn.STDEV.P(Table2[1M Return vs Nifty])</f>
        <v>-1.0098356557177852</v>
      </c>
      <c r="K138">
        <v>22.767512452531999</v>
      </c>
      <c r="L138">
        <f>(Table2[[#This Row],[6M Return vs Nifty]]-AVERAGE(Table2[6M Return vs Nifty]))/_xlfn.STDEV.P(Table2[6M Return vs Nifty])</f>
        <v>0.61079989120489564</v>
      </c>
      <c r="M138">
        <v>9.1748473820335796</v>
      </c>
      <c r="N138">
        <f>(Table2[[#This Row],[1W Return vs Nifty]]-AVERAGE(Table2[1W Return vs Nifty]))/_xlfn.STDEV.P(Table2[1W Return vs Nifty])</f>
        <v>1.9799051950251867</v>
      </c>
      <c r="O138">
        <v>239.55</v>
      </c>
      <c r="P138">
        <v>237.983057543418</v>
      </c>
      <c r="Q138">
        <v>200.978291668373</v>
      </c>
      <c r="R138">
        <v>56.431851072246097</v>
      </c>
      <c r="S138" s="1">
        <f>(Table2[[#This Row],[Close Price]]-Table2[[#This Row],[20D EMA]])/Table2[[#This Row],[20D EMA]]</f>
        <v>-3.9908161135462333E-2</v>
      </c>
      <c r="T138" s="1">
        <f>(Table2[[#This Row],[Close Price]]-Table2[[#This Row],[50D EMA]])/Table2[[#This Row],[50D EMA]]</f>
        <v>-3.3586666319553961E-2</v>
      </c>
      <c r="U138" s="1">
        <f>(Table2[[#This Row],[Close Price]]-Table2[[#This Row],[200D EMA]])/Table2[[#This Row],[200D EMA]]</f>
        <v>0.14435244767379243</v>
      </c>
      <c r="V138">
        <v>0.968775140246808</v>
      </c>
      <c r="W138">
        <v>228.05</v>
      </c>
      <c r="X138">
        <v>246.8</v>
      </c>
      <c r="Y138">
        <v>228.05</v>
      </c>
      <c r="Z138">
        <v>246.8</v>
      </c>
      <c r="AA138">
        <v>228.05</v>
      </c>
      <c r="AB138">
        <v>251.5</v>
      </c>
      <c r="AC138" s="1">
        <f>(Table2[[#This Row],[Close Price]]/Table2[[#This Row],[Day Low]])-1</f>
        <v>8.5069063801797018E-3</v>
      </c>
      <c r="AD138" s="1">
        <f>(Table2[[#This Row],[Day High]]/Table2[[#This Row],[Close Price]])-1</f>
        <v>7.3090134353667624E-2</v>
      </c>
      <c r="AE138" s="1">
        <f>(Table2[[#This Row],[Close Price]]/Table2[[#This Row],[Current Week Low]])-1</f>
        <v>8.5069063801797018E-3</v>
      </c>
      <c r="AF138" s="1">
        <f>(Table2[[#This Row],[Current Week High]]/Table2[[#This Row],[Close Price]])-1</f>
        <v>7.3090134353667624E-2</v>
      </c>
      <c r="AG138" s="1">
        <f>(Table2[[#This Row],[Close Price]]/Table2[[#This Row],[Current Month Low]])-1</f>
        <v>8.5069063801797018E-3</v>
      </c>
      <c r="AH138" s="1">
        <f>(Table2[[#This Row],[Current Month High]]/Table2[[#This Row],[Close Price]])-1</f>
        <v>9.3525805469802936E-2</v>
      </c>
      <c r="AI138">
        <v>23.8053828427322</v>
      </c>
      <c r="AJ138">
        <v>90.783907092492697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0.05</v>
      </c>
      <c r="AM138" t="s">
        <v>3188</v>
      </c>
      <c r="AN138">
        <v>-4.95</v>
      </c>
      <c r="AO138" t="s">
        <v>3189</v>
      </c>
      <c r="AP138">
        <v>7.8125043919963E-2</v>
      </c>
      <c r="AQ138">
        <f>(Table2[[#This Row],[Sharpe Ratio]]-AVERAGE(Table2[Sharpe Ratio]))/_xlfn.STDEV.P(Table2[Sharpe Ratio])</f>
        <v>0.19479887724905973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2.3927708025096135</v>
      </c>
      <c r="AS138">
        <f>_xlfn.RANK.AVG(Table2[[#This Row],[1Y Return vs Nifty Z-Score]],Table2[1Y Return vs Nifty Z-Score])</f>
        <v>150</v>
      </c>
      <c r="AT138">
        <f>_xlfn.RANK.AVG(Table2[[#This Row],[6M Return vs Nifty Z-Score]],Table2[6M Return vs Nifty Z-Score])</f>
        <v>150</v>
      </c>
      <c r="AU138">
        <f>_xlfn.RANK.AVG(Table2[[#This Row],[Sharpe Ratio Z-Score]],Table2[Sharpe Ratio Z-Score])</f>
        <v>291</v>
      </c>
      <c r="AV138">
        <f>(Table2[[#This Row],[Rank 1Y]]+Table2[[#This Row],[Rank 6M]]+Table2[[#This Row],[Rank Sharpe]])/3</f>
        <v>197</v>
      </c>
    </row>
    <row r="139" spans="1:48" x14ac:dyDescent="0.3">
      <c r="A139" t="s">
        <v>1028</v>
      </c>
      <c r="B139" t="s">
        <v>1029</v>
      </c>
      <c r="C139" t="s">
        <v>3141</v>
      </c>
      <c r="D139" t="s">
        <v>117</v>
      </c>
      <c r="E139">
        <v>13837.7466339</v>
      </c>
      <c r="F139">
        <v>191.7</v>
      </c>
      <c r="G139">
        <v>38.809631600700698</v>
      </c>
      <c r="H139">
        <f>(Table2[[#This Row],[1Y Return vs Nifty]]-AVERAGE(Table2[1Y Return vs Nifty]))/_xlfn.STDEV.P(Table2[1Y Return vs Nifty])</f>
        <v>0.27791672393175643</v>
      </c>
      <c r="I139">
        <v>12.213299127832601</v>
      </c>
      <c r="J139">
        <f>(Table2[[#This Row],[1M Return vs Nifty]]-AVERAGE(Table2[1M Return vs Nifty]))/_xlfn.STDEV.P(Table2[1M Return vs Nifty])</f>
        <v>1.4063675309739232</v>
      </c>
      <c r="K139">
        <v>17.9112860326237</v>
      </c>
      <c r="L139">
        <f>(Table2[[#This Row],[6M Return vs Nifty]]-AVERAGE(Table2[6M Return vs Nifty]))/_xlfn.STDEV.P(Table2[6M Return vs Nifty])</f>
        <v>0.43939835732673371</v>
      </c>
      <c r="M139">
        <v>0.24069208912184101</v>
      </c>
      <c r="N139">
        <f>(Table2[[#This Row],[1W Return vs Nifty]]-AVERAGE(Table2[1W Return vs Nifty]))/_xlfn.STDEV.P(Table2[1W Return vs Nifty])</f>
        <v>-0.30641999800744035</v>
      </c>
      <c r="O139">
        <v>201.12</v>
      </c>
      <c r="P139">
        <v>200.19743850027501</v>
      </c>
      <c r="Q139">
        <v>179.823205265431</v>
      </c>
      <c r="R139">
        <v>53.883465157343601</v>
      </c>
      <c r="S139" s="1">
        <f>(Table2[[#This Row],[Close Price]]-Table2[[#This Row],[20D EMA]])/Table2[[#This Row],[20D EMA]]</f>
        <v>-4.6837708830549003E-2</v>
      </c>
      <c r="T139" s="1">
        <f>(Table2[[#This Row],[Close Price]]-Table2[[#This Row],[50D EMA]])/Table2[[#This Row],[50D EMA]]</f>
        <v>-4.2445290828550489E-2</v>
      </c>
      <c r="U139" s="1">
        <f>(Table2[[#This Row],[Close Price]]-Table2[[#This Row],[200D EMA]])/Table2[[#This Row],[200D EMA]]</f>
        <v>6.6047063931699193E-2</v>
      </c>
      <c r="V139">
        <v>1.9017897031634301</v>
      </c>
      <c r="W139">
        <v>190.1</v>
      </c>
      <c r="X139">
        <v>204.4</v>
      </c>
      <c r="Y139">
        <v>190.1</v>
      </c>
      <c r="Z139">
        <v>204.4</v>
      </c>
      <c r="AA139">
        <v>190.1</v>
      </c>
      <c r="AB139">
        <v>224</v>
      </c>
      <c r="AC139" s="1">
        <f>(Table2[[#This Row],[Close Price]]/Table2[[#This Row],[Day Low]])-1</f>
        <v>8.4166228300894819E-3</v>
      </c>
      <c r="AD139" s="1">
        <f>(Table2[[#This Row],[Day High]]/Table2[[#This Row],[Close Price]])-1</f>
        <v>6.6249347939488779E-2</v>
      </c>
      <c r="AE139" s="1">
        <f>(Table2[[#This Row],[Close Price]]/Table2[[#This Row],[Current Week Low]])-1</f>
        <v>8.4166228300894819E-3</v>
      </c>
      <c r="AF139" s="1">
        <f>(Table2[[#This Row],[Current Week High]]/Table2[[#This Row],[Close Price]])-1</f>
        <v>6.6249347939488779E-2</v>
      </c>
      <c r="AG139" s="1">
        <f>(Table2[[#This Row],[Close Price]]/Table2[[#This Row],[Current Month Low]])-1</f>
        <v>8.4166228300894819E-3</v>
      </c>
      <c r="AH139" s="1">
        <f>(Table2[[#This Row],[Current Month High]]/Table2[[#This Row],[Close Price]])-1</f>
        <v>0.16849243609806996</v>
      </c>
      <c r="AI139">
        <v>27.694314032342199</v>
      </c>
      <c r="AJ139">
        <v>67.321288295365207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-0.17</v>
      </c>
      <c r="AM139" t="s">
        <v>3189</v>
      </c>
      <c r="AN139">
        <v>3.58</v>
      </c>
      <c r="AO139" t="s">
        <v>3188</v>
      </c>
      <c r="AP139">
        <v>0.121276358975141</v>
      </c>
      <c r="AQ139">
        <f>(Table2[[#This Row],[Sharpe Ratio]]-AVERAGE(Table2[Sharpe Ratio]))/_xlfn.STDEV.P(Table2[Sharpe Ratio])</f>
        <v>0.69859508333238163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2.515857697557355</v>
      </c>
      <c r="AS139">
        <f>_xlfn.RANK.AVG(Table2[[#This Row],[1Y Return vs Nifty Z-Score]],Table2[1Y Return vs Nifty Z-Score])</f>
        <v>227</v>
      </c>
      <c r="AT139">
        <f>_xlfn.RANK.AVG(Table2[[#This Row],[6M Return vs Nifty Z-Score]],Table2[6M Return vs Nifty Z-Score])</f>
        <v>194</v>
      </c>
      <c r="AU139">
        <f>_xlfn.RANK.AVG(Table2[[#This Row],[Sharpe Ratio Z-Score]],Table2[Sharpe Ratio Z-Score])</f>
        <v>171</v>
      </c>
      <c r="AV139">
        <f>(Table2[[#This Row],[Rank 1Y]]+Table2[[#This Row],[Rank 6M]]+Table2[[#This Row],[Rank Sharpe]])/3</f>
        <v>197.33333333333334</v>
      </c>
    </row>
    <row r="140" spans="1:48" x14ac:dyDescent="0.3">
      <c r="A140" t="s">
        <v>1538</v>
      </c>
      <c r="B140" t="s">
        <v>1539</v>
      </c>
      <c r="C140" t="s">
        <v>3127</v>
      </c>
      <c r="D140" t="s">
        <v>276</v>
      </c>
      <c r="E140">
        <v>6532.5308646650001</v>
      </c>
      <c r="F140">
        <v>1255.4000000000001</v>
      </c>
      <c r="G140">
        <v>112.709010187939</v>
      </c>
      <c r="H140">
        <f>(Table2[[#This Row],[1Y Return vs Nifty]]-AVERAGE(Table2[1Y Return vs Nifty]))/_xlfn.STDEV.P(Table2[1Y Return vs Nifty])</f>
        <v>1.6061961417795745</v>
      </c>
      <c r="I140">
        <v>-4.4745879267044204</v>
      </c>
      <c r="J140">
        <f>(Table2[[#This Row],[1M Return vs Nifty]]-AVERAGE(Table2[1M Return vs Nifty]))/_xlfn.STDEV.P(Table2[1M Return vs Nifty])</f>
        <v>-0.45810989499366511</v>
      </c>
      <c r="K140">
        <v>8.2697637314952193</v>
      </c>
      <c r="L140">
        <f>(Table2[[#This Row],[6M Return vs Nifty]]-AVERAGE(Table2[6M Return vs Nifty]))/_xlfn.STDEV.P(Table2[6M Return vs Nifty])</f>
        <v>9.9098797866503094E-2</v>
      </c>
      <c r="M140">
        <v>0.23088596639654299</v>
      </c>
      <c r="N140">
        <f>(Table2[[#This Row],[1W Return vs Nifty]]-AVERAGE(Table2[1W Return vs Nifty]))/_xlfn.STDEV.P(Table2[1W Return vs Nifty])</f>
        <v>-0.30892946697207835</v>
      </c>
      <c r="O140">
        <v>1370.25</v>
      </c>
      <c r="P140">
        <v>1331.0007597133599</v>
      </c>
      <c r="Q140">
        <v>1079.7263568312501</v>
      </c>
      <c r="R140">
        <v>31.271329363793999</v>
      </c>
      <c r="S140" s="1">
        <f>(Table2[[#This Row],[Close Price]]-Table2[[#This Row],[20D EMA]])/Table2[[#This Row],[20D EMA]]</f>
        <v>-8.3816821747856166E-2</v>
      </c>
      <c r="T140" s="1">
        <f>(Table2[[#This Row],[Close Price]]-Table2[[#This Row],[50D EMA]])/Table2[[#This Row],[50D EMA]]</f>
        <v>-5.6799937311561688E-2</v>
      </c>
      <c r="U140" s="1">
        <f>(Table2[[#This Row],[Close Price]]-Table2[[#This Row],[200D EMA]])/Table2[[#This Row],[200D EMA]]</f>
        <v>0.1627020050564589</v>
      </c>
      <c r="V140">
        <v>0.69915902810160202</v>
      </c>
      <c r="W140">
        <v>1248</v>
      </c>
      <c r="X140">
        <v>1324.9</v>
      </c>
      <c r="Y140">
        <v>1248</v>
      </c>
      <c r="Z140">
        <v>1324.9</v>
      </c>
      <c r="AA140">
        <v>1248</v>
      </c>
      <c r="AB140">
        <v>1391.8</v>
      </c>
      <c r="AC140" s="1">
        <f>(Table2[[#This Row],[Close Price]]/Table2[[#This Row],[Day Low]])-1</f>
        <v>5.9294871794872694E-3</v>
      </c>
      <c r="AD140" s="1">
        <f>(Table2[[#This Row],[Day High]]/Table2[[#This Row],[Close Price]])-1</f>
        <v>5.5360841166162134E-2</v>
      </c>
      <c r="AE140" s="1">
        <f>(Table2[[#This Row],[Close Price]]/Table2[[#This Row],[Current Week Low]])-1</f>
        <v>5.9294871794872694E-3</v>
      </c>
      <c r="AF140" s="1">
        <f>(Table2[[#This Row],[Current Week High]]/Table2[[#This Row],[Close Price]])-1</f>
        <v>5.5360841166162134E-2</v>
      </c>
      <c r="AG140" s="1">
        <f>(Table2[[#This Row],[Close Price]]/Table2[[#This Row],[Current Month Low]])-1</f>
        <v>5.9294871794872694E-3</v>
      </c>
      <c r="AH140" s="1">
        <f>(Table2[[#This Row],[Current Month High]]/Table2[[#This Row],[Close Price]])-1</f>
        <v>0.10865062928150371</v>
      </c>
      <c r="AI140">
        <v>20.56316711805</v>
      </c>
      <c r="AJ140">
        <v>140.47505028254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0.05</v>
      </c>
      <c r="AM140" t="s">
        <v>3188</v>
      </c>
      <c r="AN140">
        <v>-11.4</v>
      </c>
      <c r="AO140" t="s">
        <v>3189</v>
      </c>
      <c r="AP140">
        <v>9.1157770676206007E-2</v>
      </c>
      <c r="AQ140">
        <f>(Table2[[#This Row],[Sharpe Ratio]]-AVERAGE(Table2[Sharpe Ratio]))/_xlfn.STDEV.P(Table2[Sharpe Ratio])</f>
        <v>0.34695735228788588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1.28521292996822</v>
      </c>
      <c r="AS140">
        <f>_xlfn.RANK.AVG(Table2[[#This Row],[1Y Return vs Nifty Z-Score]],Table2[1Y Return vs Nifty Z-Score])</f>
        <v>54</v>
      </c>
      <c r="AT140">
        <f>_xlfn.RANK.AVG(Table2[[#This Row],[6M Return vs Nifty Z-Score]],Table2[6M Return vs Nifty Z-Score])</f>
        <v>288</v>
      </c>
      <c r="AU140">
        <f>_xlfn.RANK.AVG(Table2[[#This Row],[Sharpe Ratio Z-Score]],Table2[Sharpe Ratio Z-Score])</f>
        <v>254</v>
      </c>
      <c r="AV140">
        <f>(Table2[[#This Row],[Rank 1Y]]+Table2[[#This Row],[Rank 6M]]+Table2[[#This Row],[Rank Sharpe]])/3</f>
        <v>198.66666666666666</v>
      </c>
    </row>
    <row r="141" spans="1:48" x14ac:dyDescent="0.3">
      <c r="A141" t="s">
        <v>1654</v>
      </c>
      <c r="B141" t="s">
        <v>1655</v>
      </c>
      <c r="C141" t="s">
        <v>3136</v>
      </c>
      <c r="D141" t="s">
        <v>130</v>
      </c>
      <c r="E141">
        <v>5487.12</v>
      </c>
      <c r="F141">
        <v>8768.65</v>
      </c>
      <c r="G141">
        <v>19.538862996439999</v>
      </c>
      <c r="H141">
        <f>(Table2[[#This Row],[1Y Return vs Nifty]]-AVERAGE(Table2[1Y Return vs Nifty]))/_xlfn.STDEV.P(Table2[1Y Return vs Nifty])</f>
        <v>-6.845919684720056E-2</v>
      </c>
      <c r="I141">
        <v>17.863710379060301</v>
      </c>
      <c r="J141">
        <f>(Table2[[#This Row],[1M Return vs Nifty]]-AVERAGE(Table2[1M Return vs Nifty]))/_xlfn.STDEV.P(Table2[1M Return vs Nifty])</f>
        <v>2.0376675985569608</v>
      </c>
      <c r="K141">
        <v>29.9447217161559</v>
      </c>
      <c r="L141">
        <f>(Table2[[#This Row],[6M Return vs Nifty]]-AVERAGE(Table2[6M Return vs Nifty]))/_xlfn.STDEV.P(Table2[6M Return vs Nifty])</f>
        <v>0.86412100319145735</v>
      </c>
      <c r="M141">
        <v>8.7068583501865309</v>
      </c>
      <c r="N141">
        <f>(Table2[[#This Row],[1W Return vs Nifty]]-AVERAGE(Table2[1W Return vs Nifty]))/_xlfn.STDEV.P(Table2[1W Return vs Nifty])</f>
        <v>1.8601428807945664</v>
      </c>
      <c r="O141">
        <v>8761.74</v>
      </c>
      <c r="P141">
        <v>8225.0069198056099</v>
      </c>
      <c r="Q141">
        <v>7052.62395900312</v>
      </c>
      <c r="R141">
        <v>58.805083279757604</v>
      </c>
      <c r="S141" s="1">
        <f>(Table2[[#This Row],[Close Price]]-Table2[[#This Row],[20D EMA]])/Table2[[#This Row],[20D EMA]]</f>
        <v>7.8865613451207801E-4</v>
      </c>
      <c r="T141" s="1">
        <f>(Table2[[#This Row],[Close Price]]-Table2[[#This Row],[50D EMA]])/Table2[[#This Row],[50D EMA]]</f>
        <v>6.6096367516155025E-2</v>
      </c>
      <c r="U141" s="1">
        <f>(Table2[[#This Row],[Close Price]]-Table2[[#This Row],[200D EMA]])/Table2[[#This Row],[200D EMA]]</f>
        <v>0.24331738810577927</v>
      </c>
      <c r="V141">
        <v>0.98232142014800705</v>
      </c>
      <c r="W141">
        <v>8670</v>
      </c>
      <c r="X141">
        <v>9345</v>
      </c>
      <c r="Y141">
        <v>8670</v>
      </c>
      <c r="Z141">
        <v>9345</v>
      </c>
      <c r="AA141">
        <v>8670</v>
      </c>
      <c r="AB141">
        <v>9486.9500000000007</v>
      </c>
      <c r="AC141" s="1">
        <f>(Table2[[#This Row],[Close Price]]/Table2[[#This Row],[Day Low]])-1</f>
        <v>1.1378316032295333E-2</v>
      </c>
      <c r="AD141" s="1">
        <f>(Table2[[#This Row],[Day High]]/Table2[[#This Row],[Close Price]])-1</f>
        <v>6.5728475877130599E-2</v>
      </c>
      <c r="AE141" s="1">
        <f>(Table2[[#This Row],[Close Price]]/Table2[[#This Row],[Current Week Low]])-1</f>
        <v>1.1378316032295333E-2</v>
      </c>
      <c r="AF141" s="1">
        <f>(Table2[[#This Row],[Current Week High]]/Table2[[#This Row],[Close Price]])-1</f>
        <v>6.5728475877130599E-2</v>
      </c>
      <c r="AG141" s="1">
        <f>(Table2[[#This Row],[Close Price]]/Table2[[#This Row],[Current Month Low]])-1</f>
        <v>1.1378316032295333E-2</v>
      </c>
      <c r="AH141" s="1">
        <f>(Table2[[#This Row],[Current Month High]]/Table2[[#This Row],[Close Price]])-1</f>
        <v>8.1916828702251809E-2</v>
      </c>
      <c r="AI141">
        <v>9.7546372588710906</v>
      </c>
      <c r="AJ141">
        <v>85.225124364972899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0.17</v>
      </c>
      <c r="AM141" t="s">
        <v>3188</v>
      </c>
      <c r="AN141">
        <v>-3.41</v>
      </c>
      <c r="AO141" t="s">
        <v>3189</v>
      </c>
      <c r="AP141">
        <v>0.123679190444802</v>
      </c>
      <c r="AQ141">
        <f>(Table2[[#This Row],[Sharpe Ratio]]-AVERAGE(Table2[Sharpe Ratio]))/_xlfn.STDEV.P(Table2[Sharpe Ratio])</f>
        <v>0.72664839704309703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5.4201206827388813</v>
      </c>
      <c r="AS141">
        <f>_xlfn.RANK.AVG(Table2[[#This Row],[1Y Return vs Nifty Z-Score]],Table2[1Y Return vs Nifty Z-Score])</f>
        <v>324</v>
      </c>
      <c r="AT141">
        <f>_xlfn.RANK.AVG(Table2[[#This Row],[6M Return vs Nifty Z-Score]],Table2[6M Return vs Nifty Z-Score])</f>
        <v>108</v>
      </c>
      <c r="AU141">
        <f>_xlfn.RANK.AVG(Table2[[#This Row],[Sharpe Ratio Z-Score]],Table2[Sharpe Ratio Z-Score])</f>
        <v>165</v>
      </c>
      <c r="AV141">
        <f>(Table2[[#This Row],[Rank 1Y]]+Table2[[#This Row],[Rank 6M]]+Table2[[#This Row],[Rank Sharpe]])/3</f>
        <v>199</v>
      </c>
    </row>
    <row r="142" spans="1:48" x14ac:dyDescent="0.3">
      <c r="A142" t="s">
        <v>851</v>
      </c>
      <c r="B142" t="s">
        <v>852</v>
      </c>
      <c r="C142" t="s">
        <v>3132</v>
      </c>
      <c r="D142" t="s">
        <v>48</v>
      </c>
      <c r="E142">
        <v>18866.789969400001</v>
      </c>
      <c r="F142">
        <v>297.2</v>
      </c>
      <c r="G142">
        <v>67.703681381035295</v>
      </c>
      <c r="H142">
        <f>(Table2[[#This Row],[1Y Return vs Nifty]]-AVERAGE(Table2[1Y Return vs Nifty]))/_xlfn.STDEV.P(Table2[1Y Return vs Nifty])</f>
        <v>0.79726306154922122</v>
      </c>
      <c r="I142">
        <v>-4.4518841925197901</v>
      </c>
      <c r="J142">
        <f>(Table2[[#This Row],[1M Return vs Nifty]]-AVERAGE(Table2[1M Return vs Nifty]))/_xlfn.STDEV.P(Table2[1M Return vs Nifty])</f>
        <v>-0.45557328866752733</v>
      </c>
      <c r="K142">
        <v>1.5300809793272401</v>
      </c>
      <c r="L142">
        <f>(Table2[[#This Row],[6M Return vs Nifty]]-AVERAGE(Table2[6M Return vs Nifty]))/_xlfn.STDEV.P(Table2[6M Return vs Nifty])</f>
        <v>-0.13877972378521125</v>
      </c>
      <c r="M142">
        <v>4.18305070329742</v>
      </c>
      <c r="N142">
        <f>(Table2[[#This Row],[1W Return vs Nifty]]-AVERAGE(Table2[1W Return vs Nifty]))/_xlfn.STDEV.P(Table2[1W Return vs Nifty])</f>
        <v>0.70246260186297427</v>
      </c>
      <c r="O142">
        <v>308.26</v>
      </c>
      <c r="P142">
        <v>313.17556412438699</v>
      </c>
      <c r="Q142">
        <v>272.421257081362</v>
      </c>
      <c r="R142">
        <v>33.170988132929999</v>
      </c>
      <c r="S142" s="1">
        <f>(Table2[[#This Row],[Close Price]]-Table2[[#This Row],[20D EMA]])/Table2[[#This Row],[20D EMA]]</f>
        <v>-3.587880360734446E-2</v>
      </c>
      <c r="T142" s="1">
        <f>(Table2[[#This Row],[Close Price]]-Table2[[#This Row],[50D EMA]])/Table2[[#This Row],[50D EMA]]</f>
        <v>-5.1011528211191585E-2</v>
      </c>
      <c r="U142" s="1">
        <f>(Table2[[#This Row],[Close Price]]-Table2[[#This Row],[200D EMA]])/Table2[[#This Row],[200D EMA]]</f>
        <v>9.0957450178851165E-2</v>
      </c>
      <c r="V142">
        <v>0.605341412947483</v>
      </c>
      <c r="W142">
        <v>289.25</v>
      </c>
      <c r="X142">
        <v>303</v>
      </c>
      <c r="Y142">
        <v>289.25</v>
      </c>
      <c r="Z142">
        <v>303</v>
      </c>
      <c r="AA142">
        <v>289.25</v>
      </c>
      <c r="AB142">
        <v>310.45</v>
      </c>
      <c r="AC142" s="1">
        <f>(Table2[[#This Row],[Close Price]]/Table2[[#This Row],[Day Low]])-1</f>
        <v>2.7484874675885784E-2</v>
      </c>
      <c r="AD142" s="1">
        <f>(Table2[[#This Row],[Day High]]/Table2[[#This Row],[Close Price]])-1</f>
        <v>1.9515477792732216E-2</v>
      </c>
      <c r="AE142" s="1">
        <f>(Table2[[#This Row],[Close Price]]/Table2[[#This Row],[Current Week Low]])-1</f>
        <v>2.7484874675885784E-2</v>
      </c>
      <c r="AF142" s="1">
        <f>(Table2[[#This Row],[Current Week High]]/Table2[[#This Row],[Close Price]])-1</f>
        <v>1.9515477792732216E-2</v>
      </c>
      <c r="AG142" s="1">
        <f>(Table2[[#This Row],[Close Price]]/Table2[[#This Row],[Current Month Low]])-1</f>
        <v>2.7484874675885784E-2</v>
      </c>
      <c r="AH142" s="1">
        <f>(Table2[[#This Row],[Current Month High]]/Table2[[#This Row],[Close Price]])-1</f>
        <v>4.4582772543741545E-2</v>
      </c>
      <c r="AI142">
        <v>22.644683714670201</v>
      </c>
      <c r="AJ142">
        <v>117.64921274258499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-0.03</v>
      </c>
      <c r="AM142" t="s">
        <v>3189</v>
      </c>
      <c r="AN142">
        <v>-4.84</v>
      </c>
      <c r="AO142" t="s">
        <v>3189</v>
      </c>
      <c r="AP142">
        <v>0.15278517834590599</v>
      </c>
      <c r="AQ142">
        <f>(Table2[[#This Row],[Sharpe Ratio]]-AVERAGE(Table2[Sharpe Ratio]))/_xlfn.STDEV.P(Table2[Sharpe Ratio])</f>
        <v>1.0664639104320384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120</v>
      </c>
      <c r="AT142">
        <f>_xlfn.RANK.AVG(Table2[[#This Row],[6M Return vs Nifty Z-Score]],Table2[6M Return vs Nifty Z-Score])</f>
        <v>377</v>
      </c>
      <c r="AU142">
        <f>_xlfn.RANK.AVG(Table2[[#This Row],[Sharpe Ratio Z-Score]],Table2[Sharpe Ratio Z-Score])</f>
        <v>103</v>
      </c>
      <c r="AV142">
        <f>(Table2[[#This Row],[Rank 1Y]]+Table2[[#This Row],[Rank 6M]]+Table2[[#This Row],[Rank Sharpe]])/3</f>
        <v>200</v>
      </c>
    </row>
    <row r="143" spans="1:48" x14ac:dyDescent="0.3">
      <c r="A143" t="s">
        <v>1648</v>
      </c>
      <c r="B143" t="s">
        <v>1649</v>
      </c>
      <c r="C143" t="s">
        <v>3131</v>
      </c>
      <c r="D143" t="s">
        <v>233</v>
      </c>
      <c r="E143">
        <v>5506.9749139599999</v>
      </c>
      <c r="F143">
        <v>281.8</v>
      </c>
      <c r="G143">
        <v>9.5772603319759604</v>
      </c>
      <c r="H143">
        <f>(Table2[[#This Row],[1Y Return vs Nifty]]-AVERAGE(Table2[1Y Return vs Nifty]))/_xlfn.STDEV.P(Table2[1Y Return vs Nifty])</f>
        <v>-0.24751065899671537</v>
      </c>
      <c r="I143">
        <v>-5.7368140421331502</v>
      </c>
      <c r="J143">
        <f>(Table2[[#This Row],[1M Return vs Nifty]]-AVERAGE(Table2[1M Return vs Nifty]))/_xlfn.STDEV.P(Table2[1M Return vs Nifty])</f>
        <v>-0.59913386591296713</v>
      </c>
      <c r="K143">
        <v>20.5990556494137</v>
      </c>
      <c r="L143">
        <f>(Table2[[#This Row],[6M Return vs Nifty]]-AVERAGE(Table2[6M Return vs Nifty]))/_xlfn.STDEV.P(Table2[6M Return vs Nifty])</f>
        <v>0.53426375181087826</v>
      </c>
      <c r="M143">
        <v>2.0084435707786099</v>
      </c>
      <c r="N143">
        <f>(Table2[[#This Row],[1W Return vs Nifty]]-AVERAGE(Table2[1W Return vs Nifty]))/_xlfn.STDEV.P(Table2[1W Return vs Nifty])</f>
        <v>0.14596241700824999</v>
      </c>
      <c r="O143">
        <v>294.70999999999998</v>
      </c>
      <c r="P143">
        <v>281.04796604442703</v>
      </c>
      <c r="Q143">
        <v>246.23191682425099</v>
      </c>
      <c r="R143">
        <v>34.388083199598597</v>
      </c>
      <c r="S143" s="1">
        <f>(Table2[[#This Row],[Close Price]]-Table2[[#This Row],[20D EMA]])/Table2[[#This Row],[20D EMA]]</f>
        <v>-4.3805775168809909E-2</v>
      </c>
      <c r="T143" s="1">
        <f>(Table2[[#This Row],[Close Price]]-Table2[[#This Row],[50D EMA]])/Table2[[#This Row],[50D EMA]]</f>
        <v>2.6758206656229797E-3</v>
      </c>
      <c r="U143" s="1">
        <f>(Table2[[#This Row],[Close Price]]-Table2[[#This Row],[200D EMA]])/Table2[[#This Row],[200D EMA]]</f>
        <v>0.14444952398732241</v>
      </c>
      <c r="V143">
        <v>0.62904599402447103</v>
      </c>
      <c r="W143">
        <v>265.60000000000002</v>
      </c>
      <c r="X143">
        <v>289.10000000000002</v>
      </c>
      <c r="Y143">
        <v>265.60000000000002</v>
      </c>
      <c r="Z143">
        <v>289.10000000000002</v>
      </c>
      <c r="AA143">
        <v>265.60000000000002</v>
      </c>
      <c r="AB143">
        <v>306</v>
      </c>
      <c r="AC143" s="1">
        <f>(Table2[[#This Row],[Close Price]]/Table2[[#This Row],[Day Low]])-1</f>
        <v>6.0993975903614439E-2</v>
      </c>
      <c r="AD143" s="1">
        <f>(Table2[[#This Row],[Day High]]/Table2[[#This Row],[Close Price]])-1</f>
        <v>2.5904897090134993E-2</v>
      </c>
      <c r="AE143" s="1">
        <f>(Table2[[#This Row],[Close Price]]/Table2[[#This Row],[Current Week Low]])-1</f>
        <v>6.0993975903614439E-2</v>
      </c>
      <c r="AF143" s="1">
        <f>(Table2[[#This Row],[Current Week High]]/Table2[[#This Row],[Close Price]])-1</f>
        <v>2.5904897090134993E-2</v>
      </c>
      <c r="AG143" s="1">
        <f>(Table2[[#This Row],[Close Price]]/Table2[[#This Row],[Current Month Low]])-1</f>
        <v>6.0993975903614439E-2</v>
      </c>
      <c r="AH143" s="1">
        <f>(Table2[[#This Row],[Current Month High]]/Table2[[#This Row],[Close Price]])-1</f>
        <v>8.5876508161816911E-2</v>
      </c>
      <c r="AI143">
        <v>17.068843151170999</v>
      </c>
      <c r="AJ143">
        <v>59.209039548022602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7.0000000000000007E-2</v>
      </c>
      <c r="AM143" t="s">
        <v>3188</v>
      </c>
      <c r="AN143">
        <v>-6.98</v>
      </c>
      <c r="AO143" t="s">
        <v>3189</v>
      </c>
      <c r="AP143">
        <v>0.188426609951413</v>
      </c>
      <c r="AQ143">
        <f>(Table2[[#This Row],[Sharpe Ratio]]-AVERAGE(Table2[Sharpe Ratio]))/_xlfn.STDEV.P(Table2[Sharpe Ratio])</f>
        <v>1.4825814261849675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1.3161630700944134</v>
      </c>
      <c r="AS143">
        <f>_xlfn.RANK.AVG(Table2[[#This Row],[1Y Return vs Nifty Z-Score]],Table2[1Y Return vs Nifty Z-Score])</f>
        <v>380</v>
      </c>
      <c r="AT143">
        <f>_xlfn.RANK.AVG(Table2[[#This Row],[6M Return vs Nifty Z-Score]],Table2[6M Return vs Nifty Z-Score])</f>
        <v>173</v>
      </c>
      <c r="AU143">
        <f>_xlfn.RANK.AVG(Table2[[#This Row],[Sharpe Ratio Z-Score]],Table2[Sharpe Ratio Z-Score])</f>
        <v>48</v>
      </c>
      <c r="AV143">
        <f>(Table2[[#This Row],[Rank 1Y]]+Table2[[#This Row],[Rank 6M]]+Table2[[#This Row],[Rank Sharpe]])/3</f>
        <v>200.33333333333334</v>
      </c>
    </row>
    <row r="144" spans="1:48" x14ac:dyDescent="0.3">
      <c r="A144" t="s">
        <v>1634</v>
      </c>
      <c r="B144" t="s">
        <v>1635</v>
      </c>
      <c r="C144" t="s">
        <v>3132</v>
      </c>
      <c r="D144" t="s">
        <v>48</v>
      </c>
      <c r="E144">
        <v>5669.2380370499995</v>
      </c>
      <c r="F144">
        <v>717.5</v>
      </c>
      <c r="G144">
        <v>43.176964379673898</v>
      </c>
      <c r="H144">
        <f>(Table2[[#This Row],[1Y Return vs Nifty]]-AVERAGE(Table2[1Y Return vs Nifty]))/_xlfn.STDEV.P(Table2[1Y Return vs Nifty])</f>
        <v>0.35641587172031441</v>
      </c>
      <c r="I144">
        <v>-4.1749717398070096</v>
      </c>
      <c r="J144">
        <f>(Table2[[#This Row],[1M Return vs Nifty]]-AVERAGE(Table2[1M Return vs Nifty]))/_xlfn.STDEV.P(Table2[1M Return vs Nifty])</f>
        <v>-0.42463485917282817</v>
      </c>
      <c r="K144">
        <v>6.7584814108328803</v>
      </c>
      <c r="L144">
        <f>(Table2[[#This Row],[6M Return vs Nifty]]-AVERAGE(Table2[6M Return vs Nifty]))/_xlfn.STDEV.P(Table2[6M Return vs Nifty])</f>
        <v>4.5757770186544852E-2</v>
      </c>
      <c r="M144">
        <v>-0.340825875850087</v>
      </c>
      <c r="N144">
        <f>(Table2[[#This Row],[1W Return vs Nifty]]-AVERAGE(Table2[1W Return vs Nifty]))/_xlfn.STDEV.P(Table2[1W Return vs Nifty])</f>
        <v>-0.45523531741108059</v>
      </c>
      <c r="O144">
        <v>772.11</v>
      </c>
      <c r="P144">
        <v>790.65105731708195</v>
      </c>
      <c r="Q144">
        <v>702.05358644325702</v>
      </c>
      <c r="R144">
        <v>34.0058465232663</v>
      </c>
      <c r="S144" s="1">
        <f>(Table2[[#This Row],[Close Price]]-Table2[[#This Row],[20D EMA]])/Table2[[#This Row],[20D EMA]]</f>
        <v>-7.0728264107445843E-2</v>
      </c>
      <c r="T144" s="1">
        <f>(Table2[[#This Row],[Close Price]]-Table2[[#This Row],[50D EMA]])/Table2[[#This Row],[50D EMA]]</f>
        <v>-9.2520027185324455E-2</v>
      </c>
      <c r="U144" s="1">
        <f>(Table2[[#This Row],[Close Price]]-Table2[[#This Row],[200D EMA]])/Table2[[#This Row],[200D EMA]]</f>
        <v>2.2001758633550441E-2</v>
      </c>
      <c r="V144">
        <v>1.1315368388222999</v>
      </c>
      <c r="W144">
        <v>710</v>
      </c>
      <c r="X144">
        <v>759.25</v>
      </c>
      <c r="Y144">
        <v>710</v>
      </c>
      <c r="Z144">
        <v>759.25</v>
      </c>
      <c r="AA144">
        <v>710</v>
      </c>
      <c r="AB144">
        <v>803</v>
      </c>
      <c r="AC144" s="1">
        <f>(Table2[[#This Row],[Close Price]]/Table2[[#This Row],[Day Low]])-1</f>
        <v>1.0563380281690238E-2</v>
      </c>
      <c r="AD144" s="1">
        <f>(Table2[[#This Row],[Day High]]/Table2[[#This Row],[Close Price]])-1</f>
        <v>5.8188153310104518E-2</v>
      </c>
      <c r="AE144" s="1">
        <f>(Table2[[#This Row],[Close Price]]/Table2[[#This Row],[Current Week Low]])-1</f>
        <v>1.0563380281690238E-2</v>
      </c>
      <c r="AF144" s="1">
        <f>(Table2[[#This Row],[Current Week High]]/Table2[[#This Row],[Close Price]])-1</f>
        <v>5.8188153310104518E-2</v>
      </c>
      <c r="AG144" s="1">
        <f>(Table2[[#This Row],[Close Price]]/Table2[[#This Row],[Current Month Low]])-1</f>
        <v>1.0563380281690238E-2</v>
      </c>
      <c r="AH144" s="1">
        <f>(Table2[[#This Row],[Current Month High]]/Table2[[#This Row],[Close Price]])-1</f>
        <v>0.11916376306620213</v>
      </c>
      <c r="AI144">
        <v>30.5644599303135</v>
      </c>
      <c r="AJ144">
        <v>82.314826578579499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-0.11</v>
      </c>
      <c r="AM144" t="s">
        <v>3189</v>
      </c>
      <c r="AN144">
        <v>-6.57</v>
      </c>
      <c r="AO144" t="s">
        <v>3189</v>
      </c>
      <c r="AP144">
        <v>0.16228770759854499</v>
      </c>
      <c r="AQ144">
        <f>(Table2[[#This Row],[Sharpe Ratio]]-AVERAGE(Table2[Sharpe Ratio]))/_xlfn.STDEV.P(Table2[Sharpe Ratio])</f>
        <v>1.1774069530613001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208</v>
      </c>
      <c r="AT144">
        <f>_xlfn.RANK.AVG(Table2[[#This Row],[6M Return vs Nifty Z-Score]],Table2[6M Return vs Nifty Z-Score])</f>
        <v>302</v>
      </c>
      <c r="AU144">
        <f>_xlfn.RANK.AVG(Table2[[#This Row],[Sharpe Ratio Z-Score]],Table2[Sharpe Ratio Z-Score])</f>
        <v>93</v>
      </c>
      <c r="AV144">
        <f>(Table2[[#This Row],[Rank 1Y]]+Table2[[#This Row],[Rank 6M]]+Table2[[#This Row],[Rank Sharpe]])/3</f>
        <v>201</v>
      </c>
    </row>
    <row r="145" spans="1:48" x14ac:dyDescent="0.3">
      <c r="A145" t="s">
        <v>1294</v>
      </c>
      <c r="B145" t="s">
        <v>1295</v>
      </c>
      <c r="C145" t="s">
        <v>3139</v>
      </c>
      <c r="D145" t="s">
        <v>89</v>
      </c>
      <c r="E145">
        <v>8819.1714932649993</v>
      </c>
      <c r="F145">
        <v>4212.05</v>
      </c>
      <c r="G145">
        <v>88.232781947028599</v>
      </c>
      <c r="H145">
        <f>(Table2[[#This Row],[1Y Return vs Nifty]]-AVERAGE(Table2[1Y Return vs Nifty]))/_xlfn.STDEV.P(Table2[1Y Return vs Nifty])</f>
        <v>1.1662564451207289</v>
      </c>
      <c r="I145">
        <v>25.920319273733199</v>
      </c>
      <c r="J145">
        <f>(Table2[[#This Row],[1M Return vs Nifty]]-AVERAGE(Table2[1M Return vs Nifty]))/_xlfn.STDEV.P(Table2[1M Return vs Nifty])</f>
        <v>2.9378034494814411</v>
      </c>
      <c r="K145">
        <v>85.914368579210702</v>
      </c>
      <c r="L145">
        <f>(Table2[[#This Row],[6M Return vs Nifty]]-AVERAGE(Table2[6M Return vs Nifty]))/_xlfn.STDEV.P(Table2[6M Return vs Nifty])</f>
        <v>2.8395814725836157</v>
      </c>
      <c r="M145">
        <v>15.3657709310357</v>
      </c>
      <c r="N145">
        <f>(Table2[[#This Row],[1W Return vs Nifty]]-AVERAGE(Table2[1W Return vs Nifty]))/_xlfn.STDEV.P(Table2[1W Return vs Nifty])</f>
        <v>3.5642144010060259</v>
      </c>
      <c r="O145">
        <v>3977.13</v>
      </c>
      <c r="P145">
        <v>3689.6986687120402</v>
      </c>
      <c r="Q145">
        <v>2902.2737332096499</v>
      </c>
      <c r="R145">
        <v>86.637666601379806</v>
      </c>
      <c r="S145" s="1">
        <f>(Table2[[#This Row],[Close Price]]-Table2[[#This Row],[20D EMA]])/Table2[[#This Row],[20D EMA]]</f>
        <v>5.9067719687312226E-2</v>
      </c>
      <c r="T145" s="1">
        <f>(Table2[[#This Row],[Close Price]]-Table2[[#This Row],[50D EMA]])/Table2[[#This Row],[50D EMA]]</f>
        <v>0.14157018721268549</v>
      </c>
      <c r="U145" s="1">
        <f>(Table2[[#This Row],[Close Price]]-Table2[[#This Row],[200D EMA]])/Table2[[#This Row],[200D EMA]]</f>
        <v>0.45129315398580866</v>
      </c>
      <c r="V145">
        <v>2.2471154321072202</v>
      </c>
      <c r="W145">
        <v>4060.5</v>
      </c>
      <c r="X145">
        <v>4500</v>
      </c>
      <c r="Y145">
        <v>4060.5</v>
      </c>
      <c r="Z145">
        <v>4500</v>
      </c>
      <c r="AA145">
        <v>4060.5</v>
      </c>
      <c r="AB145">
        <v>4500</v>
      </c>
      <c r="AC145" s="1">
        <f>(Table2[[#This Row],[Close Price]]/Table2[[#This Row],[Day Low]])-1</f>
        <v>3.7322989779583926E-2</v>
      </c>
      <c r="AD145" s="1">
        <f>(Table2[[#This Row],[Day High]]/Table2[[#This Row],[Close Price]])-1</f>
        <v>6.8363385999691273E-2</v>
      </c>
      <c r="AE145" s="1">
        <f>(Table2[[#This Row],[Close Price]]/Table2[[#This Row],[Current Week Low]])-1</f>
        <v>3.7322989779583926E-2</v>
      </c>
      <c r="AF145" s="1">
        <f>(Table2[[#This Row],[Current Week High]]/Table2[[#This Row],[Close Price]])-1</f>
        <v>6.8363385999691273E-2</v>
      </c>
      <c r="AG145" s="1">
        <f>(Table2[[#This Row],[Close Price]]/Table2[[#This Row],[Current Month Low]])-1</f>
        <v>3.7322989779583926E-2</v>
      </c>
      <c r="AH145" s="1">
        <f>(Table2[[#This Row],[Current Month High]]/Table2[[#This Row],[Close Price]])-1</f>
        <v>6.8363385999691273E-2</v>
      </c>
      <c r="AI145">
        <v>6.8363385999691202</v>
      </c>
      <c r="AJ145">
        <v>164.07836990595601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0.21</v>
      </c>
      <c r="AM145" t="s">
        <v>3188</v>
      </c>
      <c r="AN145">
        <v>17.84</v>
      </c>
      <c r="AO145" t="s">
        <v>3188</v>
      </c>
      <c r="AP145">
        <v>4.3381856367399999E-4</v>
      </c>
      <c r="AQ145">
        <f>(Table2[[#This Row],[Sharpe Ratio]]-AVERAGE(Table2[Sharpe Ratio]))/_xlfn.STDEV.P(Table2[Sharpe Ratio])</f>
        <v>-0.71225446586257879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9.7956013023292332</v>
      </c>
      <c r="AS145">
        <f>_xlfn.RANK.AVG(Table2[[#This Row],[1Y Return vs Nifty Z-Score]],Table2[1Y Return vs Nifty Z-Score])</f>
        <v>79</v>
      </c>
      <c r="AT145">
        <f>_xlfn.RANK.AVG(Table2[[#This Row],[6M Return vs Nifty Z-Score]],Table2[6M Return vs Nifty Z-Score])</f>
        <v>10</v>
      </c>
      <c r="AU145">
        <f>_xlfn.RANK.AVG(Table2[[#This Row],[Sharpe Ratio Z-Score]],Table2[Sharpe Ratio Z-Score])</f>
        <v>516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894</v>
      </c>
      <c r="B146" t="s">
        <v>895</v>
      </c>
      <c r="C146" t="s">
        <v>3135</v>
      </c>
      <c r="D146" t="s">
        <v>788</v>
      </c>
      <c r="E146">
        <v>17327.214657320001</v>
      </c>
      <c r="F146">
        <v>906.8</v>
      </c>
      <c r="G146">
        <v>17.4528074081433</v>
      </c>
      <c r="H146">
        <f>(Table2[[#This Row],[1Y Return vs Nifty]]-AVERAGE(Table2[1Y Return vs Nifty]))/_xlfn.STDEV.P(Table2[1Y Return vs Nifty])</f>
        <v>-0.10595429836757285</v>
      </c>
      <c r="I146">
        <v>0.15402546912440199</v>
      </c>
      <c r="J146">
        <f>(Table2[[#This Row],[1M Return vs Nifty]]-AVERAGE(Table2[1M Return vs Nifty]))/_xlfn.STDEV.P(Table2[1M Return vs Nifty])</f>
        <v>5.9028383917909419E-2</v>
      </c>
      <c r="K146">
        <v>19.6940660262199</v>
      </c>
      <c r="L146">
        <f>(Table2[[#This Row],[6M Return vs Nifty]]-AVERAGE(Table2[6M Return vs Nifty]))/_xlfn.STDEV.P(Table2[6M Return vs Nifty])</f>
        <v>0.50232195253164158</v>
      </c>
      <c r="M146">
        <v>-1.7314315770241899</v>
      </c>
      <c r="N146">
        <f>(Table2[[#This Row],[1W Return vs Nifty]]-AVERAGE(Table2[1W Return vs Nifty]))/_xlfn.STDEV.P(Table2[1W Return vs Nifty])</f>
        <v>-0.81110296733783249</v>
      </c>
      <c r="O146">
        <v>982.33</v>
      </c>
      <c r="P146">
        <v>953.67983190085999</v>
      </c>
      <c r="Q146">
        <v>816.63700845706398</v>
      </c>
      <c r="R146">
        <v>31.403428169896301</v>
      </c>
      <c r="S146" s="1">
        <f>(Table2[[#This Row],[Close Price]]-Table2[[#This Row],[20D EMA]])/Table2[[#This Row],[20D EMA]]</f>
        <v>-7.6888621949854005E-2</v>
      </c>
      <c r="T146" s="1">
        <f>(Table2[[#This Row],[Close Price]]-Table2[[#This Row],[50D EMA]])/Table2[[#This Row],[50D EMA]]</f>
        <v>-4.9156782321190411E-2</v>
      </c>
      <c r="U146" s="1">
        <f>(Table2[[#This Row],[Close Price]]-Table2[[#This Row],[200D EMA]])/Table2[[#This Row],[200D EMA]]</f>
        <v>0.11040767269816482</v>
      </c>
      <c r="V146">
        <v>0.49305835515303698</v>
      </c>
      <c r="W146">
        <v>891</v>
      </c>
      <c r="X146">
        <v>984</v>
      </c>
      <c r="Y146">
        <v>891</v>
      </c>
      <c r="Z146">
        <v>984</v>
      </c>
      <c r="AA146">
        <v>891</v>
      </c>
      <c r="AB146">
        <v>1018.95</v>
      </c>
      <c r="AC146" s="1">
        <f>(Table2[[#This Row],[Close Price]]/Table2[[#This Row],[Day Low]])-1</f>
        <v>1.7732884399551008E-2</v>
      </c>
      <c r="AD146" s="1">
        <f>(Table2[[#This Row],[Day High]]/Table2[[#This Row],[Close Price]])-1</f>
        <v>8.5134539038376866E-2</v>
      </c>
      <c r="AE146" s="1">
        <f>(Table2[[#This Row],[Close Price]]/Table2[[#This Row],[Current Week Low]])-1</f>
        <v>1.7732884399551008E-2</v>
      </c>
      <c r="AF146" s="1">
        <f>(Table2[[#This Row],[Current Week High]]/Table2[[#This Row],[Close Price]])-1</f>
        <v>8.5134539038376866E-2</v>
      </c>
      <c r="AG146" s="1">
        <f>(Table2[[#This Row],[Close Price]]/Table2[[#This Row],[Current Month Low]])-1</f>
        <v>1.7732884399551008E-2</v>
      </c>
      <c r="AH146" s="1">
        <f>(Table2[[#This Row],[Current Month High]]/Table2[[#This Row],[Close Price]])-1</f>
        <v>0.12367666519629483</v>
      </c>
      <c r="AI146">
        <v>14.545655050727801</v>
      </c>
      <c r="AJ146">
        <v>55.407026563838798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0.01</v>
      </c>
      <c r="AM146" t="s">
        <v>3188</v>
      </c>
      <c r="AN146">
        <v>-11.25</v>
      </c>
      <c r="AO146" t="s">
        <v>3189</v>
      </c>
      <c r="AP146">
        <v>0.16354372717339599</v>
      </c>
      <c r="AQ146">
        <f>(Table2[[#This Row],[Sharpe Ratio]]-AVERAGE(Table2[Sharpe Ratio]))/_xlfn.STDEV.P(Table2[Sharpe Ratio])</f>
        <v>1.1920711155733159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0.83636418631746157</v>
      </c>
      <c r="AS146">
        <f>_xlfn.RANK.AVG(Table2[[#This Row],[1Y Return vs Nifty Z-Score]],Table2[1Y Return vs Nifty Z-Score])</f>
        <v>332</v>
      </c>
      <c r="AT146">
        <f>_xlfn.RANK.AVG(Table2[[#This Row],[6M Return vs Nifty Z-Score]],Table2[6M Return vs Nifty Z-Score])</f>
        <v>185</v>
      </c>
      <c r="AU146">
        <f>_xlfn.RANK.AVG(Table2[[#This Row],[Sharpe Ratio Z-Score]],Table2[Sharpe Ratio Z-Score])</f>
        <v>89</v>
      </c>
      <c r="AV146">
        <f>(Table2[[#This Row],[Rank 1Y]]+Table2[[#This Row],[Rank 6M]]+Table2[[#This Row],[Rank Sharpe]])/3</f>
        <v>202</v>
      </c>
    </row>
    <row r="147" spans="1:48" x14ac:dyDescent="0.3">
      <c r="A147" t="s">
        <v>782</v>
      </c>
      <c r="B147" t="s">
        <v>783</v>
      </c>
      <c r="C147" t="s">
        <v>3141</v>
      </c>
      <c r="D147" t="s">
        <v>117</v>
      </c>
      <c r="E147">
        <v>20922.6843656399</v>
      </c>
      <c r="F147">
        <v>13911.4</v>
      </c>
      <c r="G147">
        <v>131.78835106652099</v>
      </c>
      <c r="H147">
        <f>(Table2[[#This Row],[1Y Return vs Nifty]]-AVERAGE(Table2[1Y Return vs Nifty]))/_xlfn.STDEV.P(Table2[1Y Return vs Nifty])</f>
        <v>1.949131309565943</v>
      </c>
      <c r="I147">
        <v>0.36164639545502397</v>
      </c>
      <c r="J147">
        <f>(Table2[[#This Row],[1M Return vs Nifty]]-AVERAGE(Table2[1M Return vs Nifty]))/_xlfn.STDEV.P(Table2[1M Return vs Nifty])</f>
        <v>8.2225121110391805E-2</v>
      </c>
      <c r="K147">
        <v>72.305924898681994</v>
      </c>
      <c r="L147">
        <f>(Table2[[#This Row],[6M Return vs Nifty]]-AVERAGE(Table2[6M Return vs Nifty]))/_xlfn.STDEV.P(Table2[6M Return vs Nifty])</f>
        <v>2.3592685878764716</v>
      </c>
      <c r="M147">
        <v>5.2736299906158797</v>
      </c>
      <c r="N147">
        <f>(Table2[[#This Row],[1W Return vs Nifty]]-AVERAGE(Table2[1W Return vs Nifty]))/_xlfn.STDEV.P(Table2[1W Return vs Nifty])</f>
        <v>0.98155097875452146</v>
      </c>
      <c r="O147">
        <v>13893.65</v>
      </c>
      <c r="P147">
        <v>13740.4291935539</v>
      </c>
      <c r="Q147">
        <v>10797.8462593897</v>
      </c>
      <c r="R147">
        <v>53.906078772078303</v>
      </c>
      <c r="S147" s="1">
        <f>(Table2[[#This Row],[Close Price]]-Table2[[#This Row],[20D EMA]])/Table2[[#This Row],[20D EMA]]</f>
        <v>1.2775620517286675E-3</v>
      </c>
      <c r="T147" s="1">
        <f>(Table2[[#This Row],[Close Price]]-Table2[[#This Row],[50D EMA]])/Table2[[#This Row],[50D EMA]]</f>
        <v>1.2442901458005941E-2</v>
      </c>
      <c r="U147" s="1">
        <f>(Table2[[#This Row],[Close Price]]-Table2[[#This Row],[200D EMA]])/Table2[[#This Row],[200D EMA]]</f>
        <v>0.28834951580300411</v>
      </c>
      <c r="V147">
        <v>0.80559723007105499</v>
      </c>
      <c r="W147">
        <v>13276.55</v>
      </c>
      <c r="X147">
        <v>14076.1</v>
      </c>
      <c r="Y147">
        <v>13276.55</v>
      </c>
      <c r="Z147">
        <v>14076.1</v>
      </c>
      <c r="AA147">
        <v>13276.55</v>
      </c>
      <c r="AB147">
        <v>14440</v>
      </c>
      <c r="AC147" s="1">
        <f>(Table2[[#This Row],[Close Price]]/Table2[[#This Row],[Day Low]])-1</f>
        <v>4.7817392319540852E-2</v>
      </c>
      <c r="AD147" s="1">
        <f>(Table2[[#This Row],[Day High]]/Table2[[#This Row],[Close Price]])-1</f>
        <v>1.1839211006800188E-2</v>
      </c>
      <c r="AE147" s="1">
        <f>(Table2[[#This Row],[Close Price]]/Table2[[#This Row],[Current Week Low]])-1</f>
        <v>4.7817392319540852E-2</v>
      </c>
      <c r="AF147" s="1">
        <f>(Table2[[#This Row],[Current Week High]]/Table2[[#This Row],[Close Price]])-1</f>
        <v>1.1839211006800188E-2</v>
      </c>
      <c r="AG147" s="1">
        <f>(Table2[[#This Row],[Close Price]]/Table2[[#This Row],[Current Month Low]])-1</f>
        <v>4.7817392319540852E-2</v>
      </c>
      <c r="AH147" s="1">
        <f>(Table2[[#This Row],[Current Month High]]/Table2[[#This Row],[Close Price]])-1</f>
        <v>3.7997613468091052E-2</v>
      </c>
      <c r="AI147">
        <v>12.8721767758816</v>
      </c>
      <c r="AJ147">
        <v>211.262264087619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-0.03</v>
      </c>
      <c r="AM147" t="s">
        <v>3189</v>
      </c>
      <c r="AN147">
        <v>-2.37</v>
      </c>
      <c r="AO147" t="s">
        <v>3189</v>
      </c>
      <c r="AQ147">
        <f>(Table2[[#This Row],[Sharpe Ratio]]-AVERAGE(Table2[Sharpe Ratio]))/_xlfn.STDEV.P(Table2[Sharpe Ratio])</f>
        <v>-0.71731934386752505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4.6548566534398033</v>
      </c>
      <c r="AS147">
        <f>_xlfn.RANK.AVG(Table2[[#This Row],[1Y Return vs Nifty Z-Score]],Table2[1Y Return vs Nifty Z-Score])</f>
        <v>42</v>
      </c>
      <c r="AT147">
        <f>_xlfn.RANK.AVG(Table2[[#This Row],[6M Return vs Nifty Z-Score]],Table2[6M Return vs Nifty Z-Score])</f>
        <v>25</v>
      </c>
      <c r="AU147">
        <f>_xlfn.RANK.AVG(Table2[[#This Row],[Sharpe Ratio Z-Score]],Table2[Sharpe Ratio Z-Score])</f>
        <v>541.5</v>
      </c>
      <c r="AV147">
        <f>(Table2[[#This Row],[Rank 1Y]]+Table2[[#This Row],[Rank 6M]]+Table2[[#This Row],[Rank Sharpe]])/3</f>
        <v>202.83333333333334</v>
      </c>
    </row>
    <row r="148" spans="1:48" x14ac:dyDescent="0.3">
      <c r="A148" t="s">
        <v>49</v>
      </c>
      <c r="B148" t="s">
        <v>50</v>
      </c>
      <c r="C148" t="s">
        <v>3133</v>
      </c>
      <c r="D148" t="s">
        <v>51</v>
      </c>
      <c r="E148">
        <v>458284.97594485001</v>
      </c>
      <c r="F148">
        <v>1905.25</v>
      </c>
      <c r="G148">
        <v>43.485064044666899</v>
      </c>
      <c r="H148">
        <f>(Table2[[#This Row],[1Y Return vs Nifty]]-AVERAGE(Table2[1Y Return vs Nifty]))/_xlfn.STDEV.P(Table2[1Y Return vs Nifty])</f>
        <v>0.36195370507533919</v>
      </c>
      <c r="I148">
        <v>4.7583417800652503</v>
      </c>
      <c r="J148">
        <f>(Table2[[#This Row],[1M Return vs Nifty]]-AVERAGE(Table2[1M Return vs Nifty]))/_xlfn.STDEV.P(Table2[1M Return vs Nifty])</f>
        <v>0.57345203717661386</v>
      </c>
      <c r="K148">
        <v>8.9641837548675998</v>
      </c>
      <c r="L148">
        <f>(Table2[[#This Row],[6M Return vs Nifty]]-AVERAGE(Table2[6M Return vs Nifty]))/_xlfn.STDEV.P(Table2[6M Return vs Nifty])</f>
        <v>0.12360849878855826</v>
      </c>
      <c r="M148">
        <v>1.88412424749022</v>
      </c>
      <c r="N148">
        <f>(Table2[[#This Row],[1W Return vs Nifty]]-AVERAGE(Table2[1W Return vs Nifty]))/_xlfn.STDEV.P(Table2[1W Return vs Nifty])</f>
        <v>0.11414806058660575</v>
      </c>
      <c r="O148">
        <v>1876.54</v>
      </c>
      <c r="P148">
        <v>1802.8265678267401</v>
      </c>
      <c r="Q148">
        <v>1576.76290371612</v>
      </c>
      <c r="R148">
        <v>61.957330177223298</v>
      </c>
      <c r="S148" s="1">
        <f>(Table2[[#This Row],[Close Price]]-Table2[[#This Row],[20D EMA]])/Table2[[#This Row],[20D EMA]]</f>
        <v>1.5299434064821446E-2</v>
      </c>
      <c r="T148" s="1">
        <f>(Table2[[#This Row],[Close Price]]-Table2[[#This Row],[50D EMA]])/Table2[[#This Row],[50D EMA]]</f>
        <v>5.68126929129565E-2</v>
      </c>
      <c r="U148" s="1">
        <f>(Table2[[#This Row],[Close Price]]-Table2[[#This Row],[200D EMA]])/Table2[[#This Row],[200D EMA]]</f>
        <v>0.20833005108738953</v>
      </c>
      <c r="V148">
        <v>1.0289810364683201</v>
      </c>
      <c r="W148">
        <v>1888.05</v>
      </c>
      <c r="X148">
        <v>1917.95</v>
      </c>
      <c r="Y148">
        <v>1888.05</v>
      </c>
      <c r="Z148">
        <v>1917.95</v>
      </c>
      <c r="AA148">
        <v>1888.05</v>
      </c>
      <c r="AB148">
        <v>1952.25</v>
      </c>
      <c r="AC148" s="1">
        <f>(Table2[[#This Row],[Close Price]]/Table2[[#This Row],[Day Low]])-1</f>
        <v>9.1099282328328535E-3</v>
      </c>
      <c r="AD148" s="1">
        <f>(Table2[[#This Row],[Day High]]/Table2[[#This Row],[Close Price]])-1</f>
        <v>6.6657918908279434E-3</v>
      </c>
      <c r="AE148" s="1">
        <f>(Table2[[#This Row],[Close Price]]/Table2[[#This Row],[Current Week Low]])-1</f>
        <v>9.1099282328328535E-3</v>
      </c>
      <c r="AF148" s="1">
        <f>(Table2[[#This Row],[Current Week High]]/Table2[[#This Row],[Close Price]])-1</f>
        <v>6.6657918908279434E-3</v>
      </c>
      <c r="AG148" s="1">
        <f>(Table2[[#This Row],[Close Price]]/Table2[[#This Row],[Current Month Low]])-1</f>
        <v>9.1099282328328535E-3</v>
      </c>
      <c r="AH148" s="1">
        <f>(Table2[[#This Row],[Current Month High]]/Table2[[#This Row],[Close Price]])-1</f>
        <v>2.4668678651095677E-2</v>
      </c>
      <c r="AI148">
        <v>2.8920089227135501</v>
      </c>
      <c r="AJ148">
        <v>78.335751392334004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0.08</v>
      </c>
      <c r="AM148" t="s">
        <v>3188</v>
      </c>
      <c r="AN148">
        <v>3.77</v>
      </c>
      <c r="AO148" t="s">
        <v>3188</v>
      </c>
      <c r="AP148">
        <v>0.14103625041791701</v>
      </c>
      <c r="AQ148">
        <f>(Table2[[#This Row],[Sharpe Ratio]]-AVERAGE(Table2[Sharpe Ratio]))/_xlfn.STDEV.P(Table2[Sharpe Ratio])</f>
        <v>0.92929392365183328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2.1024562252789503</v>
      </c>
      <c r="AS148">
        <f>_xlfn.RANK.AVG(Table2[[#This Row],[1Y Return vs Nifty Z-Score]],Table2[1Y Return vs Nifty Z-Score])</f>
        <v>206</v>
      </c>
      <c r="AT148">
        <f>_xlfn.RANK.AVG(Table2[[#This Row],[6M Return vs Nifty Z-Score]],Table2[6M Return vs Nifty Z-Score])</f>
        <v>281</v>
      </c>
      <c r="AU148">
        <f>_xlfn.RANK.AVG(Table2[[#This Row],[Sharpe Ratio Z-Score]],Table2[Sharpe Ratio Z-Score])</f>
        <v>123</v>
      </c>
      <c r="AV148">
        <f>(Table2[[#This Row],[Rank 1Y]]+Table2[[#This Row],[Rank 6M]]+Table2[[#This Row],[Rank Sharpe]])/3</f>
        <v>203.33333333333334</v>
      </c>
    </row>
    <row r="149" spans="1:48" x14ac:dyDescent="0.3">
      <c r="A149" t="s">
        <v>1126</v>
      </c>
      <c r="B149" t="s">
        <v>1127</v>
      </c>
      <c r="C149" t="s">
        <v>3138</v>
      </c>
      <c r="D149" t="s">
        <v>325</v>
      </c>
      <c r="E149">
        <v>11370.953769</v>
      </c>
      <c r="F149">
        <v>1604.4</v>
      </c>
      <c r="G149">
        <v>59.411760532499002</v>
      </c>
      <c r="H149">
        <f>(Table2[[#This Row],[1Y Return vs Nifty]]-AVERAGE(Table2[1Y Return vs Nifty]))/_xlfn.STDEV.P(Table2[1Y Return vs Nifty])</f>
        <v>0.64822273119607832</v>
      </c>
      <c r="I149">
        <v>7.74966940851834</v>
      </c>
      <c r="J149">
        <f>(Table2[[#This Row],[1M Return vs Nifty]]-AVERAGE(Table2[1M Return vs Nifty]))/_xlfn.STDEV.P(Table2[1M Return vs Nifty])</f>
        <v>0.90766228312908914</v>
      </c>
      <c r="K149">
        <v>52.689119411997602</v>
      </c>
      <c r="L149">
        <f>(Table2[[#This Row],[6M Return vs Nifty]]-AVERAGE(Table2[6M Return vs Nifty]))/_xlfn.STDEV.P(Table2[6M Return vs Nifty])</f>
        <v>1.6668893082730427</v>
      </c>
      <c r="M149">
        <v>4.9208579312735701</v>
      </c>
      <c r="N149">
        <f>(Table2[[#This Row],[1W Return vs Nifty]]-AVERAGE(Table2[1W Return vs Nifty]))/_xlfn.STDEV.P(Table2[1W Return vs Nifty])</f>
        <v>0.89127365311723006</v>
      </c>
      <c r="O149">
        <v>1579.64</v>
      </c>
      <c r="P149">
        <v>1498.33898625496</v>
      </c>
      <c r="Q149">
        <v>1210.19674076652</v>
      </c>
      <c r="R149">
        <v>62.451617260617198</v>
      </c>
      <c r="S149" s="1">
        <f>(Table2[[#This Row],[Close Price]]-Table2[[#This Row],[20D EMA]])/Table2[[#This Row],[20D EMA]]</f>
        <v>1.5674457471322574E-2</v>
      </c>
      <c r="T149" s="1">
        <f>(Table2[[#This Row],[Close Price]]-Table2[[#This Row],[50D EMA]])/Table2[[#This Row],[50D EMA]]</f>
        <v>7.0785726539850283E-2</v>
      </c>
      <c r="U149" s="1">
        <f>(Table2[[#This Row],[Close Price]]-Table2[[#This Row],[200D EMA]])/Table2[[#This Row],[200D EMA]]</f>
        <v>0.32573485446985906</v>
      </c>
      <c r="V149">
        <v>0.60723796369413696</v>
      </c>
      <c r="W149">
        <v>1592.45</v>
      </c>
      <c r="X149">
        <v>1711.8</v>
      </c>
      <c r="Y149">
        <v>1592.45</v>
      </c>
      <c r="Z149">
        <v>1711.8</v>
      </c>
      <c r="AA149">
        <v>1581.05</v>
      </c>
      <c r="AB149">
        <v>1711.8</v>
      </c>
      <c r="AC149" s="1">
        <f>(Table2[[#This Row],[Close Price]]/Table2[[#This Row],[Day Low]])-1</f>
        <v>7.5041602562089249E-3</v>
      </c>
      <c r="AD149" s="1">
        <f>(Table2[[#This Row],[Day High]]/Table2[[#This Row],[Close Price]])-1</f>
        <v>6.6940912490650595E-2</v>
      </c>
      <c r="AE149" s="1">
        <f>(Table2[[#This Row],[Close Price]]/Table2[[#This Row],[Current Week Low]])-1</f>
        <v>7.5041602562089249E-3</v>
      </c>
      <c r="AF149" s="1">
        <f>(Table2[[#This Row],[Current Week High]]/Table2[[#This Row],[Close Price]])-1</f>
        <v>6.6940912490650595E-2</v>
      </c>
      <c r="AG149" s="1">
        <f>(Table2[[#This Row],[Close Price]]/Table2[[#This Row],[Current Month Low]])-1</f>
        <v>1.4768666392587226E-2</v>
      </c>
      <c r="AH149" s="1">
        <f>(Table2[[#This Row],[Current Month High]]/Table2[[#This Row],[Close Price]])-1</f>
        <v>6.6940912490650595E-2</v>
      </c>
      <c r="AI149">
        <v>8.9971328845674208</v>
      </c>
      <c r="AJ149">
        <v>95.658536585365795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0.32</v>
      </c>
      <c r="AM149" t="s">
        <v>3188</v>
      </c>
      <c r="AN149">
        <v>8.17</v>
      </c>
      <c r="AO149" t="s">
        <v>3188</v>
      </c>
      <c r="AP149">
        <v>3.4845784100297997E-2</v>
      </c>
      <c r="AQ149">
        <f>(Table2[[#This Row],[Sharpe Ratio]]-AVERAGE(Table2[Sharpe Ratio]))/_xlfn.STDEV.P(Table2[Sharpe Ratio])</f>
        <v>-0.31049109760711086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3.8035568781083291</v>
      </c>
      <c r="AS149">
        <f>_xlfn.RANK.AVG(Table2[[#This Row],[1Y Return vs Nifty Z-Score]],Table2[1Y Return vs Nifty Z-Score])</f>
        <v>145</v>
      </c>
      <c r="AT149">
        <f>_xlfn.RANK.AVG(Table2[[#This Row],[6M Return vs Nifty Z-Score]],Table2[6M Return vs Nifty Z-Score])</f>
        <v>46</v>
      </c>
      <c r="AU149">
        <f>_xlfn.RANK.AVG(Table2[[#This Row],[Sharpe Ratio Z-Score]],Table2[Sharpe Ratio Z-Score])</f>
        <v>420</v>
      </c>
      <c r="AV149">
        <f>(Table2[[#This Row],[Rank 1Y]]+Table2[[#This Row],[Rank 6M]]+Table2[[#This Row],[Rank Sharpe]])/3</f>
        <v>203.66666666666666</v>
      </c>
    </row>
    <row r="150" spans="1:48" x14ac:dyDescent="0.3">
      <c r="A150" t="s">
        <v>767</v>
      </c>
      <c r="B150" t="s">
        <v>768</v>
      </c>
      <c r="C150" t="s">
        <v>3141</v>
      </c>
      <c r="D150" t="s">
        <v>161</v>
      </c>
      <c r="E150">
        <v>21340.666554255</v>
      </c>
      <c r="F150">
        <v>658.65</v>
      </c>
      <c r="G150">
        <v>37.699113791543603</v>
      </c>
      <c r="H150">
        <f>(Table2[[#This Row],[1Y Return vs Nifty]]-AVERAGE(Table2[1Y Return vs Nifty]))/_xlfn.STDEV.P(Table2[1Y Return vs Nifty])</f>
        <v>0.25795609669433672</v>
      </c>
      <c r="I150">
        <v>-9.1235844642629296</v>
      </c>
      <c r="J150">
        <f>(Table2[[#This Row],[1M Return vs Nifty]]-AVERAGE(Table2[1M Return vs Nifty]))/_xlfn.STDEV.P(Table2[1M Return vs Nifty])</f>
        <v>-0.9775255088069621</v>
      </c>
      <c r="K150">
        <v>9.7272397031991407</v>
      </c>
      <c r="L150">
        <f>(Table2[[#This Row],[6M Return vs Nifty]]-AVERAGE(Table2[6M Return vs Nifty]))/_xlfn.STDEV.P(Table2[6M Return vs Nifty])</f>
        <v>0.15054071913205519</v>
      </c>
      <c r="M150">
        <v>1.61927362581894</v>
      </c>
      <c r="N150">
        <f>(Table2[[#This Row],[1W Return vs Nifty]]-AVERAGE(Table2[1W Return vs Nifty]))/_xlfn.STDEV.P(Table2[1W Return vs Nifty])</f>
        <v>4.6370567486857951E-2</v>
      </c>
      <c r="O150">
        <v>712.03</v>
      </c>
      <c r="P150">
        <v>703.21455296307897</v>
      </c>
      <c r="Q150">
        <v>588.58077590846199</v>
      </c>
      <c r="R150">
        <v>29.315096838431899</v>
      </c>
      <c r="S150" s="1">
        <f>(Table2[[#This Row],[Close Price]]-Table2[[#This Row],[20D EMA]])/Table2[[#This Row],[20D EMA]]</f>
        <v>-7.4968751316658006E-2</v>
      </c>
      <c r="T150" s="1">
        <f>(Table2[[#This Row],[Close Price]]-Table2[[#This Row],[50D EMA]])/Table2[[#This Row],[50D EMA]]</f>
        <v>-6.33726261427624E-2</v>
      </c>
      <c r="U150" s="1">
        <f>(Table2[[#This Row],[Close Price]]-Table2[[#This Row],[200D EMA]])/Table2[[#This Row],[200D EMA]]</f>
        <v>0.11904776193783703</v>
      </c>
      <c r="V150">
        <v>0.41265594894289198</v>
      </c>
      <c r="W150">
        <v>641.75</v>
      </c>
      <c r="X150">
        <v>680.9</v>
      </c>
      <c r="Y150">
        <v>641.75</v>
      </c>
      <c r="Z150">
        <v>680.9</v>
      </c>
      <c r="AA150">
        <v>641.75</v>
      </c>
      <c r="AB150">
        <v>716.35</v>
      </c>
      <c r="AC150" s="1">
        <f>(Table2[[#This Row],[Close Price]]/Table2[[#This Row],[Day Low]])-1</f>
        <v>2.6334242306193856E-2</v>
      </c>
      <c r="AD150" s="1">
        <f>(Table2[[#This Row],[Day High]]/Table2[[#This Row],[Close Price]])-1</f>
        <v>3.3781219160403886E-2</v>
      </c>
      <c r="AE150" s="1">
        <f>(Table2[[#This Row],[Close Price]]/Table2[[#This Row],[Current Week Low]])-1</f>
        <v>2.6334242306193856E-2</v>
      </c>
      <c r="AF150" s="1">
        <f>(Table2[[#This Row],[Current Week High]]/Table2[[#This Row],[Close Price]])-1</f>
        <v>3.3781219160403886E-2</v>
      </c>
      <c r="AG150" s="1">
        <f>(Table2[[#This Row],[Close Price]]/Table2[[#This Row],[Current Month Low]])-1</f>
        <v>2.6334242306193856E-2</v>
      </c>
      <c r="AH150" s="1">
        <f>(Table2[[#This Row],[Current Month High]]/Table2[[#This Row],[Close Price]])-1</f>
        <v>8.7603431260912634E-2</v>
      </c>
      <c r="AI150">
        <v>28.133302968192499</v>
      </c>
      <c r="AJ150">
        <v>111.105769230769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</v>
      </c>
      <c r="AM150" t="s">
        <v>3188</v>
      </c>
      <c r="AN150">
        <v>-11.31</v>
      </c>
      <c r="AO150" t="s">
        <v>3189</v>
      </c>
      <c r="AP150">
        <v>0.14631563069979001</v>
      </c>
      <c r="AQ150">
        <f>(Table2[[#This Row],[Sharpe Ratio]]-AVERAGE(Table2[Sharpe Ratio]))/_xlfn.STDEV.P(Table2[Sharpe Ratio])</f>
        <v>0.99093125157747564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0.46827312608376342</v>
      </c>
      <c r="AS150">
        <f>_xlfn.RANK.AVG(Table2[[#This Row],[1Y Return vs Nifty Z-Score]],Table2[1Y Return vs Nifty Z-Score])</f>
        <v>233</v>
      </c>
      <c r="AT150">
        <f>_xlfn.RANK.AVG(Table2[[#This Row],[6M Return vs Nifty Z-Score]],Table2[6M Return vs Nifty Z-Score])</f>
        <v>270</v>
      </c>
      <c r="AU150">
        <f>_xlfn.RANK.AVG(Table2[[#This Row],[Sharpe Ratio Z-Score]],Table2[Sharpe Ratio Z-Score])</f>
        <v>112</v>
      </c>
      <c r="AV150">
        <f>(Table2[[#This Row],[Rank 1Y]]+Table2[[#This Row],[Rank 6M]]+Table2[[#This Row],[Rank Sharpe]])/3</f>
        <v>205</v>
      </c>
    </row>
    <row r="151" spans="1:48" x14ac:dyDescent="0.3">
      <c r="A151" t="s">
        <v>191</v>
      </c>
      <c r="B151" t="s">
        <v>192</v>
      </c>
      <c r="C151" t="s">
        <v>3129</v>
      </c>
      <c r="D151" t="s">
        <v>143</v>
      </c>
      <c r="E151">
        <v>137994.10372000001</v>
      </c>
      <c r="F151">
        <v>500.15</v>
      </c>
      <c r="G151">
        <v>52.205634605996799</v>
      </c>
      <c r="H151">
        <f>(Table2[[#This Row],[1Y Return vs Nifty]]-AVERAGE(Table2[1Y Return vs Nifty]))/_xlfn.STDEV.P(Table2[1Y Return vs Nifty])</f>
        <v>0.51869865489693934</v>
      </c>
      <c r="I151">
        <v>-12.3001818835713</v>
      </c>
      <c r="J151">
        <f>(Table2[[#This Row],[1M Return vs Nifty]]-AVERAGE(Table2[1M Return vs Nifty]))/_xlfn.STDEV.P(Table2[1M Return vs Nifty])</f>
        <v>-1.3324352802077173</v>
      </c>
      <c r="K151">
        <v>0.15038673573247299</v>
      </c>
      <c r="L151">
        <f>(Table2[[#This Row],[6M Return vs Nifty]]-AVERAGE(Table2[6M Return vs Nifty]))/_xlfn.STDEV.P(Table2[6M Return vs Nifty])</f>
        <v>-0.18747632258166502</v>
      </c>
      <c r="M151">
        <v>-2.48680066093468</v>
      </c>
      <c r="N151">
        <f>(Table2[[#This Row],[1W Return vs Nifty]]-AVERAGE(Table2[1W Return vs Nifty]))/_xlfn.STDEV.P(Table2[1W Return vs Nifty])</f>
        <v>-1.0044082446652514</v>
      </c>
      <c r="O151">
        <v>551.5</v>
      </c>
      <c r="P151">
        <v>567.02236248949498</v>
      </c>
      <c r="Q151">
        <v>501.23588602139802</v>
      </c>
      <c r="R151">
        <v>28.511193467040499</v>
      </c>
      <c r="S151" s="1">
        <f>(Table2[[#This Row],[Close Price]]-Table2[[#This Row],[20D EMA]])/Table2[[#This Row],[20D EMA]]</f>
        <v>-9.3109700815956528E-2</v>
      </c>
      <c r="T151" s="1">
        <f>(Table2[[#This Row],[Close Price]]-Table2[[#This Row],[50D EMA]])/Table2[[#This Row],[50D EMA]]</f>
        <v>-0.11793602318591787</v>
      </c>
      <c r="U151" s="1">
        <f>(Table2[[#This Row],[Close Price]]-Table2[[#This Row],[200D EMA]])/Table2[[#This Row],[200D EMA]]</f>
        <v>-2.1664171534431639E-3</v>
      </c>
      <c r="V151">
        <v>0.87575928916113399</v>
      </c>
      <c r="W151">
        <v>494.3</v>
      </c>
      <c r="X151">
        <v>532.35</v>
      </c>
      <c r="Y151">
        <v>494.3</v>
      </c>
      <c r="Z151">
        <v>532.35</v>
      </c>
      <c r="AA151">
        <v>494.3</v>
      </c>
      <c r="AB151">
        <v>569.45000000000005</v>
      </c>
      <c r="AC151" s="1">
        <f>(Table2[[#This Row],[Close Price]]/Table2[[#This Row],[Day Low]])-1</f>
        <v>1.1834918065951827E-2</v>
      </c>
      <c r="AD151" s="1">
        <f>(Table2[[#This Row],[Day High]]/Table2[[#This Row],[Close Price]])-1</f>
        <v>6.4380685794261705E-2</v>
      </c>
      <c r="AE151" s="1">
        <f>(Table2[[#This Row],[Close Price]]/Table2[[#This Row],[Current Week Low]])-1</f>
        <v>1.1834918065951827E-2</v>
      </c>
      <c r="AF151" s="1">
        <f>(Table2[[#This Row],[Current Week High]]/Table2[[#This Row],[Close Price]])-1</f>
        <v>6.4380685794261705E-2</v>
      </c>
      <c r="AG151" s="1">
        <f>(Table2[[#This Row],[Close Price]]/Table2[[#This Row],[Current Month Low]])-1</f>
        <v>1.1834918065951827E-2</v>
      </c>
      <c r="AH151" s="1">
        <f>(Table2[[#This Row],[Current Month High]]/Table2[[#This Row],[Close Price]])-1</f>
        <v>0.13855843247025912</v>
      </c>
      <c r="AI151">
        <v>30.7607717684694</v>
      </c>
      <c r="AJ151">
        <v>92.773174021969496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-0.16</v>
      </c>
      <c r="AM151" t="s">
        <v>3189</v>
      </c>
      <c r="AN151">
        <v>-8.41</v>
      </c>
      <c r="AO151" t="s">
        <v>3189</v>
      </c>
      <c r="AP151">
        <v>0.180078364937545</v>
      </c>
      <c r="AQ151">
        <f>(Table2[[#This Row],[Sharpe Ratio]]-AVERAGE(Table2[Sharpe Ratio]))/_xlfn.STDEV.P(Table2[Sharpe Ratio])</f>
        <v>1.3851147751672015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172</v>
      </c>
      <c r="AT151">
        <f>_xlfn.RANK.AVG(Table2[[#This Row],[6M Return vs Nifty Z-Score]],Table2[6M Return vs Nifty Z-Score])</f>
        <v>391</v>
      </c>
      <c r="AU151">
        <f>_xlfn.RANK.AVG(Table2[[#This Row],[Sharpe Ratio Z-Score]],Table2[Sharpe Ratio Z-Score])</f>
        <v>59</v>
      </c>
      <c r="AV151">
        <f>(Table2[[#This Row],[Rank 1Y]]+Table2[[#This Row],[Rank 6M]]+Table2[[#This Row],[Rank Sharpe]])/3</f>
        <v>207.33333333333334</v>
      </c>
    </row>
    <row r="152" spans="1:48" x14ac:dyDescent="0.3">
      <c r="A152" t="s">
        <v>1134</v>
      </c>
      <c r="B152" t="s">
        <v>1135</v>
      </c>
      <c r="C152" t="s">
        <v>3137</v>
      </c>
      <c r="D152" t="s">
        <v>77</v>
      </c>
      <c r="E152">
        <v>11252.367368310001</v>
      </c>
      <c r="F152">
        <v>363.3</v>
      </c>
      <c r="G152">
        <v>35.3021158233054</v>
      </c>
      <c r="H152">
        <f>(Table2[[#This Row],[1Y Return vs Nifty]]-AVERAGE(Table2[1Y Return vs Nifty]))/_xlfn.STDEV.P(Table2[1Y Return vs Nifty])</f>
        <v>0.21487206639934223</v>
      </c>
      <c r="I152">
        <v>0.21317372053568201</v>
      </c>
      <c r="J152">
        <f>(Table2[[#This Row],[1M Return vs Nifty]]-AVERAGE(Table2[1M Return vs Nifty]))/_xlfn.STDEV.P(Table2[1M Return vs Nifty])</f>
        <v>6.5636804695290249E-2</v>
      </c>
      <c r="K152">
        <v>47.340970592256497</v>
      </c>
      <c r="L152">
        <f>(Table2[[#This Row],[6M Return vs Nifty]]-AVERAGE(Table2[6M Return vs Nifty]))/_xlfn.STDEV.P(Table2[6M Return vs Nifty])</f>
        <v>1.4781252697277361</v>
      </c>
      <c r="M152">
        <v>5.0045193012882097</v>
      </c>
      <c r="N152">
        <f>(Table2[[#This Row],[1W Return vs Nifty]]-AVERAGE(Table2[1W Return vs Nifty]))/_xlfn.STDEV.P(Table2[1W Return vs Nifty])</f>
        <v>0.91268329864911957</v>
      </c>
      <c r="O152">
        <v>364.38</v>
      </c>
      <c r="P152">
        <v>352.84856950095701</v>
      </c>
      <c r="Q152">
        <v>289.71646427456699</v>
      </c>
      <c r="R152">
        <v>45.880125085979302</v>
      </c>
      <c r="S152" s="1">
        <f>(Table2[[#This Row],[Close Price]]-Table2[[#This Row],[20D EMA]])/Table2[[#This Row],[20D EMA]]</f>
        <v>-2.9639387452658874E-3</v>
      </c>
      <c r="T152" s="1">
        <f>(Table2[[#This Row],[Close Price]]-Table2[[#This Row],[50D EMA]])/Table2[[#This Row],[50D EMA]]</f>
        <v>2.9620158341083065E-2</v>
      </c>
      <c r="U152" s="1">
        <f>(Table2[[#This Row],[Close Price]]-Table2[[#This Row],[200D EMA]])/Table2[[#This Row],[200D EMA]]</f>
        <v>0.25398465327016151</v>
      </c>
      <c r="V152">
        <v>0.174682233854935</v>
      </c>
      <c r="W152">
        <v>359.05</v>
      </c>
      <c r="X152">
        <v>365.95</v>
      </c>
      <c r="Y152">
        <v>359.05</v>
      </c>
      <c r="Z152">
        <v>365.95</v>
      </c>
      <c r="AA152">
        <v>359.05</v>
      </c>
      <c r="AB152">
        <v>367.9</v>
      </c>
      <c r="AC152" s="1">
        <f>(Table2[[#This Row],[Close Price]]/Table2[[#This Row],[Day Low]])-1</f>
        <v>1.1836791533212709E-2</v>
      </c>
      <c r="AD152" s="1">
        <f>(Table2[[#This Row],[Day High]]/Table2[[#This Row],[Close Price]])-1</f>
        <v>7.2942471786401342E-3</v>
      </c>
      <c r="AE152" s="1">
        <f>(Table2[[#This Row],[Close Price]]/Table2[[#This Row],[Current Week Low]])-1</f>
        <v>1.1836791533212709E-2</v>
      </c>
      <c r="AF152" s="1">
        <f>(Table2[[#This Row],[Current Week High]]/Table2[[#This Row],[Close Price]])-1</f>
        <v>7.2942471786401342E-3</v>
      </c>
      <c r="AG152" s="1">
        <f>(Table2[[#This Row],[Close Price]]/Table2[[#This Row],[Current Month Low]])-1</f>
        <v>1.1836791533212709E-2</v>
      </c>
      <c r="AH152" s="1">
        <f>(Table2[[#This Row],[Current Month High]]/Table2[[#This Row],[Close Price]])-1</f>
        <v>1.266171208367739E-2</v>
      </c>
      <c r="AI152">
        <v>5.9730250481695402</v>
      </c>
      <c r="AJ152">
        <v>110.547667342799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3188</v>
      </c>
      <c r="AN152">
        <v>-1.58</v>
      </c>
      <c r="AO152" t="s">
        <v>3189</v>
      </c>
      <c r="AP152">
        <v>6.7325425779985001E-2</v>
      </c>
      <c r="AQ152">
        <f>(Table2[[#This Row],[Sharpe Ratio]]-AVERAGE(Table2[Sharpe Ratio]))/_xlfn.STDEV.P(Table2[Sharpe Ratio])</f>
        <v>6.8712183503751467E-2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2.7400296229752397</v>
      </c>
      <c r="AS152">
        <f>_xlfn.RANK.AVG(Table2[[#This Row],[1Y Return vs Nifty Z-Score]],Table2[1Y Return vs Nifty Z-Score])</f>
        <v>240</v>
      </c>
      <c r="AT152">
        <f>_xlfn.RANK.AVG(Table2[[#This Row],[6M Return vs Nifty Z-Score]],Table2[6M Return vs Nifty Z-Score])</f>
        <v>58</v>
      </c>
      <c r="AU152">
        <f>_xlfn.RANK.AVG(Table2[[#This Row],[Sharpe Ratio Z-Score]],Table2[Sharpe Ratio Z-Score])</f>
        <v>332</v>
      </c>
      <c r="AV152">
        <f>(Table2[[#This Row],[Rank 1Y]]+Table2[[#This Row],[Rank 6M]]+Table2[[#This Row],[Rank Sharpe]])/3</f>
        <v>210</v>
      </c>
    </row>
    <row r="153" spans="1:48" x14ac:dyDescent="0.3">
      <c r="A153" t="s">
        <v>805</v>
      </c>
      <c r="B153" t="s">
        <v>806</v>
      </c>
      <c r="C153" t="s">
        <v>3142</v>
      </c>
      <c r="D153" t="s">
        <v>135</v>
      </c>
      <c r="E153">
        <v>20335.44522768</v>
      </c>
      <c r="F153">
        <v>1741.7</v>
      </c>
      <c r="G153">
        <v>131.68864472886099</v>
      </c>
      <c r="H153">
        <f>(Table2[[#This Row],[1Y Return vs Nifty]]-AVERAGE(Table2[1Y Return vs Nifty]))/_xlfn.STDEV.P(Table2[1Y Return vs Nifty])</f>
        <v>1.9473391716796087</v>
      </c>
      <c r="I153">
        <v>5.2836986547245601</v>
      </c>
      <c r="J153">
        <f>(Table2[[#This Row],[1M Return vs Nifty]]-AVERAGE(Table2[1M Return vs Nifty]))/_xlfn.STDEV.P(Table2[1M Return vs Nifty])</f>
        <v>0.63214826577512062</v>
      </c>
      <c r="K153">
        <v>6.0519607440083298</v>
      </c>
      <c r="L153">
        <f>(Table2[[#This Row],[6M Return vs Nifty]]-AVERAGE(Table2[6M Return vs Nifty]))/_xlfn.STDEV.P(Table2[6M Return vs Nifty])</f>
        <v>2.0820974506281561E-2</v>
      </c>
      <c r="M153">
        <v>-5.6064819438130398</v>
      </c>
      <c r="N153">
        <f>(Table2[[#This Row],[1W Return vs Nifty]]-AVERAGE(Table2[1W Return vs Nifty]))/_xlfn.STDEV.P(Table2[1W Return vs Nifty])</f>
        <v>-1.8027608227692016</v>
      </c>
      <c r="O153">
        <v>1853.68</v>
      </c>
      <c r="P153">
        <v>1825.23126773576</v>
      </c>
      <c r="Q153">
        <v>1594.31618443056</v>
      </c>
      <c r="R153">
        <v>32.402830558681302</v>
      </c>
      <c r="S153" s="1">
        <f>(Table2[[#This Row],[Close Price]]-Table2[[#This Row],[20D EMA]])/Table2[[#This Row],[20D EMA]]</f>
        <v>-6.0409563678736358E-2</v>
      </c>
      <c r="T153" s="1">
        <f>(Table2[[#This Row],[Close Price]]-Table2[[#This Row],[50D EMA]])/Table2[[#This Row],[50D EMA]]</f>
        <v>-4.576475825958335E-2</v>
      </c>
      <c r="U153" s="1">
        <f>(Table2[[#This Row],[Close Price]]-Table2[[#This Row],[200D EMA]])/Table2[[#This Row],[200D EMA]]</f>
        <v>9.2443278823065383E-2</v>
      </c>
      <c r="V153">
        <v>0.87800207136855801</v>
      </c>
      <c r="W153">
        <v>1707.4</v>
      </c>
      <c r="X153">
        <v>1778.65</v>
      </c>
      <c r="Y153">
        <v>1707.4</v>
      </c>
      <c r="Z153">
        <v>1778.65</v>
      </c>
      <c r="AA153">
        <v>1707.4</v>
      </c>
      <c r="AB153">
        <v>1941.9</v>
      </c>
      <c r="AC153" s="1">
        <f>(Table2[[#This Row],[Close Price]]/Table2[[#This Row],[Day Low]])-1</f>
        <v>2.0089024247393672E-2</v>
      </c>
      <c r="AD153" s="1">
        <f>(Table2[[#This Row],[Day High]]/Table2[[#This Row],[Close Price]])-1</f>
        <v>2.1214904977895133E-2</v>
      </c>
      <c r="AE153" s="1">
        <f>(Table2[[#This Row],[Close Price]]/Table2[[#This Row],[Current Week Low]])-1</f>
        <v>2.0089024247393672E-2</v>
      </c>
      <c r="AF153" s="1">
        <f>(Table2[[#This Row],[Current Week High]]/Table2[[#This Row],[Close Price]])-1</f>
        <v>2.1214904977895133E-2</v>
      </c>
      <c r="AG153" s="1">
        <f>(Table2[[#This Row],[Close Price]]/Table2[[#This Row],[Current Month Low]])-1</f>
        <v>2.0089024247393672E-2</v>
      </c>
      <c r="AH153" s="1">
        <f>(Table2[[#This Row],[Current Month High]]/Table2[[#This Row],[Close Price]])-1</f>
        <v>0.11494516851352121</v>
      </c>
      <c r="AI153">
        <v>24.062893349715601</v>
      </c>
      <c r="AJ153">
        <v>164.58893707433899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-0.01</v>
      </c>
      <c r="AM153" t="s">
        <v>3189</v>
      </c>
      <c r="AN153">
        <v>-6.87</v>
      </c>
      <c r="AO153" t="s">
        <v>3189</v>
      </c>
      <c r="AP153">
        <v>8.1311209063450005E-2</v>
      </c>
      <c r="AQ153">
        <f>(Table2[[#This Row],[Sharpe Ratio]]-AVERAGE(Table2[Sharpe Ratio]))/_xlfn.STDEV.P(Table2[Sharpe Ratio])</f>
        <v>0.23199769515741592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1.029545284349225</v>
      </c>
      <c r="AS153">
        <f>_xlfn.RANK.AVG(Table2[[#This Row],[1Y Return vs Nifty Z-Score]],Table2[1Y Return vs Nifty Z-Score])</f>
        <v>43</v>
      </c>
      <c r="AT153">
        <f>_xlfn.RANK.AVG(Table2[[#This Row],[6M Return vs Nifty Z-Score]],Table2[6M Return vs Nifty Z-Score])</f>
        <v>313</v>
      </c>
      <c r="AU153">
        <f>_xlfn.RANK.AVG(Table2[[#This Row],[Sharpe Ratio Z-Score]],Table2[Sharpe Ratio Z-Score])</f>
        <v>284</v>
      </c>
      <c r="AV153">
        <f>(Table2[[#This Row],[Rank 1Y]]+Table2[[#This Row],[Rank 6M]]+Table2[[#This Row],[Rank Sharpe]])/3</f>
        <v>213.33333333333334</v>
      </c>
    </row>
    <row r="154" spans="1:48" x14ac:dyDescent="0.3">
      <c r="A154" t="s">
        <v>1544</v>
      </c>
      <c r="B154" t="s">
        <v>1545</v>
      </c>
      <c r="C154" t="s">
        <v>3133</v>
      </c>
      <c r="D154" t="s">
        <v>51</v>
      </c>
      <c r="E154">
        <v>6512.5866775249997</v>
      </c>
      <c r="F154">
        <v>1257.7</v>
      </c>
      <c r="G154">
        <v>121.487314865017</v>
      </c>
      <c r="H154">
        <f>(Table2[[#This Row],[1Y Return vs Nifty]]-AVERAGE(Table2[1Y Return vs Nifty]))/_xlfn.STDEV.P(Table2[1Y Return vs Nifty])</f>
        <v>1.7639788139626054</v>
      </c>
      <c r="I154">
        <v>-13.0919899194288</v>
      </c>
      <c r="J154">
        <f>(Table2[[#This Row],[1M Return vs Nifty]]-AVERAGE(Table2[1M Return vs Nifty]))/_xlfn.STDEV.P(Table2[1M Return vs Nifty])</f>
        <v>-1.4209011359347712</v>
      </c>
      <c r="K154">
        <v>1.0662031045389999</v>
      </c>
      <c r="L154">
        <f>(Table2[[#This Row],[6M Return vs Nifty]]-AVERAGE(Table2[6M Return vs Nifty]))/_xlfn.STDEV.P(Table2[6M Return vs Nifty])</f>
        <v>-0.15515239103665868</v>
      </c>
      <c r="M154">
        <v>-4.7342038241346698</v>
      </c>
      <c r="N154">
        <f>(Table2[[#This Row],[1W Return vs Nifty]]-AVERAGE(Table2[1W Return vs Nifty]))/_xlfn.STDEV.P(Table2[1W Return vs Nifty])</f>
        <v>-1.5795375436826995</v>
      </c>
      <c r="O154">
        <v>1374.09</v>
      </c>
      <c r="P154">
        <v>1367.29316969565</v>
      </c>
      <c r="Q154">
        <v>1125.1882248076699</v>
      </c>
      <c r="R154">
        <v>27.437391255441501</v>
      </c>
      <c r="S154" s="1">
        <f>(Table2[[#This Row],[Close Price]]-Table2[[#This Row],[20D EMA]])/Table2[[#This Row],[20D EMA]]</f>
        <v>-8.4703330931743828E-2</v>
      </c>
      <c r="T154" s="1">
        <f>(Table2[[#This Row],[Close Price]]-Table2[[#This Row],[50D EMA]])/Table2[[#This Row],[50D EMA]]</f>
        <v>-8.0153380507301628E-2</v>
      </c>
      <c r="U154" s="1">
        <f>(Table2[[#This Row],[Close Price]]-Table2[[#This Row],[200D EMA]])/Table2[[#This Row],[200D EMA]]</f>
        <v>0.11776854065014815</v>
      </c>
      <c r="V154">
        <v>0.74067565144288505</v>
      </c>
      <c r="W154">
        <v>1240.05</v>
      </c>
      <c r="X154">
        <v>1309.4000000000001</v>
      </c>
      <c r="Y154">
        <v>1240.05</v>
      </c>
      <c r="Z154">
        <v>1309.4000000000001</v>
      </c>
      <c r="AA154">
        <v>1240.05</v>
      </c>
      <c r="AB154">
        <v>1397.35</v>
      </c>
      <c r="AC154" s="1">
        <f>(Table2[[#This Row],[Close Price]]/Table2[[#This Row],[Day Low]])-1</f>
        <v>1.4233297044474069E-2</v>
      </c>
      <c r="AD154" s="1">
        <f>(Table2[[#This Row],[Day High]]/Table2[[#This Row],[Close Price]])-1</f>
        <v>4.1106782221515425E-2</v>
      </c>
      <c r="AE154" s="1">
        <f>(Table2[[#This Row],[Close Price]]/Table2[[#This Row],[Current Week Low]])-1</f>
        <v>1.4233297044474069E-2</v>
      </c>
      <c r="AF154" s="1">
        <f>(Table2[[#This Row],[Current Week High]]/Table2[[#This Row],[Close Price]])-1</f>
        <v>4.1106782221515425E-2</v>
      </c>
      <c r="AG154" s="1">
        <f>(Table2[[#This Row],[Close Price]]/Table2[[#This Row],[Current Month Low]])-1</f>
        <v>1.4233297044474069E-2</v>
      </c>
      <c r="AH154" s="1">
        <f>(Table2[[#This Row],[Current Month High]]/Table2[[#This Row],[Close Price]])-1</f>
        <v>0.11103601812832942</v>
      </c>
      <c r="AI154">
        <v>26.4212451299991</v>
      </c>
      <c r="AJ154">
        <v>191.100567063997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-0.02</v>
      </c>
      <c r="AM154" t="s">
        <v>3189</v>
      </c>
      <c r="AN154">
        <v>-10.36</v>
      </c>
      <c r="AO154" t="s">
        <v>3189</v>
      </c>
      <c r="AP154">
        <v>0.10877665861296899</v>
      </c>
      <c r="AQ154">
        <f>(Table2[[#This Row],[Sharpe Ratio]]-AVERAGE(Table2[Sharpe Ratio]))/_xlfn.STDEV.P(Table2[Sharpe Ratio])</f>
        <v>0.55265974830057185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-0.83895250839095226</v>
      </c>
      <c r="AS154">
        <f>_xlfn.RANK.AVG(Table2[[#This Row],[1Y Return vs Nifty Z-Score]],Table2[1Y Return vs Nifty Z-Score])</f>
        <v>50</v>
      </c>
      <c r="AT154">
        <f>_xlfn.RANK.AVG(Table2[[#This Row],[6M Return vs Nifty Z-Score]],Table2[6M Return vs Nifty Z-Score])</f>
        <v>381</v>
      </c>
      <c r="AU154">
        <f>_xlfn.RANK.AVG(Table2[[#This Row],[Sharpe Ratio Z-Score]],Table2[Sharpe Ratio Z-Score])</f>
        <v>209</v>
      </c>
      <c r="AV154">
        <f>(Table2[[#This Row],[Rank 1Y]]+Table2[[#This Row],[Rank 6M]]+Table2[[#This Row],[Rank Sharpe]])/3</f>
        <v>213.33333333333334</v>
      </c>
    </row>
    <row r="155" spans="1:48" x14ac:dyDescent="0.3">
      <c r="A155" t="s">
        <v>1685</v>
      </c>
      <c r="B155" t="s">
        <v>1686</v>
      </c>
      <c r="C155" t="s">
        <v>3133</v>
      </c>
      <c r="D155" t="s">
        <v>51</v>
      </c>
      <c r="E155">
        <v>5165.5379835949998</v>
      </c>
      <c r="F155">
        <v>198.7</v>
      </c>
      <c r="G155">
        <v>87.376556088395802</v>
      </c>
      <c r="H155">
        <f>(Table2[[#This Row],[1Y Return vs Nifty]]-AVERAGE(Table2[1Y Return vs Nifty]))/_xlfn.STDEV.P(Table2[1Y Return vs Nifty])</f>
        <v>1.150866502650395</v>
      </c>
      <c r="I155">
        <v>19.3500818243505</v>
      </c>
      <c r="J155">
        <f>(Table2[[#This Row],[1M Return vs Nifty]]-AVERAGE(Table2[1M Return vs Nifty]))/_xlfn.STDEV.P(Table2[1M Return vs Nifty])</f>
        <v>2.2037345186703101</v>
      </c>
      <c r="K155">
        <v>48.760168842735297</v>
      </c>
      <c r="L155">
        <f>(Table2[[#This Row],[6M Return vs Nifty]]-AVERAGE(Table2[6M Return vs Nifty]))/_xlfn.STDEV.P(Table2[6M Return vs Nifty])</f>
        <v>1.5282161707639903</v>
      </c>
      <c r="M155">
        <v>1.0335447723205899</v>
      </c>
      <c r="N155">
        <f>(Table2[[#This Row],[1W Return vs Nifty]]-AVERAGE(Table2[1W Return vs Nifty]))/_xlfn.STDEV.P(Table2[1W Return vs Nifty])</f>
        <v>-0.10352235357103709</v>
      </c>
      <c r="O155">
        <v>193.73</v>
      </c>
      <c r="P155">
        <v>173.49483380332299</v>
      </c>
      <c r="Q155">
        <v>139.56713247087501</v>
      </c>
      <c r="R155">
        <v>57.325316768277801</v>
      </c>
      <c r="S155" s="1">
        <f>(Table2[[#This Row],[Close Price]]-Table2[[#This Row],[20D EMA]])/Table2[[#This Row],[20D EMA]]</f>
        <v>2.5654261085015222E-2</v>
      </c>
      <c r="T155" s="1">
        <f>(Table2[[#This Row],[Close Price]]-Table2[[#This Row],[50D EMA]])/Table2[[#This Row],[50D EMA]]</f>
        <v>0.14527905900212595</v>
      </c>
      <c r="U155" s="1">
        <f>(Table2[[#This Row],[Close Price]]-Table2[[#This Row],[200D EMA]])/Table2[[#This Row],[200D EMA]]</f>
        <v>0.42368762961770301</v>
      </c>
      <c r="V155">
        <v>3.0630097854989198</v>
      </c>
      <c r="W155">
        <v>188.5</v>
      </c>
      <c r="X155">
        <v>213.2</v>
      </c>
      <c r="Y155">
        <v>188.5</v>
      </c>
      <c r="Z155">
        <v>213.2</v>
      </c>
      <c r="AA155">
        <v>188.5</v>
      </c>
      <c r="AB155">
        <v>240.7</v>
      </c>
      <c r="AC155" s="1">
        <f>(Table2[[#This Row],[Close Price]]/Table2[[#This Row],[Day Low]])-1</f>
        <v>5.4111405835543636E-2</v>
      </c>
      <c r="AD155" s="1">
        <f>(Table2[[#This Row],[Day High]]/Table2[[#This Row],[Close Price]])-1</f>
        <v>7.2974333165576333E-2</v>
      </c>
      <c r="AE155" s="1">
        <f>(Table2[[#This Row],[Close Price]]/Table2[[#This Row],[Current Week Low]])-1</f>
        <v>5.4111405835543636E-2</v>
      </c>
      <c r="AF155" s="1">
        <f>(Table2[[#This Row],[Current Week High]]/Table2[[#This Row],[Close Price]])-1</f>
        <v>7.2974333165576333E-2</v>
      </c>
      <c r="AG155" s="1">
        <f>(Table2[[#This Row],[Close Price]]/Table2[[#This Row],[Current Month Low]])-1</f>
        <v>5.4111405835543636E-2</v>
      </c>
      <c r="AH155" s="1">
        <f>(Table2[[#This Row],[Current Month High]]/Table2[[#This Row],[Close Price]])-1</f>
        <v>0.21137393054856579</v>
      </c>
      <c r="AI155">
        <v>21.137393054856499</v>
      </c>
      <c r="AJ155">
        <v>119.073869900771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0.26</v>
      </c>
      <c r="AM155" t="s">
        <v>3188</v>
      </c>
      <c r="AN155">
        <v>11.72</v>
      </c>
      <c r="AO155" t="s">
        <v>3188</v>
      </c>
      <c r="AP155">
        <v>2.0642545923809999E-3</v>
      </c>
      <c r="AQ155">
        <f>(Table2[[#This Row],[Sharpe Ratio]]-AVERAGE(Table2[Sharpe Ratio]))/_xlfn.STDEV.P(Table2[Sharpe Ratio])</f>
        <v>-0.69321895131397693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4.086075887199681</v>
      </c>
      <c r="AS155">
        <f>_xlfn.RANK.AVG(Table2[[#This Row],[1Y Return vs Nifty Z-Score]],Table2[1Y Return vs Nifty Z-Score])</f>
        <v>84</v>
      </c>
      <c r="AT155">
        <f>_xlfn.RANK.AVG(Table2[[#This Row],[6M Return vs Nifty Z-Score]],Table2[6M Return vs Nifty Z-Score])</f>
        <v>53</v>
      </c>
      <c r="AU155">
        <f>_xlfn.RANK.AVG(Table2[[#This Row],[Sharpe Ratio Z-Score]],Table2[Sharpe Ratio Z-Score])</f>
        <v>505</v>
      </c>
      <c r="AV155">
        <f>(Table2[[#This Row],[Rank 1Y]]+Table2[[#This Row],[Rank 6M]]+Table2[[#This Row],[Rank Sharpe]])/3</f>
        <v>214</v>
      </c>
    </row>
    <row r="156" spans="1:48" x14ac:dyDescent="0.3">
      <c r="A156" t="s">
        <v>777</v>
      </c>
      <c r="B156" t="s">
        <v>778</v>
      </c>
      <c r="C156" t="s">
        <v>3140</v>
      </c>
      <c r="D156" t="s">
        <v>779</v>
      </c>
      <c r="E156">
        <v>20976.579039619999</v>
      </c>
      <c r="F156">
        <v>299.3</v>
      </c>
      <c r="G156">
        <v>60.489643107371499</v>
      </c>
      <c r="H156">
        <f>(Table2[[#This Row],[1Y Return vs Nifty]]-AVERAGE(Table2[1Y Return vs Nifty]))/_xlfn.STDEV.P(Table2[1Y Return vs Nifty])</f>
        <v>0.6675967674387483</v>
      </c>
      <c r="I156">
        <v>-3.2963081419426201</v>
      </c>
      <c r="J156">
        <f>(Table2[[#This Row],[1M Return vs Nifty]]-AVERAGE(Table2[1M Return vs Nifty]))/_xlfn.STDEV.P(Table2[1M Return vs Nifty])</f>
        <v>-0.32646494479818489</v>
      </c>
      <c r="K156">
        <v>40.303536416540098</v>
      </c>
      <c r="L156">
        <f>(Table2[[#This Row],[6M Return vs Nifty]]-AVERAGE(Table2[6M Return vs Nifty]))/_xlfn.STDEV.P(Table2[6M Return vs Nifty])</f>
        <v>1.2297375488958959</v>
      </c>
      <c r="M156">
        <v>-0.69533477272812405</v>
      </c>
      <c r="N156">
        <f>(Table2[[#This Row],[1W Return vs Nifty]]-AVERAGE(Table2[1W Return vs Nifty]))/_xlfn.STDEV.P(Table2[1W Return vs Nifty])</f>
        <v>-0.54595711432561611</v>
      </c>
      <c r="O156">
        <v>312.57</v>
      </c>
      <c r="P156">
        <v>298.857735793659</v>
      </c>
      <c r="Q156">
        <v>238.77815503371599</v>
      </c>
      <c r="R156">
        <v>37.560165541081403</v>
      </c>
      <c r="S156" s="1">
        <f>(Table2[[#This Row],[Close Price]]-Table2[[#This Row],[20D EMA]])/Table2[[#This Row],[20D EMA]]</f>
        <v>-4.2454490194196441E-2</v>
      </c>
      <c r="T156" s="1">
        <f>(Table2[[#This Row],[Close Price]]-Table2[[#This Row],[50D EMA]])/Table2[[#This Row],[50D EMA]]</f>
        <v>1.4798486148150487E-3</v>
      </c>
      <c r="U156" s="1">
        <f>(Table2[[#This Row],[Close Price]]-Table2[[#This Row],[200D EMA]])/Table2[[#This Row],[200D EMA]]</f>
        <v>0.25346474830471072</v>
      </c>
      <c r="V156">
        <v>0.83383979262281904</v>
      </c>
      <c r="W156">
        <v>295.05</v>
      </c>
      <c r="X156">
        <v>312.3</v>
      </c>
      <c r="Y156">
        <v>295.05</v>
      </c>
      <c r="Z156">
        <v>312.3</v>
      </c>
      <c r="AA156">
        <v>295.05</v>
      </c>
      <c r="AB156">
        <v>316.3</v>
      </c>
      <c r="AC156" s="1">
        <f>(Table2[[#This Row],[Close Price]]/Table2[[#This Row],[Day Low]])-1</f>
        <v>1.4404338247754556E-2</v>
      </c>
      <c r="AD156" s="1">
        <f>(Table2[[#This Row],[Day High]]/Table2[[#This Row],[Close Price]])-1</f>
        <v>4.3434680922151747E-2</v>
      </c>
      <c r="AE156" s="1">
        <f>(Table2[[#This Row],[Close Price]]/Table2[[#This Row],[Current Week Low]])-1</f>
        <v>1.4404338247754556E-2</v>
      </c>
      <c r="AF156" s="1">
        <f>(Table2[[#This Row],[Current Week High]]/Table2[[#This Row],[Close Price]])-1</f>
        <v>4.3434680922151747E-2</v>
      </c>
      <c r="AG156" s="1">
        <f>(Table2[[#This Row],[Close Price]]/Table2[[#This Row],[Current Month Low]])-1</f>
        <v>1.4404338247754556E-2</v>
      </c>
      <c r="AH156" s="1">
        <f>(Table2[[#This Row],[Current Month High]]/Table2[[#This Row],[Close Price]])-1</f>
        <v>5.6799198128967499E-2</v>
      </c>
      <c r="AI156">
        <v>15.268960908787101</v>
      </c>
      <c r="AJ156">
        <v>101.820633850303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0.16</v>
      </c>
      <c r="AM156" t="s">
        <v>3188</v>
      </c>
      <c r="AN156">
        <v>-0.88</v>
      </c>
      <c r="AO156" t="s">
        <v>3189</v>
      </c>
      <c r="AP156">
        <v>3.0909408073175E-2</v>
      </c>
      <c r="AQ156">
        <f>(Table2[[#This Row],[Sharpe Ratio]]-AVERAGE(Table2[Sharpe Ratio]))/_xlfn.STDEV.P(Table2[Sharpe Ratio])</f>
        <v>-0.35644870760453634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0.66846354960630694</v>
      </c>
      <c r="AS156">
        <f>_xlfn.RANK.AVG(Table2[[#This Row],[1Y Return vs Nifty Z-Score]],Table2[1Y Return vs Nifty Z-Score])</f>
        <v>138</v>
      </c>
      <c r="AT156">
        <f>_xlfn.RANK.AVG(Table2[[#This Row],[6M Return vs Nifty Z-Score]],Table2[6M Return vs Nifty Z-Score])</f>
        <v>74</v>
      </c>
      <c r="AU156">
        <f>_xlfn.RANK.AVG(Table2[[#This Row],[Sharpe Ratio Z-Score]],Table2[Sharpe Ratio Z-Score])</f>
        <v>432</v>
      </c>
      <c r="AV156">
        <f>(Table2[[#This Row],[Rank 1Y]]+Table2[[#This Row],[Rank 6M]]+Table2[[#This Row],[Rank Sharpe]])/3</f>
        <v>214.66666666666666</v>
      </c>
    </row>
    <row r="157" spans="1:48" x14ac:dyDescent="0.3">
      <c r="A157" t="s">
        <v>1003</v>
      </c>
      <c r="B157" t="s">
        <v>1004</v>
      </c>
      <c r="C157" t="s">
        <v>3128</v>
      </c>
      <c r="D157" t="s">
        <v>21</v>
      </c>
      <c r="E157">
        <v>14168.64168746</v>
      </c>
      <c r="F157">
        <v>2447.1</v>
      </c>
      <c r="G157">
        <v>174.850271716451</v>
      </c>
      <c r="H157">
        <f>(Table2[[#This Row],[1Y Return vs Nifty]]-AVERAGE(Table2[1Y Return vs Nifty]))/_xlfn.STDEV.P(Table2[1Y Return vs Nifty])</f>
        <v>2.7231332563451756</v>
      </c>
      <c r="I157">
        <v>-3.4627837210260899</v>
      </c>
      <c r="J157">
        <f>(Table2[[#This Row],[1M Return vs Nifty]]-AVERAGE(Table2[1M Return vs Nifty]))/_xlfn.STDEV.P(Table2[1M Return vs Nifty])</f>
        <v>-0.34506466075752945</v>
      </c>
      <c r="K157">
        <v>36.849942393626698</v>
      </c>
      <c r="L157">
        <f>(Table2[[#This Row],[6M Return vs Nifty]]-AVERAGE(Table2[6M Return vs Nifty]))/_xlfn.STDEV.P(Table2[6M Return vs Nifty])</f>
        <v>1.1078422207676439</v>
      </c>
      <c r="M157">
        <v>2.5847260266634402</v>
      </c>
      <c r="N157">
        <f>(Table2[[#This Row],[1W Return vs Nifty]]-AVERAGE(Table2[1W Return vs Nifty]))/_xlfn.STDEV.P(Table2[1W Return vs Nifty])</f>
        <v>0.29343792577151784</v>
      </c>
      <c r="O157">
        <v>2566.38</v>
      </c>
      <c r="P157">
        <v>2537.9842565539402</v>
      </c>
      <c r="Q157">
        <v>2016.0046310831599</v>
      </c>
      <c r="R157">
        <v>42.421236706089303</v>
      </c>
      <c r="S157" s="1">
        <f>(Table2[[#This Row],[Close Price]]-Table2[[#This Row],[20D EMA]])/Table2[[#This Row],[20D EMA]]</f>
        <v>-4.647791831295451E-2</v>
      </c>
      <c r="T157" s="1">
        <f>(Table2[[#This Row],[Close Price]]-Table2[[#This Row],[50D EMA]])/Table2[[#This Row],[50D EMA]]</f>
        <v>-3.5809621875804068E-2</v>
      </c>
      <c r="U157" s="1">
        <f>(Table2[[#This Row],[Close Price]]-Table2[[#This Row],[200D EMA]])/Table2[[#This Row],[200D EMA]]</f>
        <v>0.21383649733245944</v>
      </c>
      <c r="V157">
        <v>1.07545278897591</v>
      </c>
      <c r="W157">
        <v>2416.15</v>
      </c>
      <c r="X157">
        <v>2640.4</v>
      </c>
      <c r="Y157">
        <v>2416.15</v>
      </c>
      <c r="Z157">
        <v>2640.4</v>
      </c>
      <c r="AA157">
        <v>2356</v>
      </c>
      <c r="AB157">
        <v>2640.4</v>
      </c>
      <c r="AC157" s="1">
        <f>(Table2[[#This Row],[Close Price]]/Table2[[#This Row],[Day Low]])-1</f>
        <v>1.280963516337974E-2</v>
      </c>
      <c r="AD157" s="1">
        <f>(Table2[[#This Row],[Day High]]/Table2[[#This Row],[Close Price]])-1</f>
        <v>7.8991459278329623E-2</v>
      </c>
      <c r="AE157" s="1">
        <f>(Table2[[#This Row],[Close Price]]/Table2[[#This Row],[Current Week Low]])-1</f>
        <v>1.280963516337974E-2</v>
      </c>
      <c r="AF157" s="1">
        <f>(Table2[[#This Row],[Current Week High]]/Table2[[#This Row],[Close Price]])-1</f>
        <v>7.8991459278329623E-2</v>
      </c>
      <c r="AG157" s="1">
        <f>(Table2[[#This Row],[Close Price]]/Table2[[#This Row],[Current Month Low]])-1</f>
        <v>3.8667232597622947E-2</v>
      </c>
      <c r="AH157" s="1">
        <f>(Table2[[#This Row],[Current Month High]]/Table2[[#This Row],[Close Price]])-1</f>
        <v>7.8991459278329623E-2</v>
      </c>
      <c r="AI157">
        <v>19.529238690695099</v>
      </c>
      <c r="AJ157">
        <v>231.31600324939001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-0.06</v>
      </c>
      <c r="AM157" t="s">
        <v>3189</v>
      </c>
      <c r="AN157">
        <v>-8.65</v>
      </c>
      <c r="AO157" t="s">
        <v>3189</v>
      </c>
      <c r="AQ157">
        <f>(Table2[[#This Row],[Sharpe Ratio]]-AVERAGE(Table2[Sharpe Ratio]))/_xlfn.STDEV.P(Table2[Sharpe Ratio])</f>
        <v>-0.71731934386752505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3.0620293982592832</v>
      </c>
      <c r="AS157">
        <f>_xlfn.RANK.AVG(Table2[[#This Row],[1Y Return vs Nifty Z-Score]],Table2[1Y Return vs Nifty Z-Score])</f>
        <v>14</v>
      </c>
      <c r="AT157">
        <f>_xlfn.RANK.AVG(Table2[[#This Row],[6M Return vs Nifty Z-Score]],Table2[6M Return vs Nifty Z-Score])</f>
        <v>89</v>
      </c>
      <c r="AU157">
        <f>_xlfn.RANK.AVG(Table2[[#This Row],[Sharpe Ratio Z-Score]],Table2[Sharpe Ratio Z-Score])</f>
        <v>541.5</v>
      </c>
      <c r="AV157">
        <f>(Table2[[#This Row],[Rank 1Y]]+Table2[[#This Row],[Rank 6M]]+Table2[[#This Row],[Rank Sharpe]])/3</f>
        <v>214.83333333333334</v>
      </c>
    </row>
    <row r="158" spans="1:48" x14ac:dyDescent="0.3">
      <c r="A158" t="s">
        <v>1160</v>
      </c>
      <c r="B158" t="s">
        <v>1161</v>
      </c>
      <c r="C158" t="s">
        <v>3138</v>
      </c>
      <c r="D158" t="s">
        <v>83</v>
      </c>
      <c r="E158">
        <v>10843.058720479999</v>
      </c>
      <c r="F158">
        <v>1375.5</v>
      </c>
      <c r="G158">
        <v>100.08760805128399</v>
      </c>
      <c r="H158">
        <f>(Table2[[#This Row],[1Y Return vs Nifty]]-AVERAGE(Table2[1Y Return vs Nifty]))/_xlfn.STDEV.P(Table2[1Y Return vs Nifty])</f>
        <v>1.3793370124743325</v>
      </c>
      <c r="I158">
        <v>17.9271024327623</v>
      </c>
      <c r="J158">
        <f>(Table2[[#This Row],[1M Return vs Nifty]]-AVERAGE(Table2[1M Return vs Nifty]))/_xlfn.STDEV.P(Table2[1M Return vs Nifty])</f>
        <v>2.0447501640565258</v>
      </c>
      <c r="K158">
        <v>58.100028789167702</v>
      </c>
      <c r="L158">
        <f>(Table2[[#This Row],[6M Return vs Nifty]]-AVERAGE(Table2[6M Return vs Nifty]))/_xlfn.STDEV.P(Table2[6M Return vs Nifty])</f>
        <v>1.8578684939058654</v>
      </c>
      <c r="M158">
        <v>-0.31561353474584303</v>
      </c>
      <c r="N158">
        <f>(Table2[[#This Row],[1W Return vs Nifty]]-AVERAGE(Table2[1W Return vs Nifty]))/_xlfn.STDEV.P(Table2[1W Return vs Nifty])</f>
        <v>-0.4487832680844141</v>
      </c>
      <c r="O158">
        <v>1340.5</v>
      </c>
      <c r="P158">
        <v>1219.8072247884299</v>
      </c>
      <c r="Q158">
        <v>955.47178668097797</v>
      </c>
      <c r="R158">
        <v>55.388906958505501</v>
      </c>
      <c r="S158" s="1">
        <f>(Table2[[#This Row],[Close Price]]-Table2[[#This Row],[20D EMA]])/Table2[[#This Row],[20D EMA]]</f>
        <v>2.6109660574412531E-2</v>
      </c>
      <c r="T158" s="1">
        <f>(Table2[[#This Row],[Close Price]]-Table2[[#This Row],[50D EMA]])/Table2[[#This Row],[50D EMA]]</f>
        <v>0.12763719713053367</v>
      </c>
      <c r="U158" s="1">
        <f>(Table2[[#This Row],[Close Price]]-Table2[[#This Row],[200D EMA]])/Table2[[#This Row],[200D EMA]]</f>
        <v>0.43960294712424097</v>
      </c>
      <c r="V158">
        <v>1.60976915327925</v>
      </c>
      <c r="W158">
        <v>1336.4</v>
      </c>
      <c r="X158">
        <v>1544</v>
      </c>
      <c r="Y158">
        <v>1336.4</v>
      </c>
      <c r="Z158">
        <v>1544</v>
      </c>
      <c r="AA158">
        <v>1336.4</v>
      </c>
      <c r="AB158">
        <v>1544</v>
      </c>
      <c r="AC158" s="1">
        <f>(Table2[[#This Row],[Close Price]]/Table2[[#This Row],[Day Low]])-1</f>
        <v>2.9257707273271372E-2</v>
      </c>
      <c r="AD158" s="1">
        <f>(Table2[[#This Row],[Day High]]/Table2[[#This Row],[Close Price]])-1</f>
        <v>0.12250090876045072</v>
      </c>
      <c r="AE158" s="1">
        <f>(Table2[[#This Row],[Close Price]]/Table2[[#This Row],[Current Week Low]])-1</f>
        <v>2.9257707273271372E-2</v>
      </c>
      <c r="AF158" s="1">
        <f>(Table2[[#This Row],[Current Week High]]/Table2[[#This Row],[Close Price]])-1</f>
        <v>0.12250090876045072</v>
      </c>
      <c r="AG158" s="1">
        <f>(Table2[[#This Row],[Close Price]]/Table2[[#This Row],[Current Month Low]])-1</f>
        <v>2.9257707273271372E-2</v>
      </c>
      <c r="AH158" s="1">
        <f>(Table2[[#This Row],[Current Month High]]/Table2[[#This Row],[Close Price]])-1</f>
        <v>0.12250090876045072</v>
      </c>
      <c r="AI158">
        <v>12.250090876045</v>
      </c>
      <c r="AJ158">
        <v>136.34020618556701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0.34</v>
      </c>
      <c r="AM158" t="s">
        <v>3188</v>
      </c>
      <c r="AN158">
        <v>9.09</v>
      </c>
      <c r="AO158" t="s">
        <v>3188</v>
      </c>
      <c r="AQ158">
        <f>(Table2[[#This Row],[Sharpe Ratio]]-AVERAGE(Table2[Sharpe Ratio]))/_xlfn.STDEV.P(Table2[Sharpe Ratio])</f>
        <v>-0.71731934386752505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4.1158530584847846</v>
      </c>
      <c r="AS158">
        <f>_xlfn.RANK.AVG(Table2[[#This Row],[1Y Return vs Nifty Z-Score]],Table2[1Y Return vs Nifty Z-Score])</f>
        <v>66</v>
      </c>
      <c r="AT158">
        <f>_xlfn.RANK.AVG(Table2[[#This Row],[6M Return vs Nifty Z-Score]],Table2[6M Return vs Nifty Z-Score])</f>
        <v>37</v>
      </c>
      <c r="AU158">
        <f>_xlfn.RANK.AVG(Table2[[#This Row],[Sharpe Ratio Z-Score]],Table2[Sharpe Ratio Z-Score])</f>
        <v>541.5</v>
      </c>
      <c r="AV158">
        <f>(Table2[[#This Row],[Rank 1Y]]+Table2[[#This Row],[Rank 6M]]+Table2[[#This Row],[Rank Sharpe]])/3</f>
        <v>214.83333333333334</v>
      </c>
    </row>
    <row r="159" spans="1:48" x14ac:dyDescent="0.3">
      <c r="A159" t="s">
        <v>964</v>
      </c>
      <c r="B159" t="s">
        <v>965</v>
      </c>
      <c r="C159" t="s">
        <v>3135</v>
      </c>
      <c r="D159" t="s">
        <v>271</v>
      </c>
      <c r="E159">
        <v>15308.3661669299</v>
      </c>
      <c r="F159">
        <v>6060.7</v>
      </c>
      <c r="G159">
        <v>8.1624510848729894</v>
      </c>
      <c r="H159">
        <f>(Table2[[#This Row],[1Y Return vs Nifty]]-AVERAGE(Table2[1Y Return vs Nifty]))/_xlfn.STDEV.P(Table2[1Y Return vs Nifty])</f>
        <v>-0.27294066989848731</v>
      </c>
      <c r="I159">
        <v>2.7005137240508001</v>
      </c>
      <c r="J159">
        <f>(Table2[[#This Row],[1M Return vs Nifty]]-AVERAGE(Table2[1M Return vs Nifty]))/_xlfn.STDEV.P(Table2[1M Return vs Nifty])</f>
        <v>0.34353833123991262</v>
      </c>
      <c r="K159">
        <v>25.433176368539101</v>
      </c>
      <c r="L159">
        <f>(Table2[[#This Row],[6M Return vs Nifty]]-AVERAGE(Table2[6M Return vs Nifty]))/_xlfn.STDEV.P(Table2[6M Return vs Nifty])</f>
        <v>0.70488506032596665</v>
      </c>
      <c r="M159">
        <v>4.2407797958580398</v>
      </c>
      <c r="N159">
        <f>(Table2[[#This Row],[1W Return vs Nifty]]-AVERAGE(Table2[1W Return vs Nifty]))/_xlfn.STDEV.P(Table2[1W Return vs Nifty])</f>
        <v>0.71723596032440318</v>
      </c>
      <c r="O159">
        <v>6294.77</v>
      </c>
      <c r="P159">
        <v>5975.6833645831102</v>
      </c>
      <c r="Q159">
        <v>5141.5592209126999</v>
      </c>
      <c r="R159">
        <v>52.248222675419598</v>
      </c>
      <c r="S159" s="1">
        <f>(Table2[[#This Row],[Close Price]]-Table2[[#This Row],[20D EMA]])/Table2[[#This Row],[20D EMA]]</f>
        <v>-3.7184837571507874E-2</v>
      </c>
      <c r="T159" s="1">
        <f>(Table2[[#This Row],[Close Price]]-Table2[[#This Row],[50D EMA]])/Table2[[#This Row],[50D EMA]]</f>
        <v>1.4227098430410347E-2</v>
      </c>
      <c r="U159" s="1">
        <f>(Table2[[#This Row],[Close Price]]-Table2[[#This Row],[200D EMA]])/Table2[[#This Row],[200D EMA]]</f>
        <v>0.17876693423053472</v>
      </c>
      <c r="V159">
        <v>1.5257215797207699</v>
      </c>
      <c r="W159">
        <v>6012.95</v>
      </c>
      <c r="X159">
        <v>6435.05</v>
      </c>
      <c r="Y159">
        <v>6012.95</v>
      </c>
      <c r="Z159">
        <v>6435.05</v>
      </c>
      <c r="AA159">
        <v>6012.95</v>
      </c>
      <c r="AB159">
        <v>6618.95</v>
      </c>
      <c r="AC159" s="1">
        <f>(Table2[[#This Row],[Close Price]]/Table2[[#This Row],[Day Low]])-1</f>
        <v>7.9411935905004949E-3</v>
      </c>
      <c r="AD159" s="1">
        <f>(Table2[[#This Row],[Day High]]/Table2[[#This Row],[Close Price]])-1</f>
        <v>6.1766792614714516E-2</v>
      </c>
      <c r="AE159" s="1">
        <f>(Table2[[#This Row],[Close Price]]/Table2[[#This Row],[Current Week Low]])-1</f>
        <v>7.9411935905004949E-3</v>
      </c>
      <c r="AF159" s="1">
        <f>(Table2[[#This Row],[Current Week High]]/Table2[[#This Row],[Close Price]])-1</f>
        <v>6.1766792614714516E-2</v>
      </c>
      <c r="AG159" s="1">
        <f>(Table2[[#This Row],[Close Price]]/Table2[[#This Row],[Current Month Low]])-1</f>
        <v>7.9411935905004949E-3</v>
      </c>
      <c r="AH159" s="1">
        <f>(Table2[[#This Row],[Current Month High]]/Table2[[#This Row],[Close Price]])-1</f>
        <v>9.2109822297754329E-2</v>
      </c>
      <c r="AI159">
        <v>17.498803768541499</v>
      </c>
      <c r="AJ159">
        <v>60.249071270871603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0.15</v>
      </c>
      <c r="AM159" t="s">
        <v>3188</v>
      </c>
      <c r="AN159">
        <v>-5.29</v>
      </c>
      <c r="AO159" t="s">
        <v>3189</v>
      </c>
      <c r="AP159">
        <v>0.141081032775631</v>
      </c>
      <c r="AQ159">
        <f>(Table2[[#This Row],[Sharpe Ratio]]-AVERAGE(Table2[Sharpe Ratio]))/_xlfn.STDEV.P(Table2[Sharpe Ratio])</f>
        <v>0.92981676245493639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2.4225354444467317</v>
      </c>
      <c r="AS159">
        <f>_xlfn.RANK.AVG(Table2[[#This Row],[1Y Return vs Nifty Z-Score]],Table2[1Y Return vs Nifty Z-Score])</f>
        <v>392</v>
      </c>
      <c r="AT159">
        <f>_xlfn.RANK.AVG(Table2[[#This Row],[6M Return vs Nifty Z-Score]],Table2[6M Return vs Nifty Z-Score])</f>
        <v>131</v>
      </c>
      <c r="AU159">
        <f>_xlfn.RANK.AVG(Table2[[#This Row],[Sharpe Ratio Z-Score]],Table2[Sharpe Ratio Z-Score])</f>
        <v>122</v>
      </c>
      <c r="AV159">
        <f>(Table2[[#This Row],[Rank 1Y]]+Table2[[#This Row],[Rank 6M]]+Table2[[#This Row],[Rank Sharpe]])/3</f>
        <v>215</v>
      </c>
    </row>
    <row r="160" spans="1:48" x14ac:dyDescent="0.3">
      <c r="A160" t="s">
        <v>1005</v>
      </c>
      <c r="B160" t="s">
        <v>1006</v>
      </c>
      <c r="C160" t="s">
        <v>3133</v>
      </c>
      <c r="D160" t="s">
        <v>51</v>
      </c>
      <c r="E160">
        <v>14111.014510879901</v>
      </c>
      <c r="F160">
        <v>1131.7</v>
      </c>
      <c r="G160">
        <v>55.313961023219903</v>
      </c>
      <c r="H160">
        <f>(Table2[[#This Row],[1Y Return vs Nifty]]-AVERAGE(Table2[1Y Return vs Nifty]))/_xlfn.STDEV.P(Table2[1Y Return vs Nifty])</f>
        <v>0.57456821811763858</v>
      </c>
      <c r="I160">
        <v>-1.3372272731580199</v>
      </c>
      <c r="J160">
        <f>(Table2[[#This Row],[1M Return vs Nifty]]-AVERAGE(Table2[1M Return vs Nifty]))/_xlfn.STDEV.P(Table2[1M Return vs Nifty])</f>
        <v>-0.10758390590112515</v>
      </c>
      <c r="K160">
        <v>29.493585531581001</v>
      </c>
      <c r="L160">
        <f>(Table2[[#This Row],[6M Return vs Nifty]]-AVERAGE(Table2[6M Return vs Nifty]))/_xlfn.STDEV.P(Table2[6M Return vs Nifty])</f>
        <v>0.84819805657861391</v>
      </c>
      <c r="M160">
        <v>14.249428239601</v>
      </c>
      <c r="N160">
        <f>(Table2[[#This Row],[1W Return vs Nifty]]-AVERAGE(Table2[1W Return vs Nifty]))/_xlfn.STDEV.P(Table2[1W Return vs Nifty])</f>
        <v>3.2785329531460379</v>
      </c>
      <c r="O160">
        <v>1126.02</v>
      </c>
      <c r="P160">
        <v>1071.1292807012101</v>
      </c>
      <c r="Q160">
        <v>890.50609942021697</v>
      </c>
      <c r="R160">
        <v>56.645727568012802</v>
      </c>
      <c r="S160" s="1">
        <f>(Table2[[#This Row],[Close Price]]-Table2[[#This Row],[20D EMA]])/Table2[[#This Row],[20D EMA]]</f>
        <v>5.0443153762811171E-3</v>
      </c>
      <c r="T160" s="1">
        <f>(Table2[[#This Row],[Close Price]]-Table2[[#This Row],[50D EMA]])/Table2[[#This Row],[50D EMA]]</f>
        <v>5.6548467482036929E-2</v>
      </c>
      <c r="U160" s="1">
        <f>(Table2[[#This Row],[Close Price]]-Table2[[#This Row],[200D EMA]])/Table2[[#This Row],[200D EMA]]</f>
        <v>0.27085036333475709</v>
      </c>
      <c r="V160">
        <v>0.92436673444363304</v>
      </c>
      <c r="W160">
        <v>1110</v>
      </c>
      <c r="X160">
        <v>1171</v>
      </c>
      <c r="Y160">
        <v>1110</v>
      </c>
      <c r="Z160">
        <v>1171</v>
      </c>
      <c r="AA160">
        <v>1054.05</v>
      </c>
      <c r="AB160">
        <v>1185</v>
      </c>
      <c r="AC160" s="1">
        <f>(Table2[[#This Row],[Close Price]]/Table2[[#This Row],[Day Low]])-1</f>
        <v>1.9549549549549683E-2</v>
      </c>
      <c r="AD160" s="1">
        <f>(Table2[[#This Row],[Day High]]/Table2[[#This Row],[Close Price]])-1</f>
        <v>3.4726517628346665E-2</v>
      </c>
      <c r="AE160" s="1">
        <f>(Table2[[#This Row],[Close Price]]/Table2[[#This Row],[Current Week Low]])-1</f>
        <v>1.9549549549549683E-2</v>
      </c>
      <c r="AF160" s="1">
        <f>(Table2[[#This Row],[Current Week High]]/Table2[[#This Row],[Close Price]])-1</f>
        <v>3.4726517628346665E-2</v>
      </c>
      <c r="AG160" s="1">
        <f>(Table2[[#This Row],[Close Price]]/Table2[[#This Row],[Current Month Low]])-1</f>
        <v>7.3668232057302774E-2</v>
      </c>
      <c r="AH160" s="1">
        <f>(Table2[[#This Row],[Current Month High]]/Table2[[#This Row],[Close Price]])-1</f>
        <v>4.7097287266943511E-2</v>
      </c>
      <c r="AI160">
        <v>17.972961032075599</v>
      </c>
      <c r="AJ160">
        <v>85.160340314136107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0.2</v>
      </c>
      <c r="AM160" t="s">
        <v>3188</v>
      </c>
      <c r="AN160">
        <v>-11.01</v>
      </c>
      <c r="AO160" t="s">
        <v>3189</v>
      </c>
      <c r="AP160">
        <v>5.0858865367352998E-2</v>
      </c>
      <c r="AQ160">
        <f>(Table2[[#This Row],[Sharpe Ratio]]-AVERAGE(Table2[Sharpe Ratio]))/_xlfn.STDEV.P(Table2[Sharpe Ratio])</f>
        <v>-0.1235366657495776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4.4701786561915871</v>
      </c>
      <c r="AS160">
        <f>_xlfn.RANK.AVG(Table2[[#This Row],[1Y Return vs Nifty Z-Score]],Table2[1Y Return vs Nifty Z-Score])</f>
        <v>162</v>
      </c>
      <c r="AT160">
        <f>_xlfn.RANK.AVG(Table2[[#This Row],[6M Return vs Nifty Z-Score]],Table2[6M Return vs Nifty Z-Score])</f>
        <v>110</v>
      </c>
      <c r="AU160">
        <f>_xlfn.RANK.AVG(Table2[[#This Row],[Sharpe Ratio Z-Score]],Table2[Sharpe Ratio Z-Score])</f>
        <v>373</v>
      </c>
      <c r="AV160">
        <f>(Table2[[#This Row],[Rank 1Y]]+Table2[[#This Row],[Rank 6M]]+Table2[[#This Row],[Rank Sharpe]])/3</f>
        <v>215</v>
      </c>
    </row>
    <row r="161" spans="1:48" x14ac:dyDescent="0.3">
      <c r="A161" t="s">
        <v>1809</v>
      </c>
      <c r="B161" t="s">
        <v>1810</v>
      </c>
      <c r="C161" t="s">
        <v>3141</v>
      </c>
      <c r="D161" t="s">
        <v>117</v>
      </c>
      <c r="E161">
        <v>4339.4164565999999</v>
      </c>
      <c r="F161">
        <v>2037.1</v>
      </c>
      <c r="G161">
        <v>45.270917454031697</v>
      </c>
      <c r="H161">
        <f>(Table2[[#This Row],[1Y Return vs Nifty]]-AVERAGE(Table2[1Y Return vs Nifty]))/_xlfn.STDEV.P(Table2[1Y Return vs Nifty])</f>
        <v>0.39405292393618974</v>
      </c>
      <c r="I161">
        <v>-3.3832641617116401</v>
      </c>
      <c r="J161">
        <f>(Table2[[#This Row],[1M Return vs Nifty]]-AVERAGE(Table2[1M Return vs Nifty]))/_xlfn.STDEV.P(Table2[1M Return vs Nifty])</f>
        <v>-0.33618022722917734</v>
      </c>
      <c r="K161">
        <v>-4.3156445450598699</v>
      </c>
      <c r="L161">
        <f>(Table2[[#This Row],[6M Return vs Nifty]]-AVERAGE(Table2[6M Return vs Nifty]))/_xlfn.STDEV.P(Table2[6M Return vs Nifty])</f>
        <v>-0.34510583687645252</v>
      </c>
      <c r="M161">
        <v>-9.4184830818852205E-2</v>
      </c>
      <c r="N161">
        <f>(Table2[[#This Row],[1W Return vs Nifty]]-AVERAGE(Table2[1W Return vs Nifty]))/_xlfn.STDEV.P(Table2[1W Return vs Nifty])</f>
        <v>-0.39211780753992354</v>
      </c>
      <c r="O161">
        <v>2181.96</v>
      </c>
      <c r="P161">
        <v>2191.7219580535202</v>
      </c>
      <c r="Q161">
        <v>1938.52605148414</v>
      </c>
      <c r="R161">
        <v>40.175434783563503</v>
      </c>
      <c r="S161" s="1">
        <f>(Table2[[#This Row],[Close Price]]-Table2[[#This Row],[20D EMA]])/Table2[[#This Row],[20D EMA]]</f>
        <v>-6.6389851326330518E-2</v>
      </c>
      <c r="T161" s="1">
        <f>(Table2[[#This Row],[Close Price]]-Table2[[#This Row],[50D EMA]])/Table2[[#This Row],[50D EMA]]</f>
        <v>-7.0548163048400933E-2</v>
      </c>
      <c r="U161" s="1">
        <f>(Table2[[#This Row],[Close Price]]-Table2[[#This Row],[200D EMA]])/Table2[[#This Row],[200D EMA]]</f>
        <v>5.0849947794300451E-2</v>
      </c>
      <c r="V161">
        <v>0.48925906224250199</v>
      </c>
      <c r="W161">
        <v>2020</v>
      </c>
      <c r="X161">
        <v>2159.9499999999998</v>
      </c>
      <c r="Y161">
        <v>2020</v>
      </c>
      <c r="Z161">
        <v>2159.9499999999998</v>
      </c>
      <c r="AA161">
        <v>2020</v>
      </c>
      <c r="AB161">
        <v>2189.15</v>
      </c>
      <c r="AC161" s="1">
        <f>(Table2[[#This Row],[Close Price]]/Table2[[#This Row],[Day Low]])-1</f>
        <v>8.4653465346533618E-3</v>
      </c>
      <c r="AD161" s="1">
        <f>(Table2[[#This Row],[Day High]]/Table2[[#This Row],[Close Price]])-1</f>
        <v>6.0306317804722287E-2</v>
      </c>
      <c r="AE161" s="1">
        <f>(Table2[[#This Row],[Close Price]]/Table2[[#This Row],[Current Week Low]])-1</f>
        <v>8.4653465346533618E-3</v>
      </c>
      <c r="AF161" s="1">
        <f>(Table2[[#This Row],[Current Week High]]/Table2[[#This Row],[Close Price]])-1</f>
        <v>6.0306317804722287E-2</v>
      </c>
      <c r="AG161" s="1">
        <f>(Table2[[#This Row],[Close Price]]/Table2[[#This Row],[Current Month Low]])-1</f>
        <v>8.4653465346533618E-3</v>
      </c>
      <c r="AH161" s="1">
        <f>(Table2[[#This Row],[Current Month High]]/Table2[[#This Row],[Close Price]])-1</f>
        <v>7.4640420205193792E-2</v>
      </c>
      <c r="AI161">
        <v>20.2861911540916</v>
      </c>
      <c r="AJ161">
        <v>65.617886178861696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-0.08</v>
      </c>
      <c r="AM161" t="s">
        <v>3189</v>
      </c>
      <c r="AN161">
        <v>-8.15</v>
      </c>
      <c r="AO161" t="s">
        <v>3189</v>
      </c>
      <c r="AP161">
        <v>0.27730772012163701</v>
      </c>
      <c r="AQ161">
        <f>(Table2[[#This Row],[Sharpe Ratio]]-AVERAGE(Table2[Sharpe Ratio]))/_xlfn.STDEV.P(Table2[Sharpe Ratio])</f>
        <v>2.5202778680888724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199</v>
      </c>
      <c r="AT161">
        <f>_xlfn.RANK.AVG(Table2[[#This Row],[6M Return vs Nifty Z-Score]],Table2[6M Return vs Nifty Z-Score])</f>
        <v>446</v>
      </c>
      <c r="AU161">
        <f>_xlfn.RANK.AVG(Table2[[#This Row],[Sharpe Ratio Z-Score]],Table2[Sharpe Ratio Z-Score])</f>
        <v>3</v>
      </c>
      <c r="AV161">
        <f>(Table2[[#This Row],[Rank 1Y]]+Table2[[#This Row],[Rank 6M]]+Table2[[#This Row],[Rank Sharpe]])/3</f>
        <v>216</v>
      </c>
    </row>
    <row r="162" spans="1:48" x14ac:dyDescent="0.3">
      <c r="A162" t="s">
        <v>476</v>
      </c>
      <c r="B162" t="s">
        <v>477</v>
      </c>
      <c r="C162" t="s">
        <v>3129</v>
      </c>
      <c r="D162" t="s">
        <v>143</v>
      </c>
      <c r="E162">
        <v>44908.6227</v>
      </c>
      <c r="F162">
        <v>210.31</v>
      </c>
      <c r="G162">
        <v>114.60247834953999</v>
      </c>
      <c r="H162">
        <f>(Table2[[#This Row],[1Y Return vs Nifty]]-AVERAGE(Table2[1Y Return vs Nifty]))/_xlfn.STDEV.P(Table2[1Y Return vs Nifty])</f>
        <v>1.6402296456531655</v>
      </c>
      <c r="I162">
        <v>-11.2275674359476</v>
      </c>
      <c r="J162">
        <f>(Table2[[#This Row],[1M Return vs Nifty]]-AVERAGE(Table2[1M Return vs Nifty]))/_xlfn.STDEV.P(Table2[1M Return vs Nifty])</f>
        <v>-1.2125959369867689</v>
      </c>
      <c r="K162">
        <v>-9.5576020881080197</v>
      </c>
      <c r="L162">
        <f>(Table2[[#This Row],[6M Return vs Nifty]]-AVERAGE(Table2[6M Return vs Nifty]))/_xlfn.STDEV.P(Table2[6M Return vs Nifty])</f>
        <v>-0.5301218319542973</v>
      </c>
      <c r="M162">
        <v>-1.4131493649732501</v>
      </c>
      <c r="N162">
        <f>(Table2[[#This Row],[1W Return vs Nifty]]-AVERAGE(Table2[1W Return vs Nifty]))/_xlfn.STDEV.P(Table2[1W Return vs Nifty])</f>
        <v>-0.72965188259078728</v>
      </c>
      <c r="O162">
        <v>241.36</v>
      </c>
      <c r="P162">
        <v>259.399142674963</v>
      </c>
      <c r="Q162">
        <v>226.45124286453401</v>
      </c>
      <c r="R162">
        <v>28.5266924821521</v>
      </c>
      <c r="S162" s="1">
        <f>(Table2[[#This Row],[Close Price]]-Table2[[#This Row],[20D EMA]])/Table2[[#This Row],[20D EMA]]</f>
        <v>-0.12864600596619163</v>
      </c>
      <c r="T162" s="1">
        <f>(Table2[[#This Row],[Close Price]]-Table2[[#This Row],[50D EMA]])/Table2[[#This Row],[50D EMA]]</f>
        <v>-0.18924173059613217</v>
      </c>
      <c r="U162" s="1">
        <f>(Table2[[#This Row],[Close Price]]-Table2[[#This Row],[200D EMA]])/Table2[[#This Row],[200D EMA]]</f>
        <v>-7.1279109181970363E-2</v>
      </c>
      <c r="V162">
        <v>0.412641463214244</v>
      </c>
      <c r="W162">
        <v>206.56</v>
      </c>
      <c r="X162">
        <v>224.94</v>
      </c>
      <c r="Y162">
        <v>206.56</v>
      </c>
      <c r="Z162">
        <v>224.94</v>
      </c>
      <c r="AA162">
        <v>206.56</v>
      </c>
      <c r="AB162">
        <v>241.38</v>
      </c>
      <c r="AC162" s="1">
        <f>(Table2[[#This Row],[Close Price]]/Table2[[#This Row],[Day Low]])-1</f>
        <v>1.8154531371030291E-2</v>
      </c>
      <c r="AD162" s="1">
        <f>(Table2[[#This Row],[Day High]]/Table2[[#This Row],[Close Price]])-1</f>
        <v>6.9563976986353415E-2</v>
      </c>
      <c r="AE162" s="1">
        <f>(Table2[[#This Row],[Close Price]]/Table2[[#This Row],[Current Week Low]])-1</f>
        <v>1.8154531371030291E-2</v>
      </c>
      <c r="AF162" s="1">
        <f>(Table2[[#This Row],[Current Week High]]/Table2[[#This Row],[Close Price]])-1</f>
        <v>6.9563976986353415E-2</v>
      </c>
      <c r="AG162" s="1">
        <f>(Table2[[#This Row],[Close Price]]/Table2[[#This Row],[Current Month Low]])-1</f>
        <v>1.8154531371030291E-2</v>
      </c>
      <c r="AH162" s="1">
        <f>(Table2[[#This Row],[Current Month High]]/Table2[[#This Row],[Close Price]])-1</f>
        <v>0.14773429699015739</v>
      </c>
      <c r="AI162">
        <v>68.180305263658397</v>
      </c>
      <c r="AJ162">
        <v>198.31205673758799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-0.33</v>
      </c>
      <c r="AM162" t="s">
        <v>3189</v>
      </c>
      <c r="AN162">
        <v>-12.66</v>
      </c>
      <c r="AO162" t="s">
        <v>3189</v>
      </c>
      <c r="AP162">
        <v>0.15836353865367001</v>
      </c>
      <c r="AQ162">
        <f>(Table2[[#This Row],[Sharpe Ratio]]-AVERAGE(Table2[Sharpe Ratio]))/_xlfn.STDEV.P(Table2[Sharpe Ratio])</f>
        <v>1.1315918620512109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52</v>
      </c>
      <c r="AT162">
        <f>_xlfn.RANK.AVG(Table2[[#This Row],[6M Return vs Nifty Z-Score]],Table2[6M Return vs Nifty Z-Score])</f>
        <v>501</v>
      </c>
      <c r="AU162">
        <f>_xlfn.RANK.AVG(Table2[[#This Row],[Sharpe Ratio Z-Score]],Table2[Sharpe Ratio Z-Score])</f>
        <v>96</v>
      </c>
      <c r="AV162">
        <f>(Table2[[#This Row],[Rank 1Y]]+Table2[[#This Row],[Rank 6M]]+Table2[[#This Row],[Rank Sharpe]])/3</f>
        <v>216.33333333333334</v>
      </c>
    </row>
    <row r="163" spans="1:48" x14ac:dyDescent="0.3">
      <c r="A163" t="s">
        <v>809</v>
      </c>
      <c r="B163" t="s">
        <v>810</v>
      </c>
      <c r="C163" t="s">
        <v>3130</v>
      </c>
      <c r="D163" t="s">
        <v>728</v>
      </c>
      <c r="E163">
        <v>20160.486814296</v>
      </c>
      <c r="F163">
        <v>130.25</v>
      </c>
      <c r="G163">
        <v>54.362129683319203</v>
      </c>
      <c r="H163">
        <f>(Table2[[#This Row],[1Y Return vs Nifty]]-AVERAGE(Table2[1Y Return vs Nifty]))/_xlfn.STDEV.P(Table2[1Y Return vs Nifty])</f>
        <v>0.55745984721895625</v>
      </c>
      <c r="I163">
        <v>-8.7852910760777405</v>
      </c>
      <c r="J163">
        <f>(Table2[[#This Row],[1M Return vs Nifty]]-AVERAGE(Table2[1M Return vs Nifty]))/_xlfn.STDEV.P(Table2[1M Return vs Nifty])</f>
        <v>-0.93972920879821464</v>
      </c>
      <c r="K163">
        <v>24.142077934768601</v>
      </c>
      <c r="L163">
        <f>(Table2[[#This Row],[6M Return vs Nifty]]-AVERAGE(Table2[6M Return vs Nifty]))/_xlfn.STDEV.P(Table2[6M Return vs Nifty])</f>
        <v>0.6593154692894484</v>
      </c>
      <c r="M163">
        <v>-2.89684863534832</v>
      </c>
      <c r="N163">
        <f>(Table2[[#This Row],[1W Return vs Nifty]]-AVERAGE(Table2[1W Return vs Nifty]))/_xlfn.STDEV.P(Table2[1W Return vs Nifty])</f>
        <v>-1.1093429568475779</v>
      </c>
      <c r="O163">
        <v>148.09</v>
      </c>
      <c r="P163">
        <v>142.95776848873999</v>
      </c>
      <c r="Q163">
        <v>115.930814486749</v>
      </c>
      <c r="R163">
        <v>25.338488726989599</v>
      </c>
      <c r="S163" s="1">
        <f>(Table2[[#This Row],[Close Price]]-Table2[[#This Row],[20D EMA]])/Table2[[#This Row],[20D EMA]]</f>
        <v>-0.12046728340873795</v>
      </c>
      <c r="T163" s="1">
        <f>(Table2[[#This Row],[Close Price]]-Table2[[#This Row],[50D EMA]])/Table2[[#This Row],[50D EMA]]</f>
        <v>-8.8891765890574251E-2</v>
      </c>
      <c r="U163" s="1">
        <f>(Table2[[#This Row],[Close Price]]-Table2[[#This Row],[200D EMA]])/Table2[[#This Row],[200D EMA]]</f>
        <v>0.12351492203902092</v>
      </c>
      <c r="V163">
        <v>0.674892138205194</v>
      </c>
      <c r="W163">
        <v>129.16</v>
      </c>
      <c r="X163">
        <v>141.5</v>
      </c>
      <c r="Y163">
        <v>129.16</v>
      </c>
      <c r="Z163">
        <v>141.5</v>
      </c>
      <c r="AA163">
        <v>129.16</v>
      </c>
      <c r="AB163">
        <v>152.74</v>
      </c>
      <c r="AC163" s="1">
        <f>(Table2[[#This Row],[Close Price]]/Table2[[#This Row],[Day Low]])-1</f>
        <v>8.4391452462062588E-3</v>
      </c>
      <c r="AD163" s="1">
        <f>(Table2[[#This Row],[Day High]]/Table2[[#This Row],[Close Price]])-1</f>
        <v>8.6372360844529705E-2</v>
      </c>
      <c r="AE163" s="1">
        <f>(Table2[[#This Row],[Close Price]]/Table2[[#This Row],[Current Week Low]])-1</f>
        <v>8.4391452462062588E-3</v>
      </c>
      <c r="AF163" s="1">
        <f>(Table2[[#This Row],[Current Week High]]/Table2[[#This Row],[Close Price]])-1</f>
        <v>8.6372360844529705E-2</v>
      </c>
      <c r="AG163" s="1">
        <f>(Table2[[#This Row],[Close Price]]/Table2[[#This Row],[Current Month Low]])-1</f>
        <v>8.4391452462062588E-3</v>
      </c>
      <c r="AH163" s="1">
        <f>(Table2[[#This Row],[Current Month High]]/Table2[[#This Row],[Close Price]])-1</f>
        <v>0.17266794625719784</v>
      </c>
      <c r="AI163">
        <v>31.285988483685198</v>
      </c>
      <c r="AJ163">
        <v>111.788617886178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0.09</v>
      </c>
      <c r="AM163" t="s">
        <v>3188</v>
      </c>
      <c r="AN163">
        <v>-17.14</v>
      </c>
      <c r="AO163" t="s">
        <v>3189</v>
      </c>
      <c r="AP163">
        <v>6.2667131784365004E-2</v>
      </c>
      <c r="AQ163">
        <f>(Table2[[#This Row],[Sharpe Ratio]]-AVERAGE(Table2[Sharpe Ratio]))/_xlfn.STDEV.P(Table2[Sharpe Ratio])</f>
        <v>1.4326104219420073E-2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-0.81797074491796784</v>
      </c>
      <c r="AS163">
        <f>_xlfn.RANK.AVG(Table2[[#This Row],[1Y Return vs Nifty Z-Score]],Table2[1Y Return vs Nifty Z-Score])</f>
        <v>165</v>
      </c>
      <c r="AT163">
        <f>_xlfn.RANK.AVG(Table2[[#This Row],[6M Return vs Nifty Z-Score]],Table2[6M Return vs Nifty Z-Score])</f>
        <v>139</v>
      </c>
      <c r="AU163">
        <f>_xlfn.RANK.AVG(Table2[[#This Row],[Sharpe Ratio Z-Score]],Table2[Sharpe Ratio Z-Score])</f>
        <v>345</v>
      </c>
      <c r="AV163">
        <f>(Table2[[#This Row],[Rank 1Y]]+Table2[[#This Row],[Rank 6M]]+Table2[[#This Row],[Rank Sharpe]])/3</f>
        <v>216.33333333333334</v>
      </c>
    </row>
    <row r="164" spans="1:48" x14ac:dyDescent="0.3">
      <c r="A164" t="s">
        <v>1478</v>
      </c>
      <c r="B164" t="s">
        <v>1479</v>
      </c>
      <c r="C164" t="s">
        <v>3131</v>
      </c>
      <c r="D164" t="s">
        <v>120</v>
      </c>
      <c r="E164">
        <v>7061.9733215399901</v>
      </c>
      <c r="F164">
        <v>1147.9000000000001</v>
      </c>
      <c r="G164">
        <v>43.592917361311898</v>
      </c>
      <c r="H164">
        <f>(Table2[[#This Row],[1Y Return vs Nifty]]-AVERAGE(Table2[1Y Return vs Nifty]))/_xlfn.STDEV.P(Table2[1Y Return vs Nifty])</f>
        <v>0.3638922780834607</v>
      </c>
      <c r="I164">
        <v>-3.5501323782034202</v>
      </c>
      <c r="J164">
        <f>(Table2[[#This Row],[1M Return vs Nifty]]-AVERAGE(Table2[1M Return vs Nifty]))/_xlfn.STDEV.P(Table2[1M Return vs Nifty])</f>
        <v>-0.35482381114987566</v>
      </c>
      <c r="K164">
        <v>23.2706656493006</v>
      </c>
      <c r="L164">
        <f>(Table2[[#This Row],[6M Return vs Nifty]]-AVERAGE(Table2[6M Return vs Nifty]))/_xlfn.STDEV.P(Table2[6M Return vs Nifty])</f>
        <v>0.62855878921432318</v>
      </c>
      <c r="M164">
        <v>2.7134843632053398</v>
      </c>
      <c r="N164">
        <f>(Table2[[#This Row],[1W Return vs Nifty]]-AVERAGE(Table2[1W Return vs Nifty]))/_xlfn.STDEV.P(Table2[1W Return vs Nifty])</f>
        <v>0.32638826287638989</v>
      </c>
      <c r="O164">
        <v>1191.52</v>
      </c>
      <c r="P164">
        <v>1183.7126862979701</v>
      </c>
      <c r="Q164">
        <v>1027.26534531632</v>
      </c>
      <c r="R164">
        <v>37.252488245244898</v>
      </c>
      <c r="S164" s="1">
        <f>(Table2[[#This Row],[Close Price]]-Table2[[#This Row],[20D EMA]])/Table2[[#This Row],[20D EMA]]</f>
        <v>-3.660870149053301E-2</v>
      </c>
      <c r="T164" s="1">
        <f>(Table2[[#This Row],[Close Price]]-Table2[[#This Row],[50D EMA]])/Table2[[#This Row],[50D EMA]]</f>
        <v>-3.0254542941474442E-2</v>
      </c>
      <c r="U164" s="1">
        <f>(Table2[[#This Row],[Close Price]]-Table2[[#This Row],[200D EMA]])/Table2[[#This Row],[200D EMA]]</f>
        <v>0.11743280860558353</v>
      </c>
      <c r="V164">
        <v>0.42006781859446402</v>
      </c>
      <c r="W164">
        <v>1136</v>
      </c>
      <c r="X164">
        <v>1259.95</v>
      </c>
      <c r="Y164">
        <v>1136</v>
      </c>
      <c r="Z164">
        <v>1259.95</v>
      </c>
      <c r="AA164">
        <v>1136</v>
      </c>
      <c r="AB164">
        <v>1259.95</v>
      </c>
      <c r="AC164" s="1">
        <f>(Table2[[#This Row],[Close Price]]/Table2[[#This Row],[Day Low]])-1</f>
        <v>1.047535211267614E-2</v>
      </c>
      <c r="AD164" s="1">
        <f>(Table2[[#This Row],[Day High]]/Table2[[#This Row],[Close Price]])-1</f>
        <v>9.7613032494119567E-2</v>
      </c>
      <c r="AE164" s="1">
        <f>(Table2[[#This Row],[Close Price]]/Table2[[#This Row],[Current Week Low]])-1</f>
        <v>1.047535211267614E-2</v>
      </c>
      <c r="AF164" s="1">
        <f>(Table2[[#This Row],[Current Week High]]/Table2[[#This Row],[Close Price]])-1</f>
        <v>9.7613032494119567E-2</v>
      </c>
      <c r="AG164" s="1">
        <f>(Table2[[#This Row],[Close Price]]/Table2[[#This Row],[Current Month Low]])-1</f>
        <v>1.047535211267614E-2</v>
      </c>
      <c r="AH164" s="1">
        <f>(Table2[[#This Row],[Current Month High]]/Table2[[#This Row],[Close Price]])-1</f>
        <v>9.7613032494119567E-2</v>
      </c>
      <c r="AI164">
        <v>17.266312396550202</v>
      </c>
      <c r="AJ164">
        <v>76.261036468330104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-0.08</v>
      </c>
      <c r="AM164" t="s">
        <v>3189</v>
      </c>
      <c r="AN164">
        <v>-4.92</v>
      </c>
      <c r="AO164" t="s">
        <v>3189</v>
      </c>
      <c r="AP164">
        <v>7.4949495956126003E-2</v>
      </c>
      <c r="AQ164">
        <f>(Table2[[#This Row],[Sharpe Ratio]]-AVERAGE(Table2[Sharpe Ratio]))/_xlfn.STDEV.P(Table2[Sharpe Ratio])</f>
        <v>0.15772401604561828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1.1217395350699164</v>
      </c>
      <c r="AS164">
        <f>_xlfn.RANK.AVG(Table2[[#This Row],[1Y Return vs Nifty Z-Score]],Table2[1Y Return vs Nifty Z-Score])</f>
        <v>204</v>
      </c>
      <c r="AT164">
        <f>_xlfn.RANK.AVG(Table2[[#This Row],[6M Return vs Nifty Z-Score]],Table2[6M Return vs Nifty Z-Score])</f>
        <v>148</v>
      </c>
      <c r="AU164">
        <f>_xlfn.RANK.AVG(Table2[[#This Row],[Sharpe Ratio Z-Score]],Table2[Sharpe Ratio Z-Score])</f>
        <v>302</v>
      </c>
      <c r="AV164">
        <f>(Table2[[#This Row],[Rank 1Y]]+Table2[[#This Row],[Rank 6M]]+Table2[[#This Row],[Rank Sharpe]])/3</f>
        <v>218</v>
      </c>
    </row>
    <row r="165" spans="1:48" x14ac:dyDescent="0.3">
      <c r="A165" t="s">
        <v>170</v>
      </c>
      <c r="B165" t="s">
        <v>171</v>
      </c>
      <c r="C165" t="s">
        <v>3129</v>
      </c>
      <c r="D165" t="s">
        <v>143</v>
      </c>
      <c r="E165">
        <v>152910.2150496</v>
      </c>
      <c r="F165">
        <v>438.65</v>
      </c>
      <c r="G165">
        <v>56.416094317929002</v>
      </c>
      <c r="H165">
        <f>(Table2[[#This Row],[1Y Return vs Nifty]]-AVERAGE(Table2[1Y Return vs Nifty]))/_xlfn.STDEV.P(Table2[1Y Return vs Nifty])</f>
        <v>0.59437814073232886</v>
      </c>
      <c r="I165">
        <v>-13.6805272064608</v>
      </c>
      <c r="J165">
        <f>(Table2[[#This Row],[1M Return vs Nifty]]-AVERAGE(Table2[1M Return vs Nifty]))/_xlfn.STDEV.P(Table2[1M Return vs Nifty])</f>
        <v>-1.4866562841105277</v>
      </c>
      <c r="K165">
        <v>-3.2397208565573798</v>
      </c>
      <c r="L165">
        <f>(Table2[[#This Row],[6M Return vs Nifty]]-AVERAGE(Table2[6M Return vs Nifty]))/_xlfn.STDEV.P(Table2[6M Return vs Nifty])</f>
        <v>-0.30713088377518033</v>
      </c>
      <c r="M165">
        <v>-1.58306318715233</v>
      </c>
      <c r="N165">
        <f>(Table2[[#This Row],[1W Return vs Nifty]]-AVERAGE(Table2[1W Return vs Nifty]))/_xlfn.STDEV.P(Table2[1W Return vs Nifty])</f>
        <v>-0.7731342532857215</v>
      </c>
      <c r="O165">
        <v>487.58</v>
      </c>
      <c r="P165">
        <v>500.92983386779201</v>
      </c>
      <c r="Q165">
        <v>447.04672961069798</v>
      </c>
      <c r="R165">
        <v>29.689335912791901</v>
      </c>
      <c r="S165" s="1">
        <f>(Table2[[#This Row],[Close Price]]-Table2[[#This Row],[20D EMA]])/Table2[[#This Row],[20D EMA]]</f>
        <v>-0.10035276262356949</v>
      </c>
      <c r="T165" s="1">
        <f>(Table2[[#This Row],[Close Price]]-Table2[[#This Row],[50D EMA]])/Table2[[#This Row],[50D EMA]]</f>
        <v>-0.12432845811341564</v>
      </c>
      <c r="U165" s="1">
        <f>(Table2[[#This Row],[Close Price]]-Table2[[#This Row],[200D EMA]])/Table2[[#This Row],[200D EMA]]</f>
        <v>-1.8782666451916858E-2</v>
      </c>
      <c r="V165">
        <v>0.952043556024321</v>
      </c>
      <c r="W165">
        <v>437</v>
      </c>
      <c r="X165">
        <v>469.8</v>
      </c>
      <c r="Y165">
        <v>437</v>
      </c>
      <c r="Z165">
        <v>469.8</v>
      </c>
      <c r="AA165">
        <v>437</v>
      </c>
      <c r="AB165">
        <v>505.05</v>
      </c>
      <c r="AC165" s="1">
        <f>(Table2[[#This Row],[Close Price]]/Table2[[#This Row],[Day Low]])-1</f>
        <v>3.7757437070937705E-3</v>
      </c>
      <c r="AD165" s="1">
        <f>(Table2[[#This Row],[Day High]]/Table2[[#This Row],[Close Price]])-1</f>
        <v>7.1013336372962588E-2</v>
      </c>
      <c r="AE165" s="1">
        <f>(Table2[[#This Row],[Close Price]]/Table2[[#This Row],[Current Week Low]])-1</f>
        <v>3.7757437070937705E-3</v>
      </c>
      <c r="AF165" s="1">
        <f>(Table2[[#This Row],[Current Week High]]/Table2[[#This Row],[Close Price]])-1</f>
        <v>7.1013336372962588E-2</v>
      </c>
      <c r="AG165" s="1">
        <f>(Table2[[#This Row],[Close Price]]/Table2[[#This Row],[Current Month Low]])-1</f>
        <v>3.7757437070937705E-3</v>
      </c>
      <c r="AH165" s="1">
        <f>(Table2[[#This Row],[Current Month High]]/Table2[[#This Row],[Close Price]])-1</f>
        <v>0.15137353242904372</v>
      </c>
      <c r="AI165">
        <v>32.223868688019998</v>
      </c>
      <c r="AJ165">
        <v>94.523281596452307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-0.18</v>
      </c>
      <c r="AM165" t="s">
        <v>3189</v>
      </c>
      <c r="AN165">
        <v>-10.85</v>
      </c>
      <c r="AO165" t="s">
        <v>3189</v>
      </c>
      <c r="AP165">
        <v>0.17658680941042301</v>
      </c>
      <c r="AQ165">
        <f>(Table2[[#This Row],[Sharpe Ratio]]-AVERAGE(Table2[Sharpe Ratio]))/_xlfn.STDEV.P(Table2[Sharpe Ratio])</f>
        <v>1.3443504919548817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155</v>
      </c>
      <c r="AT165">
        <f>_xlfn.RANK.AVG(Table2[[#This Row],[6M Return vs Nifty Z-Score]],Table2[6M Return vs Nifty Z-Score])</f>
        <v>432</v>
      </c>
      <c r="AU165">
        <f>_xlfn.RANK.AVG(Table2[[#This Row],[Sharpe Ratio Z-Score]],Table2[Sharpe Ratio Z-Score])</f>
        <v>68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244</v>
      </c>
      <c r="B166" t="s">
        <v>245</v>
      </c>
      <c r="C166" t="s">
        <v>3141</v>
      </c>
      <c r="D166" t="s">
        <v>217</v>
      </c>
      <c r="E166">
        <v>108053.38530749999</v>
      </c>
      <c r="F166">
        <v>7076.9</v>
      </c>
      <c r="G166">
        <v>10.4828390715829</v>
      </c>
      <c r="H166">
        <f>(Table2[[#This Row],[1Y Return vs Nifty]]-AVERAGE(Table2[1Y Return vs Nifty]))/_xlfn.STDEV.P(Table2[1Y Return vs Nifty])</f>
        <v>-0.23123363983828649</v>
      </c>
      <c r="I166">
        <v>9.0856974859672004</v>
      </c>
      <c r="J166">
        <f>(Table2[[#This Row],[1M Return vs Nifty]]-AVERAGE(Table2[1M Return vs Nifty]))/_xlfn.STDEV.P(Table2[1M Return vs Nifty])</f>
        <v>1.0569318810549115</v>
      </c>
      <c r="K166">
        <v>23.860394969575399</v>
      </c>
      <c r="L166">
        <f>(Table2[[#This Row],[6M Return vs Nifty]]-AVERAGE(Table2[6M Return vs Nifty]))/_xlfn.STDEV.P(Table2[6M Return vs Nifty])</f>
        <v>0.64937340972988289</v>
      </c>
      <c r="M166">
        <v>6.1944258740926097</v>
      </c>
      <c r="N166">
        <f>(Table2[[#This Row],[1W Return vs Nifty]]-AVERAGE(Table2[1W Return vs Nifty]))/_xlfn.STDEV.P(Table2[1W Return vs Nifty])</f>
        <v>1.2171903600963543</v>
      </c>
      <c r="O166">
        <v>6896.4</v>
      </c>
      <c r="P166">
        <v>6759.0076904124899</v>
      </c>
      <c r="Q166">
        <v>6040.9435463310801</v>
      </c>
      <c r="R166">
        <v>65.991276139377305</v>
      </c>
      <c r="S166" s="1">
        <f>(Table2[[#This Row],[Close Price]]-Table2[[#This Row],[20D EMA]])/Table2[[#This Row],[20D EMA]]</f>
        <v>2.617307580766777E-2</v>
      </c>
      <c r="T166" s="1">
        <f>(Table2[[#This Row],[Close Price]]-Table2[[#This Row],[50D EMA]])/Table2[[#This Row],[50D EMA]]</f>
        <v>4.7032393532919534E-2</v>
      </c>
      <c r="U166" s="1">
        <f>(Table2[[#This Row],[Close Price]]-Table2[[#This Row],[200D EMA]])/Table2[[#This Row],[200D EMA]]</f>
        <v>0.17148917974876615</v>
      </c>
      <c r="V166">
        <v>1.33917605942466</v>
      </c>
      <c r="W166">
        <v>6980.1</v>
      </c>
      <c r="X166">
        <v>7245.5</v>
      </c>
      <c r="Y166">
        <v>6980.1</v>
      </c>
      <c r="Z166">
        <v>7245.5</v>
      </c>
      <c r="AA166">
        <v>6902.4</v>
      </c>
      <c r="AB166">
        <v>7430</v>
      </c>
      <c r="AC166" s="1">
        <f>(Table2[[#This Row],[Close Price]]/Table2[[#This Row],[Day Low]])-1</f>
        <v>1.3867996160513263E-2</v>
      </c>
      <c r="AD166" s="1">
        <f>(Table2[[#This Row],[Day High]]/Table2[[#This Row],[Close Price]])-1</f>
        <v>2.3823990730404532E-2</v>
      </c>
      <c r="AE166" s="1">
        <f>(Table2[[#This Row],[Close Price]]/Table2[[#This Row],[Current Week Low]])-1</f>
        <v>1.3867996160513263E-2</v>
      </c>
      <c r="AF166" s="1">
        <f>(Table2[[#This Row],[Current Week High]]/Table2[[#This Row],[Close Price]])-1</f>
        <v>2.3823990730404532E-2</v>
      </c>
      <c r="AG166" s="1">
        <f>(Table2[[#This Row],[Close Price]]/Table2[[#This Row],[Current Month Low]])-1</f>
        <v>2.5281061659712556E-2</v>
      </c>
      <c r="AH166" s="1">
        <f>(Table2[[#This Row],[Current Month High]]/Table2[[#This Row],[Close Price]])-1</f>
        <v>4.9894727917591197E-2</v>
      </c>
      <c r="AI166">
        <v>4.9894727917591197</v>
      </c>
      <c r="AJ166">
        <v>86.185214417258607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0.02</v>
      </c>
      <c r="AM166" t="s">
        <v>3188</v>
      </c>
      <c r="AN166">
        <v>6.15</v>
      </c>
      <c r="AO166" t="s">
        <v>3188</v>
      </c>
      <c r="AP166">
        <v>0.13463251102872401</v>
      </c>
      <c r="AQ166">
        <f>(Table2[[#This Row],[Sharpe Ratio]]-AVERAGE(Table2[Sharpe Ratio]))/_xlfn.STDEV.P(Table2[Sharpe Ratio])</f>
        <v>0.8545295832164046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3.5467915942592665</v>
      </c>
      <c r="AS166">
        <f>_xlfn.RANK.AVG(Table2[[#This Row],[1Y Return vs Nifty Z-Score]],Table2[1Y Return vs Nifty Z-Score])</f>
        <v>375</v>
      </c>
      <c r="AT166">
        <f>_xlfn.RANK.AVG(Table2[[#This Row],[6M Return vs Nifty Z-Score]],Table2[6M Return vs Nifty Z-Score])</f>
        <v>142</v>
      </c>
      <c r="AU166">
        <f>_xlfn.RANK.AVG(Table2[[#This Row],[Sharpe Ratio Z-Score]],Table2[Sharpe Ratio Z-Score])</f>
        <v>139</v>
      </c>
      <c r="AV166">
        <f>(Table2[[#This Row],[Rank 1Y]]+Table2[[#This Row],[Rank 6M]]+Table2[[#This Row],[Rank Sharpe]])/3</f>
        <v>218.66666666666666</v>
      </c>
    </row>
    <row r="167" spans="1:48" x14ac:dyDescent="0.3">
      <c r="A167" t="s">
        <v>465</v>
      </c>
      <c r="B167" t="s">
        <v>466</v>
      </c>
      <c r="C167" t="s">
        <v>3133</v>
      </c>
      <c r="D167" t="s">
        <v>51</v>
      </c>
      <c r="E167">
        <v>46609.52916459</v>
      </c>
      <c r="F167">
        <v>2613.25</v>
      </c>
      <c r="G167">
        <v>43.532517243264898</v>
      </c>
      <c r="H167">
        <f>(Table2[[#This Row],[1Y Return vs Nifty]]-AVERAGE(Table2[1Y Return vs Nifty]))/_xlfn.STDEV.P(Table2[1Y Return vs Nifty])</f>
        <v>0.36280663656426043</v>
      </c>
      <c r="I167">
        <v>-2.7989284408337598</v>
      </c>
      <c r="J167">
        <f>(Table2[[#This Row],[1M Return vs Nifty]]-AVERAGE(Table2[1M Return vs Nifty]))/_xlfn.STDEV.P(Table2[1M Return vs Nifty])</f>
        <v>-0.27089450488441214</v>
      </c>
      <c r="K167">
        <v>25.279314526776901</v>
      </c>
      <c r="L167">
        <f>(Table2[[#This Row],[6M Return vs Nifty]]-AVERAGE(Table2[6M Return vs Nifty]))/_xlfn.STDEV.P(Table2[6M Return vs Nifty])</f>
        <v>0.69945447422824136</v>
      </c>
      <c r="M167">
        <v>5.6500960688097397</v>
      </c>
      <c r="N167">
        <f>(Table2[[#This Row],[1W Return vs Nifty]]-AVERAGE(Table2[1W Return vs Nifty]))/_xlfn.STDEV.P(Table2[1W Return vs Nifty])</f>
        <v>1.0778918023329633</v>
      </c>
      <c r="O167">
        <v>2749.2</v>
      </c>
      <c r="P167">
        <v>2745.8171527319601</v>
      </c>
      <c r="Q167">
        <v>2388.15905128738</v>
      </c>
      <c r="R167">
        <v>49.731633590886702</v>
      </c>
      <c r="S167" s="1">
        <f>(Table2[[#This Row],[Close Price]]-Table2[[#This Row],[20D EMA]])/Table2[[#This Row],[20D EMA]]</f>
        <v>-4.9450749308889798E-2</v>
      </c>
      <c r="T167" s="1">
        <f>(Table2[[#This Row],[Close Price]]-Table2[[#This Row],[50D EMA]])/Table2[[#This Row],[50D EMA]]</f>
        <v>-4.8279672446529046E-2</v>
      </c>
      <c r="U167" s="1">
        <f>(Table2[[#This Row],[Close Price]]-Table2[[#This Row],[200D EMA]])/Table2[[#This Row],[200D EMA]]</f>
        <v>9.4252913595214996E-2</v>
      </c>
      <c r="V167">
        <v>0.50327562204857201</v>
      </c>
      <c r="W167">
        <v>2586.0500000000002</v>
      </c>
      <c r="X167">
        <v>2814.5</v>
      </c>
      <c r="Y167">
        <v>2586.0500000000002</v>
      </c>
      <c r="Z167">
        <v>2814.5</v>
      </c>
      <c r="AA167">
        <v>2586.0500000000002</v>
      </c>
      <c r="AB167">
        <v>2814.5</v>
      </c>
      <c r="AC167" s="1">
        <f>(Table2[[#This Row],[Close Price]]/Table2[[#This Row],[Day Low]])-1</f>
        <v>1.051797142359967E-2</v>
      </c>
      <c r="AD167" s="1">
        <f>(Table2[[#This Row],[Day High]]/Table2[[#This Row],[Close Price]])-1</f>
        <v>7.7011384291590934E-2</v>
      </c>
      <c r="AE167" s="1">
        <f>(Table2[[#This Row],[Close Price]]/Table2[[#This Row],[Current Week Low]])-1</f>
        <v>1.051797142359967E-2</v>
      </c>
      <c r="AF167" s="1">
        <f>(Table2[[#This Row],[Current Week High]]/Table2[[#This Row],[Close Price]])-1</f>
        <v>7.7011384291590934E-2</v>
      </c>
      <c r="AG167" s="1">
        <f>(Table2[[#This Row],[Close Price]]/Table2[[#This Row],[Current Month Low]])-1</f>
        <v>1.051797142359967E-2</v>
      </c>
      <c r="AH167" s="1">
        <f>(Table2[[#This Row],[Current Month High]]/Table2[[#This Row],[Close Price]])-1</f>
        <v>7.7011384291590934E-2</v>
      </c>
      <c r="AI167">
        <v>18.167033387544201</v>
      </c>
      <c r="AJ167">
        <v>88.675499079455605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-0.08</v>
      </c>
      <c r="AM167" t="s">
        <v>3189</v>
      </c>
      <c r="AN167">
        <v>-6.38</v>
      </c>
      <c r="AO167" t="s">
        <v>3189</v>
      </c>
      <c r="AP167">
        <v>7.0287449911154001E-2</v>
      </c>
      <c r="AQ167">
        <f>(Table2[[#This Row],[Sharpe Ratio]]-AVERAGE(Table2[Sharpe Ratio]))/_xlfn.STDEV.P(Table2[Sharpe Ratio])</f>
        <v>0.10329413118488302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1.972552539425936</v>
      </c>
      <c r="AS167">
        <f>_xlfn.RANK.AVG(Table2[[#This Row],[1Y Return vs Nifty Z-Score]],Table2[1Y Return vs Nifty Z-Score])</f>
        <v>205</v>
      </c>
      <c r="AT167">
        <f>_xlfn.RANK.AVG(Table2[[#This Row],[6M Return vs Nifty Z-Score]],Table2[6M Return vs Nifty Z-Score])</f>
        <v>132</v>
      </c>
      <c r="AU167">
        <f>_xlfn.RANK.AVG(Table2[[#This Row],[Sharpe Ratio Z-Score]],Table2[Sharpe Ratio Z-Score])</f>
        <v>319</v>
      </c>
      <c r="AV167">
        <f>(Table2[[#This Row],[Rank 1Y]]+Table2[[#This Row],[Rank 6M]]+Table2[[#This Row],[Rank Sharpe]])/3</f>
        <v>218.66666666666666</v>
      </c>
    </row>
    <row r="168" spans="1:48" x14ac:dyDescent="0.3">
      <c r="A168" t="s">
        <v>831</v>
      </c>
      <c r="B168" t="s">
        <v>832</v>
      </c>
      <c r="C168" t="s">
        <v>3136</v>
      </c>
      <c r="D168" t="s">
        <v>117</v>
      </c>
      <c r="E168">
        <v>19360.712098889999</v>
      </c>
      <c r="F168">
        <v>1017.05</v>
      </c>
      <c r="G168">
        <v>76.879969020883095</v>
      </c>
      <c r="H168">
        <f>(Table2[[#This Row],[1Y Return vs Nifty]]-AVERAGE(Table2[1Y Return vs Nifty]))/_xlfn.STDEV.P(Table2[1Y Return vs Nifty])</f>
        <v>0.96219914406136864</v>
      </c>
      <c r="I168">
        <v>0.241079741823128</v>
      </c>
      <c r="J168">
        <f>(Table2[[#This Row],[1M Return vs Nifty]]-AVERAGE(Table2[1M Return vs Nifty]))/_xlfn.STDEV.P(Table2[1M Return vs Nifty])</f>
        <v>6.8754643794331161E-2</v>
      </c>
      <c r="K168">
        <v>-13.191272104096299</v>
      </c>
      <c r="L168">
        <f>(Table2[[#This Row],[6M Return vs Nifty]]-AVERAGE(Table2[6M Return vs Nifty]))/_xlfn.STDEV.P(Table2[6M Return vs Nifty])</f>
        <v>-0.6583729801697541</v>
      </c>
      <c r="M168">
        <v>0.66483854990007396</v>
      </c>
      <c r="N168">
        <f>(Table2[[#This Row],[1W Return vs Nifty]]-AVERAGE(Table2[1W Return vs Nifty]))/_xlfn.STDEV.P(Table2[1W Return vs Nifty])</f>
        <v>-0.19787736504220885</v>
      </c>
      <c r="O168">
        <v>1075.75</v>
      </c>
      <c r="P168">
        <v>1023.79266828919</v>
      </c>
      <c r="Q168">
        <v>889.53441555670395</v>
      </c>
      <c r="R168">
        <v>42.622522796886898</v>
      </c>
      <c r="S168" s="1">
        <f>(Table2[[#This Row],[Close Price]]-Table2[[#This Row],[20D EMA]])/Table2[[#This Row],[20D EMA]]</f>
        <v>-5.4566581454799021E-2</v>
      </c>
      <c r="T168" s="1">
        <f>(Table2[[#This Row],[Close Price]]-Table2[[#This Row],[50D EMA]])/Table2[[#This Row],[50D EMA]]</f>
        <v>-6.5859704782389407E-3</v>
      </c>
      <c r="U168" s="1">
        <f>(Table2[[#This Row],[Close Price]]-Table2[[#This Row],[200D EMA]])/Table2[[#This Row],[200D EMA]]</f>
        <v>0.14335092854557177</v>
      </c>
      <c r="V168">
        <v>1.5718968512103999</v>
      </c>
      <c r="W168">
        <v>1011</v>
      </c>
      <c r="X168">
        <v>1099.8</v>
      </c>
      <c r="Y168">
        <v>1011</v>
      </c>
      <c r="Z168">
        <v>1099.8</v>
      </c>
      <c r="AA168">
        <v>997.35</v>
      </c>
      <c r="AB168">
        <v>1134</v>
      </c>
      <c r="AC168" s="1">
        <f>(Table2[[#This Row],[Close Price]]/Table2[[#This Row],[Day Low]])-1</f>
        <v>5.9841740850643532E-3</v>
      </c>
      <c r="AD168" s="1">
        <f>(Table2[[#This Row],[Day High]]/Table2[[#This Row],[Close Price]])-1</f>
        <v>8.1362764859151504E-2</v>
      </c>
      <c r="AE168" s="1">
        <f>(Table2[[#This Row],[Close Price]]/Table2[[#This Row],[Current Week Low]])-1</f>
        <v>5.9841740850643532E-3</v>
      </c>
      <c r="AF168" s="1">
        <f>(Table2[[#This Row],[Current Week High]]/Table2[[#This Row],[Close Price]])-1</f>
        <v>8.1362764859151504E-2</v>
      </c>
      <c r="AG168" s="1">
        <f>(Table2[[#This Row],[Close Price]]/Table2[[#This Row],[Current Month Low]])-1</f>
        <v>1.9752343710833564E-2</v>
      </c>
      <c r="AH168" s="1">
        <f>(Table2[[#This Row],[Current Month High]]/Table2[[#This Row],[Close Price]])-1</f>
        <v>0.1149894302148371</v>
      </c>
      <c r="AI168">
        <v>29.1971879455287</v>
      </c>
      <c r="AJ168">
        <v>110.56935817805299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0.19</v>
      </c>
      <c r="AM168" t="s">
        <v>3188</v>
      </c>
      <c r="AN168">
        <v>-10.23</v>
      </c>
      <c r="AO168" t="s">
        <v>3189</v>
      </c>
      <c r="AP168">
        <v>0.240064080836635</v>
      </c>
      <c r="AQ168">
        <f>(Table2[[#This Row],[Sharpe Ratio]]-AVERAGE(Table2[Sharpe Ratio]))/_xlfn.STDEV.P(Table2[Sharpe Ratio])</f>
        <v>2.0854544067754204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2.2601578494191568</v>
      </c>
      <c r="AS168">
        <f>_xlfn.RANK.AVG(Table2[[#This Row],[1Y Return vs Nifty Z-Score]],Table2[1Y Return vs Nifty Z-Score])</f>
        <v>102</v>
      </c>
      <c r="AT168">
        <f>_xlfn.RANK.AVG(Table2[[#This Row],[6M Return vs Nifty Z-Score]],Table2[6M Return vs Nifty Z-Score])</f>
        <v>543</v>
      </c>
      <c r="AU168">
        <f>_xlfn.RANK.AVG(Table2[[#This Row],[Sharpe Ratio Z-Score]],Table2[Sharpe Ratio Z-Score])</f>
        <v>14</v>
      </c>
      <c r="AV168">
        <f>(Table2[[#This Row],[Rank 1Y]]+Table2[[#This Row],[Rank 6M]]+Table2[[#This Row],[Rank Sharpe]])/3</f>
        <v>219.66666666666666</v>
      </c>
    </row>
    <row r="169" spans="1:48" x14ac:dyDescent="0.3">
      <c r="A169" t="s">
        <v>1226</v>
      </c>
      <c r="B169" t="s">
        <v>1227</v>
      </c>
      <c r="C169" t="s">
        <v>3132</v>
      </c>
      <c r="D169" t="s">
        <v>48</v>
      </c>
      <c r="E169">
        <v>9733.9571389600005</v>
      </c>
      <c r="F169">
        <v>1455.55</v>
      </c>
      <c r="G169">
        <v>30.734231090453498</v>
      </c>
      <c r="H169">
        <f>(Table2[[#This Row],[1Y Return vs Nifty]]-AVERAGE(Table2[1Y Return vs Nifty]))/_xlfn.STDEV.P(Table2[1Y Return vs Nifty])</f>
        <v>0.13276816526050042</v>
      </c>
      <c r="I169">
        <v>1.9673460729866701</v>
      </c>
      <c r="J169">
        <f>(Table2[[#This Row],[1M Return vs Nifty]]-AVERAGE(Table2[1M Return vs Nifty]))/_xlfn.STDEV.P(Table2[1M Return vs Nifty])</f>
        <v>0.26162415418493873</v>
      </c>
      <c r="K169">
        <v>25.934588408366999</v>
      </c>
      <c r="L169">
        <f>(Table2[[#This Row],[6M Return vs Nifty]]-AVERAGE(Table2[6M Return vs Nifty]))/_xlfn.STDEV.P(Table2[6M Return vs Nifty])</f>
        <v>0.7225825038346041</v>
      </c>
      <c r="M169">
        <v>0.60598135478422399</v>
      </c>
      <c r="N169">
        <f>(Table2[[#This Row],[1W Return vs Nifty]]-AVERAGE(Table2[1W Return vs Nifty]))/_xlfn.STDEV.P(Table2[1W Return vs Nifty])</f>
        <v>-0.21293941439917138</v>
      </c>
      <c r="O169">
        <v>1530.68</v>
      </c>
      <c r="P169">
        <v>1549.9553046605899</v>
      </c>
      <c r="Q169">
        <v>1350.2186987866</v>
      </c>
      <c r="R169">
        <v>35.197029953311898</v>
      </c>
      <c r="S169" s="1">
        <f>(Table2[[#This Row],[Close Price]]-Table2[[#This Row],[20D EMA]])/Table2[[#This Row],[20D EMA]]</f>
        <v>-4.9082760603130701E-2</v>
      </c>
      <c r="T169" s="1">
        <f>(Table2[[#This Row],[Close Price]]-Table2[[#This Row],[50D EMA]])/Table2[[#This Row],[50D EMA]]</f>
        <v>-6.0908404504775651E-2</v>
      </c>
      <c r="U169" s="1">
        <f>(Table2[[#This Row],[Close Price]]-Table2[[#This Row],[200D EMA]])/Table2[[#This Row],[200D EMA]]</f>
        <v>7.8010548445268835E-2</v>
      </c>
      <c r="V169">
        <v>0.59122291048747999</v>
      </c>
      <c r="W169">
        <v>1417.3</v>
      </c>
      <c r="X169">
        <v>1490</v>
      </c>
      <c r="Y169">
        <v>1417.3</v>
      </c>
      <c r="Z169">
        <v>1490</v>
      </c>
      <c r="AA169">
        <v>1417.3</v>
      </c>
      <c r="AB169">
        <v>1564</v>
      </c>
      <c r="AC169" s="1">
        <f>(Table2[[#This Row],[Close Price]]/Table2[[#This Row],[Day Low]])-1</f>
        <v>2.6987934805616343E-2</v>
      </c>
      <c r="AD169" s="1">
        <f>(Table2[[#This Row],[Day High]]/Table2[[#This Row],[Close Price]])-1</f>
        <v>2.3668029267287283E-2</v>
      </c>
      <c r="AE169" s="1">
        <f>(Table2[[#This Row],[Close Price]]/Table2[[#This Row],[Current Week Low]])-1</f>
        <v>2.6987934805616343E-2</v>
      </c>
      <c r="AF169" s="1">
        <f>(Table2[[#This Row],[Current Week High]]/Table2[[#This Row],[Close Price]])-1</f>
        <v>2.3668029267287283E-2</v>
      </c>
      <c r="AG169" s="1">
        <f>(Table2[[#This Row],[Close Price]]/Table2[[#This Row],[Current Month Low]])-1</f>
        <v>2.6987934805616343E-2</v>
      </c>
      <c r="AH169" s="1">
        <f>(Table2[[#This Row],[Current Month High]]/Table2[[#This Row],[Close Price]])-1</f>
        <v>7.4507917969152571E-2</v>
      </c>
      <c r="AI169">
        <v>29.1539280684277</v>
      </c>
      <c r="AJ169">
        <v>80.791206061358807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-0.13</v>
      </c>
      <c r="AM169" t="s">
        <v>3189</v>
      </c>
      <c r="AN169">
        <v>-7.33</v>
      </c>
      <c r="AO169" t="s">
        <v>3189</v>
      </c>
      <c r="AP169">
        <v>8.5845463440541003E-2</v>
      </c>
      <c r="AQ169">
        <f>(Table2[[#This Row],[Sharpe Ratio]]-AVERAGE(Table2[Sharpe Ratio]))/_xlfn.STDEV.P(Table2[Sharpe Ratio])</f>
        <v>0.28493559866450796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261</v>
      </c>
      <c r="AT169">
        <f>_xlfn.RANK.AVG(Table2[[#This Row],[6M Return vs Nifty Z-Score]],Table2[6M Return vs Nifty Z-Score])</f>
        <v>129</v>
      </c>
      <c r="AU169">
        <f>_xlfn.RANK.AVG(Table2[[#This Row],[Sharpe Ratio Z-Score]],Table2[Sharpe Ratio Z-Score])</f>
        <v>272</v>
      </c>
      <c r="AV169">
        <f>(Table2[[#This Row],[Rank 1Y]]+Table2[[#This Row],[Rank 6M]]+Table2[[#This Row],[Rank Sharpe]])/3</f>
        <v>220.66666666666666</v>
      </c>
    </row>
    <row r="170" spans="1:48" x14ac:dyDescent="0.3">
      <c r="A170" t="s">
        <v>409</v>
      </c>
      <c r="B170" t="s">
        <v>410</v>
      </c>
      <c r="C170" t="s">
        <v>3141</v>
      </c>
      <c r="D170" t="s">
        <v>271</v>
      </c>
      <c r="E170">
        <v>58487.243060175002</v>
      </c>
      <c r="F170">
        <v>5087.55</v>
      </c>
      <c r="G170">
        <v>47.632121858445799</v>
      </c>
      <c r="H170">
        <f>(Table2[[#This Row],[1Y Return vs Nifty]]-AVERAGE(Table2[1Y Return vs Nifty]))/_xlfn.STDEV.P(Table2[1Y Return vs Nifty])</f>
        <v>0.43649359490898304</v>
      </c>
      <c r="I170">
        <v>20.665490820260899</v>
      </c>
      <c r="J170">
        <f>(Table2[[#This Row],[1M Return vs Nifty]]-AVERAGE(Table2[1M Return vs Nifty]))/_xlfn.STDEV.P(Table2[1M Return vs Nifty])</f>
        <v>2.3507004209906306</v>
      </c>
      <c r="K170">
        <v>1.8441379183967499</v>
      </c>
      <c r="L170">
        <f>(Table2[[#This Row],[6M Return vs Nifty]]-AVERAGE(Table2[6M Return vs Nifty]))/_xlfn.STDEV.P(Table2[6M Return vs Nifty])</f>
        <v>-0.1276950180019478</v>
      </c>
      <c r="M170">
        <v>4.2467305485357798</v>
      </c>
      <c r="N170">
        <f>(Table2[[#This Row],[1W Return vs Nifty]]-AVERAGE(Table2[1W Return vs Nifty]))/_xlfn.STDEV.P(Table2[1W Return vs Nifty])</f>
        <v>0.71875880779218981</v>
      </c>
      <c r="O170">
        <v>5004.16</v>
      </c>
      <c r="P170">
        <v>4868.72851610425</v>
      </c>
      <c r="Q170">
        <v>4361.3865510326004</v>
      </c>
      <c r="R170">
        <v>58.508724244755498</v>
      </c>
      <c r="S170" s="1">
        <f>(Table2[[#This Row],[Close Price]]-Table2[[#This Row],[20D EMA]])/Table2[[#This Row],[20D EMA]]</f>
        <v>1.6664135439314557E-2</v>
      </c>
      <c r="T170" s="1">
        <f>(Table2[[#This Row],[Close Price]]-Table2[[#This Row],[50D EMA]])/Table2[[#This Row],[50D EMA]]</f>
        <v>4.4944277170508945E-2</v>
      </c>
      <c r="U170" s="1">
        <f>(Table2[[#This Row],[Close Price]]-Table2[[#This Row],[200D EMA]])/Table2[[#This Row],[200D EMA]]</f>
        <v>0.16649830059100668</v>
      </c>
      <c r="V170">
        <v>0.55797397324738696</v>
      </c>
      <c r="W170">
        <v>4991.45</v>
      </c>
      <c r="X170">
        <v>5192.55</v>
      </c>
      <c r="Y170">
        <v>4991.45</v>
      </c>
      <c r="Z170">
        <v>5192.55</v>
      </c>
      <c r="AA170">
        <v>4809</v>
      </c>
      <c r="AB170">
        <v>5261.9</v>
      </c>
      <c r="AC170" s="1">
        <f>(Table2[[#This Row],[Close Price]]/Table2[[#This Row],[Day Low]])-1</f>
        <v>1.9252922497470681E-2</v>
      </c>
      <c r="AD170" s="1">
        <f>(Table2[[#This Row],[Day High]]/Table2[[#This Row],[Close Price]])-1</f>
        <v>2.0638617802281933E-2</v>
      </c>
      <c r="AE170" s="1">
        <f>(Table2[[#This Row],[Close Price]]/Table2[[#This Row],[Current Week Low]])-1</f>
        <v>1.9252922497470681E-2</v>
      </c>
      <c r="AF170" s="1">
        <f>(Table2[[#This Row],[Current Week High]]/Table2[[#This Row],[Close Price]])-1</f>
        <v>2.0638617802281933E-2</v>
      </c>
      <c r="AG170" s="1">
        <f>(Table2[[#This Row],[Close Price]]/Table2[[#This Row],[Current Month Low]])-1</f>
        <v>5.7922645040549003E-2</v>
      </c>
      <c r="AH170" s="1">
        <f>(Table2[[#This Row],[Current Month High]]/Table2[[#This Row],[Close Price]])-1</f>
        <v>3.4269933465027158E-2</v>
      </c>
      <c r="AI170">
        <v>14.789043842320901</v>
      </c>
      <c r="AJ170">
        <v>103.48165183481601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0.06</v>
      </c>
      <c r="AM170" t="s">
        <v>3188</v>
      </c>
      <c r="AN170">
        <v>-2.5499999999999998</v>
      </c>
      <c r="AO170" t="s">
        <v>3189</v>
      </c>
      <c r="AP170">
        <v>0.14966341421082799</v>
      </c>
      <c r="AQ170">
        <f>(Table2[[#This Row],[Sharpe Ratio]]-AVERAGE(Table2[Sharpe Ratio]))/_xlfn.STDEV.P(Table2[Sharpe Ratio])</f>
        <v>1.0300169811663089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4.4082747868561647</v>
      </c>
      <c r="AS170">
        <f>_xlfn.RANK.AVG(Table2[[#This Row],[1Y Return vs Nifty Z-Score]],Table2[1Y Return vs Nifty Z-Score])</f>
        <v>186</v>
      </c>
      <c r="AT170">
        <f>_xlfn.RANK.AVG(Table2[[#This Row],[6M Return vs Nifty Z-Score]],Table2[6M Return vs Nifty Z-Score])</f>
        <v>373</v>
      </c>
      <c r="AU170">
        <f>_xlfn.RANK.AVG(Table2[[#This Row],[Sharpe Ratio Z-Score]],Table2[Sharpe Ratio Z-Score])</f>
        <v>107</v>
      </c>
      <c r="AV170">
        <f>(Table2[[#This Row],[Rank 1Y]]+Table2[[#This Row],[Rank 6M]]+Table2[[#This Row],[Rank Sharpe]])/3</f>
        <v>222</v>
      </c>
    </row>
    <row r="171" spans="1:48" x14ac:dyDescent="0.3">
      <c r="A171" t="s">
        <v>635</v>
      </c>
      <c r="B171" t="s">
        <v>636</v>
      </c>
      <c r="C171" t="s">
        <v>3133</v>
      </c>
      <c r="D171" t="s">
        <v>51</v>
      </c>
      <c r="E171">
        <v>30246.532465535998</v>
      </c>
      <c r="F171">
        <v>218.02</v>
      </c>
      <c r="G171">
        <v>97.560436329547898</v>
      </c>
      <c r="H171">
        <f>(Table2[[#This Row],[1Y Return vs Nifty]]-AVERAGE(Table2[1Y Return vs Nifty]))/_xlfn.STDEV.P(Table2[1Y Return vs Nifty])</f>
        <v>1.3339132180186539</v>
      </c>
      <c r="I171">
        <v>1.3786498403184699</v>
      </c>
      <c r="J171">
        <f>(Table2[[#This Row],[1M Return vs Nifty]]-AVERAGE(Table2[1M Return vs Nifty]))/_xlfn.STDEV.P(Table2[1M Return vs Nifty])</f>
        <v>0.19585124758658004</v>
      </c>
      <c r="K171">
        <v>46.712648282613998</v>
      </c>
      <c r="L171">
        <f>(Table2[[#This Row],[6M Return vs Nifty]]-AVERAGE(Table2[6M Return vs Nifty]))/_xlfn.STDEV.P(Table2[6M Return vs Nifty])</f>
        <v>1.4559485015274125</v>
      </c>
      <c r="M171">
        <v>5.7042859894953297</v>
      </c>
      <c r="N171">
        <f>(Table2[[#This Row],[1W Return vs Nifty]]-AVERAGE(Table2[1W Return vs Nifty]))/_xlfn.STDEV.P(Table2[1W Return vs Nifty])</f>
        <v>1.0917594570591131</v>
      </c>
      <c r="O171">
        <v>220.8</v>
      </c>
      <c r="P171">
        <v>204.343342132473</v>
      </c>
      <c r="Q171">
        <v>163.32866036283099</v>
      </c>
      <c r="R171">
        <v>58.426539470533399</v>
      </c>
      <c r="S171" s="1">
        <f>(Table2[[#This Row],[Close Price]]-Table2[[#This Row],[20D EMA]])/Table2[[#This Row],[20D EMA]]</f>
        <v>-1.2590579710144932E-2</v>
      </c>
      <c r="T171" s="1">
        <f>(Table2[[#This Row],[Close Price]]-Table2[[#This Row],[50D EMA]])/Table2[[#This Row],[50D EMA]]</f>
        <v>6.6929794358852282E-2</v>
      </c>
      <c r="U171" s="1">
        <f>(Table2[[#This Row],[Close Price]]-Table2[[#This Row],[200D EMA]])/Table2[[#This Row],[200D EMA]]</f>
        <v>0.33485451674968392</v>
      </c>
      <c r="V171">
        <v>1.04222846931825</v>
      </c>
      <c r="W171">
        <v>215.75</v>
      </c>
      <c r="X171">
        <v>229</v>
      </c>
      <c r="Y171">
        <v>215.75</v>
      </c>
      <c r="Z171">
        <v>229</v>
      </c>
      <c r="AA171">
        <v>215.75</v>
      </c>
      <c r="AB171">
        <v>231.35</v>
      </c>
      <c r="AC171" s="1">
        <f>(Table2[[#This Row],[Close Price]]/Table2[[#This Row],[Day Low]])-1</f>
        <v>1.0521436848204058E-2</v>
      </c>
      <c r="AD171" s="1">
        <f>(Table2[[#This Row],[Day High]]/Table2[[#This Row],[Close Price]])-1</f>
        <v>5.0362352077790939E-2</v>
      </c>
      <c r="AE171" s="1">
        <f>(Table2[[#This Row],[Close Price]]/Table2[[#This Row],[Current Week Low]])-1</f>
        <v>1.0521436848204058E-2</v>
      </c>
      <c r="AF171" s="1">
        <f>(Table2[[#This Row],[Current Week High]]/Table2[[#This Row],[Close Price]])-1</f>
        <v>5.0362352077790939E-2</v>
      </c>
      <c r="AG171" s="1">
        <f>(Table2[[#This Row],[Close Price]]/Table2[[#This Row],[Current Month Low]])-1</f>
        <v>1.0521436848204058E-2</v>
      </c>
      <c r="AH171" s="1">
        <f>(Table2[[#This Row],[Current Month High]]/Table2[[#This Row],[Close Price]])-1</f>
        <v>6.1141179708283477E-2</v>
      </c>
      <c r="AI171">
        <v>11.9117512154848</v>
      </c>
      <c r="AJ171">
        <v>149.16571428571399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0.32</v>
      </c>
      <c r="AM171" t="s">
        <v>3188</v>
      </c>
      <c r="AN171">
        <v>-4.96</v>
      </c>
      <c r="AO171" t="s">
        <v>3189</v>
      </c>
      <c r="AQ171">
        <f>(Table2[[#This Row],[Sharpe Ratio]]-AVERAGE(Table2[Sharpe Ratio]))/_xlfn.STDEV.P(Table2[Sharpe Ratio])</f>
        <v>-0.71731934386752505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3.3601530803242348</v>
      </c>
      <c r="AS171">
        <f>_xlfn.RANK.AVG(Table2[[#This Row],[1Y Return vs Nifty Z-Score]],Table2[1Y Return vs Nifty Z-Score])</f>
        <v>68</v>
      </c>
      <c r="AT171">
        <f>_xlfn.RANK.AVG(Table2[[#This Row],[6M Return vs Nifty Z-Score]],Table2[6M Return vs Nifty Z-Score])</f>
        <v>59</v>
      </c>
      <c r="AU171">
        <f>_xlfn.RANK.AVG(Table2[[#This Row],[Sharpe Ratio Z-Score]],Table2[Sharpe Ratio Z-Score])</f>
        <v>541.5</v>
      </c>
      <c r="AV171">
        <f>(Table2[[#This Row],[Rank 1Y]]+Table2[[#This Row],[Rank 6M]]+Table2[[#This Row],[Rank Sharpe]])/3</f>
        <v>222.83333333333334</v>
      </c>
    </row>
    <row r="172" spans="1:48" x14ac:dyDescent="0.3">
      <c r="A172" t="s">
        <v>384</v>
      </c>
      <c r="B172" t="s">
        <v>385</v>
      </c>
      <c r="C172" t="s">
        <v>3138</v>
      </c>
      <c r="D172" t="s">
        <v>325</v>
      </c>
      <c r="E172">
        <v>59876.902550400002</v>
      </c>
      <c r="F172">
        <v>1757.2</v>
      </c>
      <c r="G172">
        <v>79.861946987568501</v>
      </c>
      <c r="H172">
        <f>(Table2[[#This Row],[1Y Return vs Nifty]]-AVERAGE(Table2[1Y Return vs Nifty]))/_xlfn.STDEV.P(Table2[1Y Return vs Nifty])</f>
        <v>1.0157976997372877</v>
      </c>
      <c r="I172">
        <v>1.8014138037206799</v>
      </c>
      <c r="J172">
        <f>(Table2[[#This Row],[1M Return vs Nifty]]-AVERAGE(Table2[1M Return vs Nifty]))/_xlfn.STDEV.P(Table2[1M Return vs Nifty])</f>
        <v>0.24308514027173622</v>
      </c>
      <c r="K172">
        <v>24.3244535929283</v>
      </c>
      <c r="L172">
        <f>(Table2[[#This Row],[6M Return vs Nifty]]-AVERAGE(Table2[6M Return vs Nifty]))/_xlfn.STDEV.P(Table2[6M Return vs Nifty])</f>
        <v>0.66575245653997339</v>
      </c>
      <c r="M172">
        <v>0.91293276669505397</v>
      </c>
      <c r="N172">
        <f>(Table2[[#This Row],[1W Return vs Nifty]]-AVERAGE(Table2[1W Return vs Nifty]))/_xlfn.STDEV.P(Table2[1W Return vs Nifty])</f>
        <v>-0.13438797634151203</v>
      </c>
      <c r="O172">
        <v>1834.85</v>
      </c>
      <c r="P172">
        <v>1741.7829535122401</v>
      </c>
      <c r="Q172">
        <v>1411.79202997487</v>
      </c>
      <c r="R172">
        <v>34.154574019996403</v>
      </c>
      <c r="S172" s="1">
        <f>(Table2[[#This Row],[Close Price]]-Table2[[#This Row],[20D EMA]])/Table2[[#This Row],[20D EMA]]</f>
        <v>-4.2319535656865609E-2</v>
      </c>
      <c r="T172" s="1">
        <f>(Table2[[#This Row],[Close Price]]-Table2[[#This Row],[50D EMA]])/Table2[[#This Row],[50D EMA]]</f>
        <v>8.8513017403644319E-3</v>
      </c>
      <c r="U172" s="1">
        <f>(Table2[[#This Row],[Close Price]]-Table2[[#This Row],[200D EMA]])/Table2[[#This Row],[200D EMA]]</f>
        <v>0.24465924349443896</v>
      </c>
      <c r="V172">
        <v>0.75152828314757902</v>
      </c>
      <c r="W172">
        <v>1752.95</v>
      </c>
      <c r="X172">
        <v>1818.5</v>
      </c>
      <c r="Y172">
        <v>1752.95</v>
      </c>
      <c r="Z172">
        <v>1818.5</v>
      </c>
      <c r="AA172">
        <v>1752.95</v>
      </c>
      <c r="AB172">
        <v>1864.65</v>
      </c>
      <c r="AC172" s="1">
        <f>(Table2[[#This Row],[Close Price]]/Table2[[#This Row],[Day Low]])-1</f>
        <v>2.4244844405145738E-3</v>
      </c>
      <c r="AD172" s="1">
        <f>(Table2[[#This Row],[Day High]]/Table2[[#This Row],[Close Price]])-1</f>
        <v>3.4885044388800246E-2</v>
      </c>
      <c r="AE172" s="1">
        <f>(Table2[[#This Row],[Close Price]]/Table2[[#This Row],[Current Week Low]])-1</f>
        <v>2.4244844405145738E-3</v>
      </c>
      <c r="AF172" s="1">
        <f>(Table2[[#This Row],[Current Week High]]/Table2[[#This Row],[Close Price]])-1</f>
        <v>3.4885044388800246E-2</v>
      </c>
      <c r="AG172" s="1">
        <f>(Table2[[#This Row],[Close Price]]/Table2[[#This Row],[Current Month Low]])-1</f>
        <v>2.4244844405145738E-3</v>
      </c>
      <c r="AH172" s="1">
        <f>(Table2[[#This Row],[Current Month High]]/Table2[[#This Row],[Close Price]])-1</f>
        <v>6.1148417937628041E-2</v>
      </c>
      <c r="AI172">
        <v>10.6817664466196</v>
      </c>
      <c r="AJ172">
        <v>117.825709681418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0.11</v>
      </c>
      <c r="AM172" t="s">
        <v>3188</v>
      </c>
      <c r="AN172">
        <v>-7</v>
      </c>
      <c r="AO172" t="s">
        <v>3189</v>
      </c>
      <c r="AP172">
        <v>2.7148130848285001E-2</v>
      </c>
      <c r="AQ172">
        <f>(Table2[[#This Row],[Sharpe Ratio]]-AVERAGE(Table2[Sharpe Ratio]))/_xlfn.STDEV.P(Table2[Sharpe Ratio])</f>
        <v>-0.40036202040865693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1.3898852997988282</v>
      </c>
      <c r="AS172">
        <f>_xlfn.RANK.AVG(Table2[[#This Row],[1Y Return vs Nifty Z-Score]],Table2[1Y Return vs Nifty Z-Score])</f>
        <v>96</v>
      </c>
      <c r="AT172">
        <f>_xlfn.RANK.AVG(Table2[[#This Row],[6M Return vs Nifty Z-Score]],Table2[6M Return vs Nifty Z-Score])</f>
        <v>138</v>
      </c>
      <c r="AU172">
        <f>_xlfn.RANK.AVG(Table2[[#This Row],[Sharpe Ratio Z-Score]],Table2[Sharpe Ratio Z-Score])</f>
        <v>441</v>
      </c>
      <c r="AV172">
        <f>(Table2[[#This Row],[Rank 1Y]]+Table2[[#This Row],[Rank 6M]]+Table2[[#This Row],[Rank Sharpe]])/3</f>
        <v>225</v>
      </c>
    </row>
    <row r="173" spans="1:48" x14ac:dyDescent="0.3">
      <c r="A173" t="s">
        <v>333</v>
      </c>
      <c r="B173" t="s">
        <v>334</v>
      </c>
      <c r="C173" t="s">
        <v>3129</v>
      </c>
      <c r="D173" t="s">
        <v>125</v>
      </c>
      <c r="E173">
        <v>77725.583762630005</v>
      </c>
      <c r="F173">
        <v>1690.75</v>
      </c>
      <c r="G173">
        <v>97.154693642175602</v>
      </c>
      <c r="H173">
        <f>(Table2[[#This Row],[1Y Return vs Nifty]]-AVERAGE(Table2[1Y Return vs Nifty]))/_xlfn.STDEV.P(Table2[1Y Return vs Nifty])</f>
        <v>1.3266203331408375</v>
      </c>
      <c r="I173">
        <v>0.87598765708328896</v>
      </c>
      <c r="J173">
        <f>(Table2[[#This Row],[1M Return vs Nifty]]-AVERAGE(Table2[1M Return vs Nifty]))/_xlfn.STDEV.P(Table2[1M Return vs Nifty])</f>
        <v>0.13969061499919824</v>
      </c>
      <c r="K173">
        <v>21.414009465599101</v>
      </c>
      <c r="L173">
        <f>(Table2[[#This Row],[6M Return vs Nifty]]-AVERAGE(Table2[6M Return vs Nifty]))/_xlfn.STDEV.P(Table2[6M Return vs Nifty])</f>
        <v>0.56302771832640097</v>
      </c>
      <c r="M173">
        <v>5.5789449367467903</v>
      </c>
      <c r="N173">
        <f>(Table2[[#This Row],[1W Return vs Nifty]]-AVERAGE(Table2[1W Return vs Nifty]))/_xlfn.STDEV.P(Table2[1W Return vs Nifty])</f>
        <v>1.0596836315081986</v>
      </c>
      <c r="O173">
        <v>1736.09</v>
      </c>
      <c r="P173">
        <v>1671.2666000029101</v>
      </c>
      <c r="Q173">
        <v>1337.5720693693299</v>
      </c>
      <c r="R173">
        <v>45.412878854514297</v>
      </c>
      <c r="S173" s="1">
        <f>(Table2[[#This Row],[Close Price]]-Table2[[#This Row],[20D EMA]])/Table2[[#This Row],[20D EMA]]</f>
        <v>-2.6116157572476036E-2</v>
      </c>
      <c r="T173" s="1">
        <f>(Table2[[#This Row],[Close Price]]-Table2[[#This Row],[50D EMA]])/Table2[[#This Row],[50D EMA]]</f>
        <v>1.1657864757816612E-2</v>
      </c>
      <c r="U173" s="1">
        <f>(Table2[[#This Row],[Close Price]]-Table2[[#This Row],[200D EMA]])/Table2[[#This Row],[200D EMA]]</f>
        <v>0.26404403823802536</v>
      </c>
      <c r="V173">
        <v>2.21024838332545</v>
      </c>
      <c r="W173">
        <v>1681.55</v>
      </c>
      <c r="X173">
        <v>1747.8</v>
      </c>
      <c r="Y173">
        <v>1681.55</v>
      </c>
      <c r="Z173">
        <v>1747.8</v>
      </c>
      <c r="AA173">
        <v>1595.4</v>
      </c>
      <c r="AB173">
        <v>1779</v>
      </c>
      <c r="AC173" s="1">
        <f>(Table2[[#This Row],[Close Price]]/Table2[[#This Row],[Day Low]])-1</f>
        <v>5.471142695727238E-3</v>
      </c>
      <c r="AD173" s="1">
        <f>(Table2[[#This Row],[Day High]]/Table2[[#This Row],[Close Price]])-1</f>
        <v>3.3742422002070116E-2</v>
      </c>
      <c r="AE173" s="1">
        <f>(Table2[[#This Row],[Close Price]]/Table2[[#This Row],[Current Week Low]])-1</f>
        <v>5.471142695727238E-3</v>
      </c>
      <c r="AF173" s="1">
        <f>(Table2[[#This Row],[Current Week High]]/Table2[[#This Row],[Close Price]])-1</f>
        <v>3.3742422002070116E-2</v>
      </c>
      <c r="AG173" s="1">
        <f>(Table2[[#This Row],[Close Price]]/Table2[[#This Row],[Current Month Low]])-1</f>
        <v>5.976557603108934E-2</v>
      </c>
      <c r="AH173" s="1">
        <f>(Table2[[#This Row],[Current Month High]]/Table2[[#This Row],[Close Price]])-1</f>
        <v>5.2195771107496736E-2</v>
      </c>
      <c r="AI173">
        <v>16.3093301789146</v>
      </c>
      <c r="AJ173">
        <v>155.670648722213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</v>
      </c>
      <c r="AM173" t="s">
        <v>3188</v>
      </c>
      <c r="AN173">
        <v>-6.36</v>
      </c>
      <c r="AO173" t="s">
        <v>3189</v>
      </c>
      <c r="AP173">
        <v>2.5510031745823E-2</v>
      </c>
      <c r="AQ173">
        <f>(Table2[[#This Row],[Sharpe Ratio]]-AVERAGE(Table2[Sharpe Ratio]))/_xlfn.STDEV.P(Table2[Sharpe Ratio])</f>
        <v>-0.41948700216074425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2.6695352958138914</v>
      </c>
      <c r="AS173">
        <f>_xlfn.RANK.AVG(Table2[[#This Row],[1Y Return vs Nifty Z-Score]],Table2[1Y Return vs Nifty Z-Score])</f>
        <v>69</v>
      </c>
      <c r="AT173">
        <f>_xlfn.RANK.AVG(Table2[[#This Row],[6M Return vs Nifty Z-Score]],Table2[6M Return vs Nifty Z-Score])</f>
        <v>164</v>
      </c>
      <c r="AU173">
        <f>_xlfn.RANK.AVG(Table2[[#This Row],[Sharpe Ratio Z-Score]],Table2[Sharpe Ratio Z-Score])</f>
        <v>443</v>
      </c>
      <c r="AV173">
        <f>(Table2[[#This Row],[Rank 1Y]]+Table2[[#This Row],[Rank 6M]]+Table2[[#This Row],[Rank Sharpe]])/3</f>
        <v>225.33333333333334</v>
      </c>
    </row>
    <row r="174" spans="1:48" x14ac:dyDescent="0.3">
      <c r="A174" t="s">
        <v>1109</v>
      </c>
      <c r="B174" t="s">
        <v>1110</v>
      </c>
      <c r="C174" t="s">
        <v>3146</v>
      </c>
      <c r="D174" t="s">
        <v>1111</v>
      </c>
      <c r="E174">
        <v>11692.301471999999</v>
      </c>
      <c r="F174">
        <v>583.79999999999995</v>
      </c>
      <c r="G174">
        <v>43.101903201289304</v>
      </c>
      <c r="H174">
        <f>(Table2[[#This Row],[1Y Return vs Nifty]]-AVERAGE(Table2[1Y Return vs Nifty]))/_xlfn.STDEV.P(Table2[1Y Return vs Nifty])</f>
        <v>0.35506670992445488</v>
      </c>
      <c r="I174">
        <v>22.266283765658599</v>
      </c>
      <c r="J174">
        <f>(Table2[[#This Row],[1M Return vs Nifty]]-AVERAGE(Table2[1M Return vs Nifty]))/_xlfn.STDEV.P(Table2[1M Return vs Nifty])</f>
        <v>2.5295512425828544</v>
      </c>
      <c r="K174">
        <v>37.829764676939902</v>
      </c>
      <c r="L174">
        <f>(Table2[[#This Row],[6M Return vs Nifty]]-AVERAGE(Table2[6M Return vs Nifty]))/_xlfn.STDEV.P(Table2[6M Return vs Nifty])</f>
        <v>1.1424252545404097</v>
      </c>
      <c r="M174">
        <v>11.5434616652347</v>
      </c>
      <c r="N174">
        <f>(Table2[[#This Row],[1W Return vs Nifty]]-AVERAGE(Table2[1W Return vs Nifty]))/_xlfn.STDEV.P(Table2[1W Return vs Nifty])</f>
        <v>2.5860534352014208</v>
      </c>
      <c r="O174">
        <v>571.03</v>
      </c>
      <c r="P174">
        <v>542.666436769396</v>
      </c>
      <c r="Q174">
        <v>474.39108864574399</v>
      </c>
      <c r="R174">
        <v>56.479364511761801</v>
      </c>
      <c r="S174" s="1">
        <f>(Table2[[#This Row],[Close Price]]-Table2[[#This Row],[20D EMA]])/Table2[[#This Row],[20D EMA]]</f>
        <v>2.2363098261037044E-2</v>
      </c>
      <c r="T174" s="1">
        <f>(Table2[[#This Row],[Close Price]]-Table2[[#This Row],[50D EMA]])/Table2[[#This Row],[50D EMA]]</f>
        <v>7.5798981553899747E-2</v>
      </c>
      <c r="U174" s="1">
        <f>(Table2[[#This Row],[Close Price]]-Table2[[#This Row],[200D EMA]])/Table2[[#This Row],[200D EMA]]</f>
        <v>0.2306301993711313</v>
      </c>
      <c r="V174">
        <v>4.6327397161741404</v>
      </c>
      <c r="W174">
        <v>575.54999999999995</v>
      </c>
      <c r="X174">
        <v>625.35</v>
      </c>
      <c r="Y174">
        <v>575.54999999999995</v>
      </c>
      <c r="Z174">
        <v>625.35</v>
      </c>
      <c r="AA174">
        <v>575.54999999999995</v>
      </c>
      <c r="AB174">
        <v>688.9</v>
      </c>
      <c r="AC174" s="1">
        <f>(Table2[[#This Row],[Close Price]]/Table2[[#This Row],[Day Low]])-1</f>
        <v>1.4334115194162056E-2</v>
      </c>
      <c r="AD174" s="1">
        <f>(Table2[[#This Row],[Day High]]/Table2[[#This Row],[Close Price]])-1</f>
        <v>7.1171634121274474E-2</v>
      </c>
      <c r="AE174" s="1">
        <f>(Table2[[#This Row],[Close Price]]/Table2[[#This Row],[Current Week Low]])-1</f>
        <v>1.4334115194162056E-2</v>
      </c>
      <c r="AF174" s="1">
        <f>(Table2[[#This Row],[Current Week High]]/Table2[[#This Row],[Close Price]])-1</f>
        <v>7.1171634121274474E-2</v>
      </c>
      <c r="AG174" s="1">
        <f>(Table2[[#This Row],[Close Price]]/Table2[[#This Row],[Current Month Low]])-1</f>
        <v>1.4334115194162056E-2</v>
      </c>
      <c r="AH174" s="1">
        <f>(Table2[[#This Row],[Current Month High]]/Table2[[#This Row],[Close Price]])-1</f>
        <v>0.18002740664611183</v>
      </c>
      <c r="AI174">
        <v>18.0027406646111</v>
      </c>
      <c r="AJ174">
        <v>88.565891472868202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0.08</v>
      </c>
      <c r="AM174" t="s">
        <v>3188</v>
      </c>
      <c r="AN174">
        <v>13.24</v>
      </c>
      <c r="AO174" t="s">
        <v>3188</v>
      </c>
      <c r="AP174">
        <v>4.6708642628224002E-2</v>
      </c>
      <c r="AQ174">
        <f>(Table2[[#This Row],[Sharpe Ratio]]-AVERAGE(Table2[Sharpe Ratio]))/_xlfn.STDEV.P(Table2[Sharpe Ratio])</f>
        <v>-0.17199095892002467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6.4411056833291145</v>
      </c>
      <c r="AS174">
        <f>_xlfn.RANK.AVG(Table2[[#This Row],[1Y Return vs Nifty Z-Score]],Table2[1Y Return vs Nifty Z-Score])</f>
        <v>209</v>
      </c>
      <c r="AT174">
        <f>_xlfn.RANK.AVG(Table2[[#This Row],[6M Return vs Nifty Z-Score]],Table2[6M Return vs Nifty Z-Score])</f>
        <v>85</v>
      </c>
      <c r="AU174">
        <f>_xlfn.RANK.AVG(Table2[[#This Row],[Sharpe Ratio Z-Score]],Table2[Sharpe Ratio Z-Score])</f>
        <v>384</v>
      </c>
      <c r="AV174">
        <f>(Table2[[#This Row],[Rank 1Y]]+Table2[[#This Row],[Rank 6M]]+Table2[[#This Row],[Rank Sharpe]])/3</f>
        <v>226</v>
      </c>
    </row>
    <row r="175" spans="1:48" x14ac:dyDescent="0.3">
      <c r="A175" t="s">
        <v>1851</v>
      </c>
      <c r="B175" t="s">
        <v>1852</v>
      </c>
      <c r="C175" t="s">
        <v>3143</v>
      </c>
      <c r="D175" t="s">
        <v>276</v>
      </c>
      <c r="E175">
        <v>4148.5313850000002</v>
      </c>
      <c r="F175">
        <v>1267.0999999999999</v>
      </c>
      <c r="G175">
        <v>56.151995919228597</v>
      </c>
      <c r="H175">
        <f>(Table2[[#This Row],[1Y Return vs Nifty]]-AVERAGE(Table2[1Y Return vs Nifty]))/_xlfn.STDEV.P(Table2[1Y Return vs Nifty])</f>
        <v>0.58963119327503466</v>
      </c>
      <c r="I175">
        <v>4.4141821342359302</v>
      </c>
      <c r="J175">
        <f>(Table2[[#This Row],[1M Return vs Nifty]]-AVERAGE(Table2[1M Return vs Nifty]))/_xlfn.STDEV.P(Table2[1M Return vs Nifty])</f>
        <v>0.53500032136138065</v>
      </c>
      <c r="K175">
        <v>37.320960050516099</v>
      </c>
      <c r="L175">
        <f>(Table2[[#This Row],[6M Return vs Nifty]]-AVERAGE(Table2[6M Return vs Nifty]))/_xlfn.STDEV.P(Table2[6M Return vs Nifty])</f>
        <v>1.1244668881314992</v>
      </c>
      <c r="M175">
        <v>13.760711048667201</v>
      </c>
      <c r="N175">
        <f>(Table2[[#This Row],[1W Return vs Nifty]]-AVERAGE(Table2[1W Return vs Nifty]))/_xlfn.STDEV.P(Table2[1W Return vs Nifty])</f>
        <v>3.1534661293371222</v>
      </c>
      <c r="O175">
        <v>1276.79</v>
      </c>
      <c r="P175">
        <v>1223.4538585508401</v>
      </c>
      <c r="Q175">
        <v>999.52617641294</v>
      </c>
      <c r="R175">
        <v>62.266884236229302</v>
      </c>
      <c r="S175" s="1">
        <f>(Table2[[#This Row],[Close Price]]-Table2[[#This Row],[20D EMA]])/Table2[[#This Row],[20D EMA]]</f>
        <v>-7.5893451546456773E-3</v>
      </c>
      <c r="T175" s="1">
        <f>(Table2[[#This Row],[Close Price]]-Table2[[#This Row],[50D EMA]])/Table2[[#This Row],[50D EMA]]</f>
        <v>3.5674530056129708E-2</v>
      </c>
      <c r="U175" s="1">
        <f>(Table2[[#This Row],[Close Price]]-Table2[[#This Row],[200D EMA]])/Table2[[#This Row],[200D EMA]]</f>
        <v>0.26770066647710844</v>
      </c>
      <c r="V175">
        <v>1.0521251360744499</v>
      </c>
      <c r="W175">
        <v>1249.0999999999999</v>
      </c>
      <c r="X175">
        <v>1379.3</v>
      </c>
      <c r="Y175">
        <v>1249.0999999999999</v>
      </c>
      <c r="Z175">
        <v>1379.3</v>
      </c>
      <c r="AA175">
        <v>1249.0999999999999</v>
      </c>
      <c r="AB175">
        <v>1426.5</v>
      </c>
      <c r="AC175" s="1">
        <f>(Table2[[#This Row],[Close Price]]/Table2[[#This Row],[Day Low]])-1</f>
        <v>1.4410375470338632E-2</v>
      </c>
      <c r="AD175" s="1">
        <f>(Table2[[#This Row],[Day High]]/Table2[[#This Row],[Close Price]])-1</f>
        <v>8.8548654407702765E-2</v>
      </c>
      <c r="AE175" s="1">
        <f>(Table2[[#This Row],[Close Price]]/Table2[[#This Row],[Current Week Low]])-1</f>
        <v>1.4410375470338632E-2</v>
      </c>
      <c r="AF175" s="1">
        <f>(Table2[[#This Row],[Current Week High]]/Table2[[#This Row],[Close Price]])-1</f>
        <v>8.8548654407702765E-2</v>
      </c>
      <c r="AG175" s="1">
        <f>(Table2[[#This Row],[Close Price]]/Table2[[#This Row],[Current Month Low]])-1</f>
        <v>1.4410375470338632E-2</v>
      </c>
      <c r="AH175" s="1">
        <f>(Table2[[#This Row],[Current Month High]]/Table2[[#This Row],[Close Price]])-1</f>
        <v>0.12579906873964175</v>
      </c>
      <c r="AI175">
        <v>12.5799068739641</v>
      </c>
      <c r="AJ175">
        <v>103.894118593611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0.27</v>
      </c>
      <c r="AM175" t="s">
        <v>3188</v>
      </c>
      <c r="AN175">
        <v>3.78</v>
      </c>
      <c r="AO175" t="s">
        <v>3188</v>
      </c>
      <c r="AP175">
        <v>3.0818046793978999E-2</v>
      </c>
      <c r="AQ175">
        <f>(Table2[[#This Row],[Sharpe Ratio]]-AVERAGE(Table2[Sharpe Ratio]))/_xlfn.STDEV.P(Table2[Sharpe Ratio])</f>
        <v>-0.35751536028436798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5.0450491718206685</v>
      </c>
      <c r="AS175">
        <f>_xlfn.RANK.AVG(Table2[[#This Row],[1Y Return vs Nifty Z-Score]],Table2[1Y Return vs Nifty Z-Score])</f>
        <v>158</v>
      </c>
      <c r="AT175">
        <f>_xlfn.RANK.AVG(Table2[[#This Row],[6M Return vs Nifty Z-Score]],Table2[6M Return vs Nifty Z-Score])</f>
        <v>87</v>
      </c>
      <c r="AU175">
        <f>_xlfn.RANK.AVG(Table2[[#This Row],[Sharpe Ratio Z-Score]],Table2[Sharpe Ratio Z-Score])</f>
        <v>434</v>
      </c>
      <c r="AV175">
        <f>(Table2[[#This Row],[Rank 1Y]]+Table2[[#This Row],[Rank 6M]]+Table2[[#This Row],[Rank Sharpe]])/3</f>
        <v>226.33333333333334</v>
      </c>
    </row>
    <row r="176" spans="1:48" x14ac:dyDescent="0.3">
      <c r="A176" t="s">
        <v>888</v>
      </c>
      <c r="B176" t="s">
        <v>889</v>
      </c>
      <c r="C176" t="s">
        <v>3129</v>
      </c>
      <c r="D176" t="s">
        <v>485</v>
      </c>
      <c r="E176">
        <v>17408.972064869999</v>
      </c>
      <c r="F176">
        <v>990.5</v>
      </c>
      <c r="G176">
        <v>90.836215943800497</v>
      </c>
      <c r="H176">
        <f>(Table2[[#This Row],[1Y Return vs Nifty]]-AVERAGE(Table2[1Y Return vs Nifty]))/_xlfn.STDEV.P(Table2[1Y Return vs Nifty])</f>
        <v>1.2130509900783044</v>
      </c>
      <c r="I176">
        <v>2.9423547571502899</v>
      </c>
      <c r="J176">
        <f>(Table2[[#This Row],[1M Return vs Nifty]]-AVERAGE(Table2[1M Return vs Nifty]))/_xlfn.STDEV.P(Table2[1M Return vs Nifty])</f>
        <v>0.37055835752682881</v>
      </c>
      <c r="K176">
        <v>43.489163634892101</v>
      </c>
      <c r="L176">
        <f>(Table2[[#This Row],[6M Return vs Nifty]]-AVERAGE(Table2[6M Return vs Nifty]))/_xlfn.STDEV.P(Table2[6M Return vs Nifty])</f>
        <v>1.3421749322417627</v>
      </c>
      <c r="M176">
        <v>1.61028016504834</v>
      </c>
      <c r="N176">
        <f>(Table2[[#This Row],[1W Return vs Nifty]]-AVERAGE(Table2[1W Return vs Nifty]))/_xlfn.STDEV.P(Table2[1W Return vs Nifty])</f>
        <v>4.4069065525202226E-2</v>
      </c>
      <c r="O176">
        <v>1038.53</v>
      </c>
      <c r="P176">
        <v>982.16126126046004</v>
      </c>
      <c r="Q176">
        <v>771.12553003522498</v>
      </c>
      <c r="R176">
        <v>43.308318453394698</v>
      </c>
      <c r="S176" s="1">
        <f>(Table2[[#This Row],[Close Price]]-Table2[[#This Row],[20D EMA]])/Table2[[#This Row],[20D EMA]]</f>
        <v>-4.624806216479059E-2</v>
      </c>
      <c r="T176" s="1">
        <f>(Table2[[#This Row],[Close Price]]-Table2[[#This Row],[50D EMA]])/Table2[[#This Row],[50D EMA]]</f>
        <v>8.4901930756650021E-3</v>
      </c>
      <c r="U176" s="1">
        <f>(Table2[[#This Row],[Close Price]]-Table2[[#This Row],[200D EMA]])/Table2[[#This Row],[200D EMA]]</f>
        <v>0.28448606798785925</v>
      </c>
      <c r="V176">
        <v>1.2961391754309299</v>
      </c>
      <c r="W176">
        <v>983</v>
      </c>
      <c r="X176">
        <v>1040.9000000000001</v>
      </c>
      <c r="Y176">
        <v>983</v>
      </c>
      <c r="Z176">
        <v>1040.9000000000001</v>
      </c>
      <c r="AA176">
        <v>983</v>
      </c>
      <c r="AB176">
        <v>1164.1500000000001</v>
      </c>
      <c r="AC176" s="1">
        <f>(Table2[[#This Row],[Close Price]]/Table2[[#This Row],[Day Low]])-1</f>
        <v>7.6297049847406928E-3</v>
      </c>
      <c r="AD176" s="1">
        <f>(Table2[[#This Row],[Day High]]/Table2[[#This Row],[Close Price]])-1</f>
        <v>5.0883392226148461E-2</v>
      </c>
      <c r="AE176" s="1">
        <f>(Table2[[#This Row],[Close Price]]/Table2[[#This Row],[Current Week Low]])-1</f>
        <v>7.6297049847406928E-3</v>
      </c>
      <c r="AF176" s="1">
        <f>(Table2[[#This Row],[Current Week High]]/Table2[[#This Row],[Close Price]])-1</f>
        <v>5.0883392226148461E-2</v>
      </c>
      <c r="AG176" s="1">
        <f>(Table2[[#This Row],[Close Price]]/Table2[[#This Row],[Current Month Low]])-1</f>
        <v>7.6297049847406928E-3</v>
      </c>
      <c r="AH176" s="1">
        <f>(Table2[[#This Row],[Current Month High]]/Table2[[#This Row],[Close Price]])-1</f>
        <v>0.17531549722362461</v>
      </c>
      <c r="AI176">
        <v>20.040383644623901</v>
      </c>
      <c r="AJ176">
        <v>132.757607801668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0.31</v>
      </c>
      <c r="AM176" t="s">
        <v>3188</v>
      </c>
      <c r="AN176">
        <v>-5.39</v>
      </c>
      <c r="AO176" t="s">
        <v>3189</v>
      </c>
      <c r="AQ176">
        <f>(Table2[[#This Row],[Sharpe Ratio]]-AVERAGE(Table2[Sharpe Ratio]))/_xlfn.STDEV.P(Table2[Sharpe Ratio])</f>
        <v>-0.71731934386752505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2.2525340015045727</v>
      </c>
      <c r="AS176">
        <f>_xlfn.RANK.AVG(Table2[[#This Row],[1Y Return vs Nifty Z-Score]],Table2[1Y Return vs Nifty Z-Score])</f>
        <v>73</v>
      </c>
      <c r="AT176">
        <f>_xlfn.RANK.AVG(Table2[[#This Row],[6M Return vs Nifty Z-Score]],Table2[6M Return vs Nifty Z-Score])</f>
        <v>66</v>
      </c>
      <c r="AU176">
        <f>_xlfn.RANK.AVG(Table2[[#This Row],[Sharpe Ratio Z-Score]],Table2[Sharpe Ratio Z-Score])</f>
        <v>541.5</v>
      </c>
      <c r="AV176">
        <f>(Table2[[#This Row],[Rank 1Y]]+Table2[[#This Row],[Rank 6M]]+Table2[[#This Row],[Rank Sharpe]])/3</f>
        <v>226.83333333333334</v>
      </c>
    </row>
    <row r="177" spans="1:48" x14ac:dyDescent="0.3">
      <c r="A177" t="s">
        <v>1034</v>
      </c>
      <c r="B177" t="s">
        <v>1035</v>
      </c>
      <c r="C177" t="s">
        <v>3129</v>
      </c>
      <c r="D177" t="s">
        <v>562</v>
      </c>
      <c r="E177">
        <v>13721.756402109</v>
      </c>
      <c r="F177">
        <v>138.16999999999999</v>
      </c>
      <c r="G177">
        <v>34.966644491915702</v>
      </c>
      <c r="H177">
        <f>(Table2[[#This Row],[1Y Return vs Nifty]]-AVERAGE(Table2[1Y Return vs Nifty]))/_xlfn.STDEV.P(Table2[1Y Return vs Nifty])</f>
        <v>0.20884225027258133</v>
      </c>
      <c r="I177">
        <v>12.540170642401399</v>
      </c>
      <c r="J177">
        <f>(Table2[[#This Row],[1M Return vs Nifty]]-AVERAGE(Table2[1M Return vs Nifty]))/_xlfn.STDEV.P(Table2[1M Return vs Nifty])</f>
        <v>1.4428877062431864</v>
      </c>
      <c r="K177">
        <v>57.444079147624798</v>
      </c>
      <c r="L177">
        <f>(Table2[[#This Row],[6M Return vs Nifty]]-AVERAGE(Table2[6M Return vs Nifty]))/_xlfn.STDEV.P(Table2[6M Return vs Nifty])</f>
        <v>1.8347166132096999</v>
      </c>
      <c r="M177">
        <v>2.2078781329594799</v>
      </c>
      <c r="N177">
        <f>(Table2[[#This Row],[1W Return vs Nifty]]-AVERAGE(Table2[1W Return vs Nifty]))/_xlfn.STDEV.P(Table2[1W Return vs Nifty])</f>
        <v>0.19699939240505315</v>
      </c>
      <c r="O177">
        <v>134.59</v>
      </c>
      <c r="P177">
        <v>119.983729113612</v>
      </c>
      <c r="Q177">
        <v>98.709638903963906</v>
      </c>
      <c r="R177">
        <v>58.982614315585899</v>
      </c>
      <c r="S177" s="1">
        <f>(Table2[[#This Row],[Close Price]]-Table2[[#This Row],[20D EMA]])/Table2[[#This Row],[20D EMA]]</f>
        <v>2.6599301582584025E-2</v>
      </c>
      <c r="T177" s="1">
        <f>(Table2[[#This Row],[Close Price]]-Table2[[#This Row],[50D EMA]])/Table2[[#This Row],[50D EMA]]</f>
        <v>0.15157280925289043</v>
      </c>
      <c r="U177" s="1">
        <f>(Table2[[#This Row],[Close Price]]-Table2[[#This Row],[200D EMA]])/Table2[[#This Row],[200D EMA]]</f>
        <v>0.39976198407966684</v>
      </c>
      <c r="V177">
        <v>2.1875365190817599</v>
      </c>
      <c r="W177">
        <v>135.27000000000001</v>
      </c>
      <c r="X177">
        <v>146.87</v>
      </c>
      <c r="Y177">
        <v>135.27000000000001</v>
      </c>
      <c r="Z177">
        <v>146.87</v>
      </c>
      <c r="AA177">
        <v>135.27000000000001</v>
      </c>
      <c r="AB177">
        <v>157.65</v>
      </c>
      <c r="AC177" s="1">
        <f>(Table2[[#This Row],[Close Price]]/Table2[[#This Row],[Day Low]])-1</f>
        <v>2.1438604272935535E-2</v>
      </c>
      <c r="AD177" s="1">
        <f>(Table2[[#This Row],[Day High]]/Table2[[#This Row],[Close Price]])-1</f>
        <v>6.2965911558225507E-2</v>
      </c>
      <c r="AE177" s="1">
        <f>(Table2[[#This Row],[Close Price]]/Table2[[#This Row],[Current Week Low]])-1</f>
        <v>2.1438604272935535E-2</v>
      </c>
      <c r="AF177" s="1">
        <f>(Table2[[#This Row],[Current Week High]]/Table2[[#This Row],[Close Price]])-1</f>
        <v>6.2965911558225507E-2</v>
      </c>
      <c r="AG177" s="1">
        <f>(Table2[[#This Row],[Close Price]]/Table2[[#This Row],[Current Month Low]])-1</f>
        <v>2.1438604272935535E-2</v>
      </c>
      <c r="AH177" s="1">
        <f>(Table2[[#This Row],[Current Month High]]/Table2[[#This Row],[Close Price]])-1</f>
        <v>0.14098574220163584</v>
      </c>
      <c r="AI177">
        <v>14.098574220163499</v>
      </c>
      <c r="AJ177">
        <v>100.246376811594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0.45</v>
      </c>
      <c r="AM177" t="s">
        <v>3188</v>
      </c>
      <c r="AN177">
        <v>10.16</v>
      </c>
      <c r="AO177" t="s">
        <v>3188</v>
      </c>
      <c r="AP177">
        <v>4.3542871370577003E-2</v>
      </c>
      <c r="AQ177">
        <f>(Table2[[#This Row],[Sharpe Ratio]]-AVERAGE(Table2[Sharpe Ratio]))/_xlfn.STDEV.P(Table2[Sharpe Ratio])</f>
        <v>-0.20895167603584758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3.4744942860946733</v>
      </c>
      <c r="AS177">
        <f>_xlfn.RANK.AVG(Table2[[#This Row],[1Y Return vs Nifty Z-Score]],Table2[1Y Return vs Nifty Z-Score])</f>
        <v>243</v>
      </c>
      <c r="AT177">
        <f>_xlfn.RANK.AVG(Table2[[#This Row],[6M Return vs Nifty Z-Score]],Table2[6M Return vs Nifty Z-Score])</f>
        <v>39</v>
      </c>
      <c r="AU177">
        <f>_xlfn.RANK.AVG(Table2[[#This Row],[Sharpe Ratio Z-Score]],Table2[Sharpe Ratio Z-Score])</f>
        <v>400</v>
      </c>
      <c r="AV177">
        <f>(Table2[[#This Row],[Rank 1Y]]+Table2[[#This Row],[Rank 6M]]+Table2[[#This Row],[Rank Sharpe]])/3</f>
        <v>227.33333333333334</v>
      </c>
    </row>
    <row r="178" spans="1:48" x14ac:dyDescent="0.3">
      <c r="A178" t="s">
        <v>980</v>
      </c>
      <c r="B178" t="s">
        <v>981</v>
      </c>
      <c r="C178" t="s">
        <v>3141</v>
      </c>
      <c r="D178" t="s">
        <v>788</v>
      </c>
      <c r="E178">
        <v>15085.482122519999</v>
      </c>
      <c r="F178">
        <v>1071.6500000000001</v>
      </c>
      <c r="G178">
        <v>24.6466238452957</v>
      </c>
      <c r="H178">
        <f>(Table2[[#This Row],[1Y Return vs Nifty]]-AVERAGE(Table2[1Y Return vs Nifty]))/_xlfn.STDEV.P(Table2[1Y Return vs Nifty])</f>
        <v>2.3348525173286755E-2</v>
      </c>
      <c r="I178">
        <v>-18.778842390600801</v>
      </c>
      <c r="J178">
        <f>(Table2[[#This Row],[1M Return vs Nifty]]-AVERAGE(Table2[1M Return vs Nifty]))/_xlfn.STDEV.P(Table2[1M Return vs Nifty])</f>
        <v>-2.0562726495755888</v>
      </c>
      <c r="K178">
        <v>1.9551452321806</v>
      </c>
      <c r="L178">
        <f>(Table2[[#This Row],[6M Return vs Nifty]]-AVERAGE(Table2[6M Return vs Nifty]))/_xlfn.STDEV.P(Table2[6M Return vs Nifty])</f>
        <v>-0.12377699149143644</v>
      </c>
      <c r="M178">
        <v>-4.5852679757057304</v>
      </c>
      <c r="N178">
        <f>(Table2[[#This Row],[1W Return vs Nifty]]-AVERAGE(Table2[1W Return vs Nifty]))/_xlfn.STDEV.P(Table2[1W Return vs Nifty])</f>
        <v>-1.5414236122314593</v>
      </c>
      <c r="O178">
        <v>1253.42</v>
      </c>
      <c r="P178">
        <v>1348.16789645415</v>
      </c>
      <c r="Q178">
        <v>1221.19371570518</v>
      </c>
      <c r="R178">
        <v>13.738602012366099</v>
      </c>
      <c r="S178" s="1">
        <f>(Table2[[#This Row],[Close Price]]-Table2[[#This Row],[20D EMA]])/Table2[[#This Row],[20D EMA]]</f>
        <v>-0.1450192273938504</v>
      </c>
      <c r="T178" s="1">
        <f>(Table2[[#This Row],[Close Price]]-Table2[[#This Row],[50D EMA]])/Table2[[#This Row],[50D EMA]]</f>
        <v>-0.20510642419347508</v>
      </c>
      <c r="U178" s="1">
        <f>(Table2[[#This Row],[Close Price]]-Table2[[#This Row],[200D EMA]])/Table2[[#This Row],[200D EMA]]</f>
        <v>-0.12245699742962213</v>
      </c>
      <c r="V178">
        <v>0.88734281464894105</v>
      </c>
      <c r="W178">
        <v>1062.45</v>
      </c>
      <c r="X178">
        <v>1141.95</v>
      </c>
      <c r="Y178">
        <v>1062.45</v>
      </c>
      <c r="Z178">
        <v>1141.95</v>
      </c>
      <c r="AA178">
        <v>1062.45</v>
      </c>
      <c r="AB178">
        <v>1243.95</v>
      </c>
      <c r="AC178" s="1">
        <f>(Table2[[#This Row],[Close Price]]/Table2[[#This Row],[Day Low]])-1</f>
        <v>8.6592310226363267E-3</v>
      </c>
      <c r="AD178" s="1">
        <f>(Table2[[#This Row],[Day High]]/Table2[[#This Row],[Close Price]])-1</f>
        <v>6.5599776046283642E-2</v>
      </c>
      <c r="AE178" s="1">
        <f>(Table2[[#This Row],[Close Price]]/Table2[[#This Row],[Current Week Low]])-1</f>
        <v>8.6592310226363267E-3</v>
      </c>
      <c r="AF178" s="1">
        <f>(Table2[[#This Row],[Current Week High]]/Table2[[#This Row],[Close Price]])-1</f>
        <v>6.5599776046283642E-2</v>
      </c>
      <c r="AG178" s="1">
        <f>(Table2[[#This Row],[Close Price]]/Table2[[#This Row],[Current Month Low]])-1</f>
        <v>8.6592310226363267E-3</v>
      </c>
      <c r="AH178" s="1">
        <f>(Table2[[#This Row],[Current Month High]]/Table2[[#This Row],[Close Price]])-1</f>
        <v>0.16078010544487475</v>
      </c>
      <c r="AI178">
        <v>77.012084169271603</v>
      </c>
      <c r="AJ178">
        <v>52.5914851203189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-0.34</v>
      </c>
      <c r="AM178" t="s">
        <v>3189</v>
      </c>
      <c r="AN178">
        <v>-15.85</v>
      </c>
      <c r="AO178" t="s">
        <v>3189</v>
      </c>
      <c r="AP178">
        <v>0.22037188583119399</v>
      </c>
      <c r="AQ178">
        <f>(Table2[[#This Row],[Sharpe Ratio]]-AVERAGE(Table2[Sharpe Ratio]))/_xlfn.STDEV.P(Table2[Sharpe Ratio])</f>
        <v>1.8555459295828194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294</v>
      </c>
      <c r="AT178">
        <f>_xlfn.RANK.AVG(Table2[[#This Row],[6M Return vs Nifty Z-Score]],Table2[6M Return vs Nifty Z-Score])</f>
        <v>371</v>
      </c>
      <c r="AU178">
        <f>_xlfn.RANK.AVG(Table2[[#This Row],[Sharpe Ratio Z-Score]],Table2[Sharpe Ratio Z-Score])</f>
        <v>21</v>
      </c>
      <c r="AV178">
        <f>(Table2[[#This Row],[Rank 1Y]]+Table2[[#This Row],[Rank 6M]]+Table2[[#This Row],[Rank Sharpe]])/3</f>
        <v>228.66666666666666</v>
      </c>
    </row>
    <row r="179" spans="1:48" x14ac:dyDescent="0.3">
      <c r="A179" t="s">
        <v>236</v>
      </c>
      <c r="B179" t="s">
        <v>237</v>
      </c>
      <c r="C179" t="s">
        <v>3135</v>
      </c>
      <c r="D179" t="s">
        <v>80</v>
      </c>
      <c r="E179">
        <v>110406.02344603</v>
      </c>
      <c r="F179">
        <v>5501.55</v>
      </c>
      <c r="G179">
        <v>60.006813915868499</v>
      </c>
      <c r="H179">
        <f>(Table2[[#This Row],[1Y Return vs Nifty]]-AVERAGE(Table2[1Y Return vs Nifty]))/_xlfn.STDEV.P(Table2[1Y Return vs Nifty])</f>
        <v>0.65891831723158667</v>
      </c>
      <c r="I179">
        <v>-3.3895033949351698</v>
      </c>
      <c r="J179">
        <f>(Table2[[#This Row],[1M Return vs Nifty]]-AVERAGE(Table2[1M Return vs Nifty]))/_xlfn.STDEV.P(Table2[1M Return vs Nifty])</f>
        <v>-0.33687731425179446</v>
      </c>
      <c r="K179">
        <v>9.5901751571123501</v>
      </c>
      <c r="L179">
        <f>(Table2[[#This Row],[6M Return vs Nifty]]-AVERAGE(Table2[6M Return vs Nifty]))/_xlfn.STDEV.P(Table2[6M Return vs Nifty])</f>
        <v>0.14570299712154944</v>
      </c>
      <c r="M179">
        <v>-2.04723273567192</v>
      </c>
      <c r="N179">
        <f>(Table2[[#This Row],[1W Return vs Nifty]]-AVERAGE(Table2[1W Return vs Nifty]))/_xlfn.STDEV.P(Table2[1W Return vs Nifty])</f>
        <v>-0.89191912973183574</v>
      </c>
      <c r="O179">
        <v>5764.77</v>
      </c>
      <c r="P179">
        <v>5636.1546286795101</v>
      </c>
      <c r="Q179">
        <v>4963.2295733746296</v>
      </c>
      <c r="R179">
        <v>25.1846305267856</v>
      </c>
      <c r="S179" s="1">
        <f>(Table2[[#This Row],[Close Price]]-Table2[[#This Row],[20D EMA]])/Table2[[#This Row],[20D EMA]]</f>
        <v>-4.5660104392716491E-2</v>
      </c>
      <c r="T179" s="1">
        <f>(Table2[[#This Row],[Close Price]]-Table2[[#This Row],[50D EMA]])/Table2[[#This Row],[50D EMA]]</f>
        <v>-2.3882351984201383E-2</v>
      </c>
      <c r="U179" s="1">
        <f>(Table2[[#This Row],[Close Price]]-Table2[[#This Row],[200D EMA]])/Table2[[#This Row],[200D EMA]]</f>
        <v>0.10846172208378273</v>
      </c>
      <c r="V179">
        <v>1.2426994654330901</v>
      </c>
      <c r="W179">
        <v>5436.1</v>
      </c>
      <c r="X179">
        <v>5608.45</v>
      </c>
      <c r="Y179">
        <v>5436.1</v>
      </c>
      <c r="Z179">
        <v>5608.45</v>
      </c>
      <c r="AA179">
        <v>5436.1</v>
      </c>
      <c r="AB179">
        <v>5794</v>
      </c>
      <c r="AC179" s="1">
        <f>(Table2[[#This Row],[Close Price]]/Table2[[#This Row],[Day Low]])-1</f>
        <v>1.2039881532716512E-2</v>
      </c>
      <c r="AD179" s="1">
        <f>(Table2[[#This Row],[Day High]]/Table2[[#This Row],[Close Price]])-1</f>
        <v>1.9430887658932416E-2</v>
      </c>
      <c r="AE179" s="1">
        <f>(Table2[[#This Row],[Close Price]]/Table2[[#This Row],[Current Week Low]])-1</f>
        <v>1.2039881532716512E-2</v>
      </c>
      <c r="AF179" s="1">
        <f>(Table2[[#This Row],[Current Week High]]/Table2[[#This Row],[Close Price]])-1</f>
        <v>1.9430887658932416E-2</v>
      </c>
      <c r="AG179" s="1">
        <f>(Table2[[#This Row],[Close Price]]/Table2[[#This Row],[Current Month Low]])-1</f>
        <v>1.2039881532716512E-2</v>
      </c>
      <c r="AH179" s="1">
        <f>(Table2[[#This Row],[Current Month High]]/Table2[[#This Row],[Close Price]])-1</f>
        <v>5.3157746453272203E-2</v>
      </c>
      <c r="AI179">
        <v>13.536185256882099</v>
      </c>
      <c r="AJ179">
        <v>88.1547222079721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-0.01</v>
      </c>
      <c r="AM179" t="s">
        <v>3189</v>
      </c>
      <c r="AN179">
        <v>-7.77</v>
      </c>
      <c r="AO179" t="s">
        <v>3189</v>
      </c>
      <c r="AP179">
        <v>8.3720074837974001E-2</v>
      </c>
      <c r="AQ179">
        <f>(Table2[[#This Row],[Sharpe Ratio]]-AVERAGE(Table2[Sharpe Ratio]))/_xlfn.STDEV.P(Table2[Sharpe Ratio])</f>
        <v>0.26012146002106701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-0.16405366960942702</v>
      </c>
      <c r="AS179">
        <f>_xlfn.RANK.AVG(Table2[[#This Row],[1Y Return vs Nifty Z-Score]],Table2[1Y Return vs Nifty Z-Score])</f>
        <v>140</v>
      </c>
      <c r="AT179">
        <f>_xlfn.RANK.AVG(Table2[[#This Row],[6M Return vs Nifty Z-Score]],Table2[6M Return vs Nifty Z-Score])</f>
        <v>272</v>
      </c>
      <c r="AU179">
        <f>_xlfn.RANK.AVG(Table2[[#This Row],[Sharpe Ratio Z-Score]],Table2[Sharpe Ratio Z-Score])</f>
        <v>275</v>
      </c>
      <c r="AV179">
        <f>(Table2[[#This Row],[Rank 1Y]]+Table2[[#This Row],[Rank 6M]]+Table2[[#This Row],[Rank Sharpe]])/3</f>
        <v>229</v>
      </c>
    </row>
    <row r="180" spans="1:48" x14ac:dyDescent="0.3">
      <c r="A180" t="s">
        <v>316</v>
      </c>
      <c r="B180" t="s">
        <v>317</v>
      </c>
      <c r="C180" t="s">
        <v>3133</v>
      </c>
      <c r="D180" t="s">
        <v>51</v>
      </c>
      <c r="E180">
        <v>85148.421939915002</v>
      </c>
      <c r="F180">
        <v>1466.6</v>
      </c>
      <c r="G180">
        <v>34.796871534951798</v>
      </c>
      <c r="H180">
        <f>(Table2[[#This Row],[1Y Return vs Nifty]]-AVERAGE(Table2[1Y Return vs Nifty]))/_xlfn.STDEV.P(Table2[1Y Return vs Nifty])</f>
        <v>0.20579072360546452</v>
      </c>
      <c r="I180">
        <v>-4.2649145417333498</v>
      </c>
      <c r="J180">
        <f>(Table2[[#This Row],[1M Return vs Nifty]]-AVERAGE(Table2[1M Return vs Nifty]))/_xlfn.STDEV.P(Table2[1M Return vs Nifty])</f>
        <v>-0.43468384400067928</v>
      </c>
      <c r="K180">
        <v>20.780933400112499</v>
      </c>
      <c r="L180">
        <f>(Table2[[#This Row],[6M Return vs Nifty]]-AVERAGE(Table2[6M Return vs Nifty]))/_xlfn.STDEV.P(Table2[6M Return vs Nifty])</f>
        <v>0.54068316531274552</v>
      </c>
      <c r="M180">
        <v>0.88420284164678298</v>
      </c>
      <c r="N180">
        <f>(Table2[[#This Row],[1W Return vs Nifty]]-AVERAGE(Table2[1W Return vs Nifty]))/_xlfn.STDEV.P(Table2[1W Return vs Nifty])</f>
        <v>-0.14174020487104247</v>
      </c>
      <c r="O180">
        <v>1496.6</v>
      </c>
      <c r="P180">
        <v>1472.67421820504</v>
      </c>
      <c r="Q180">
        <v>1254.2131066833699</v>
      </c>
      <c r="R180">
        <v>38.617180519441099</v>
      </c>
      <c r="S180" s="1">
        <f>(Table2[[#This Row],[Close Price]]-Table2[[#This Row],[20D EMA]])/Table2[[#This Row],[20D EMA]]</f>
        <v>-2.0045436322330617E-2</v>
      </c>
      <c r="T180" s="1">
        <f>(Table2[[#This Row],[Close Price]]-Table2[[#This Row],[50D EMA]])/Table2[[#This Row],[50D EMA]]</f>
        <v>-4.1246177395864378E-3</v>
      </c>
      <c r="U180" s="1">
        <f>(Table2[[#This Row],[Close Price]]-Table2[[#This Row],[200D EMA]])/Table2[[#This Row],[200D EMA]]</f>
        <v>0.16933876084126087</v>
      </c>
      <c r="V180">
        <v>0.97566500376788401</v>
      </c>
      <c r="W180">
        <v>1442.3</v>
      </c>
      <c r="X180">
        <v>1488.85</v>
      </c>
      <c r="Y180">
        <v>1442.3</v>
      </c>
      <c r="Z180">
        <v>1488.85</v>
      </c>
      <c r="AA180">
        <v>1407</v>
      </c>
      <c r="AB180">
        <v>1489.7</v>
      </c>
      <c r="AC180" s="1">
        <f>(Table2[[#This Row],[Close Price]]/Table2[[#This Row],[Day Low]])-1</f>
        <v>1.684808985647912E-2</v>
      </c>
      <c r="AD180" s="1">
        <f>(Table2[[#This Row],[Day High]]/Table2[[#This Row],[Close Price]])-1</f>
        <v>1.5171144142915649E-2</v>
      </c>
      <c r="AE180" s="1">
        <f>(Table2[[#This Row],[Close Price]]/Table2[[#This Row],[Current Week Low]])-1</f>
        <v>1.684808985647912E-2</v>
      </c>
      <c r="AF180" s="1">
        <f>(Table2[[#This Row],[Current Week High]]/Table2[[#This Row],[Close Price]])-1</f>
        <v>1.5171144142915649E-2</v>
      </c>
      <c r="AG180" s="1">
        <f>(Table2[[#This Row],[Close Price]]/Table2[[#This Row],[Current Month Low]])-1</f>
        <v>4.2359630419331884E-2</v>
      </c>
      <c r="AH180" s="1">
        <f>(Table2[[#This Row],[Current Month High]]/Table2[[#This Row],[Close Price]])-1</f>
        <v>1.5750715941633908E-2</v>
      </c>
      <c r="AI180">
        <v>8.5503886540297191</v>
      </c>
      <c r="AJ180">
        <v>75.714371293356393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-0.01</v>
      </c>
      <c r="AM180" t="s">
        <v>3189</v>
      </c>
      <c r="AN180">
        <v>-4.71</v>
      </c>
      <c r="AO180" t="s">
        <v>3189</v>
      </c>
      <c r="AP180">
        <v>8.2557555745604E-2</v>
      </c>
      <c r="AQ180">
        <f>(Table2[[#This Row],[Sharpe Ratio]]-AVERAGE(Table2[Sharpe Ratio]))/_xlfn.STDEV.P(Table2[Sharpe Ratio])</f>
        <v>0.24654892561541727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0.41659876566190557</v>
      </c>
      <c r="AS180">
        <f>_xlfn.RANK.AVG(Table2[[#This Row],[1Y Return vs Nifty Z-Score]],Table2[1Y Return vs Nifty Z-Score])</f>
        <v>244</v>
      </c>
      <c r="AT180">
        <f>_xlfn.RANK.AVG(Table2[[#This Row],[6M Return vs Nifty Z-Score]],Table2[6M Return vs Nifty Z-Score])</f>
        <v>170</v>
      </c>
      <c r="AU180">
        <f>_xlfn.RANK.AVG(Table2[[#This Row],[Sharpe Ratio Z-Score]],Table2[Sharpe Ratio Z-Score])</f>
        <v>279</v>
      </c>
      <c r="AV180">
        <f>(Table2[[#This Row],[Rank 1Y]]+Table2[[#This Row],[Rank 6M]]+Table2[[#This Row],[Rank Sharpe]])/3</f>
        <v>231</v>
      </c>
    </row>
    <row r="181" spans="1:48" x14ac:dyDescent="0.3">
      <c r="A181" t="s">
        <v>821</v>
      </c>
      <c r="B181" t="s">
        <v>822</v>
      </c>
      <c r="C181" t="s">
        <v>3131</v>
      </c>
      <c r="D181" t="s">
        <v>37</v>
      </c>
      <c r="E181">
        <v>19814.578430239999</v>
      </c>
      <c r="F181">
        <v>533.5</v>
      </c>
      <c r="G181">
        <v>22.0504790218978</v>
      </c>
      <c r="H181">
        <f>(Table2[[#This Row],[1Y Return vs Nifty]]-AVERAGE(Table2[1Y Return vs Nifty]))/_xlfn.STDEV.P(Table2[1Y Return vs Nifty])</f>
        <v>-2.3315002999697017E-2</v>
      </c>
      <c r="I181">
        <v>-1.0807853447758999</v>
      </c>
      <c r="J181">
        <f>(Table2[[#This Row],[1M Return vs Nifty]]-AVERAGE(Table2[1M Return vs Nifty]))/_xlfn.STDEV.P(Table2[1M Return vs Nifty])</f>
        <v>-7.8932574250958704E-2</v>
      </c>
      <c r="K181">
        <v>9.8457357404561598</v>
      </c>
      <c r="L181">
        <f>(Table2[[#This Row],[6M Return vs Nifty]]-AVERAGE(Table2[6M Return vs Nifty]))/_xlfn.STDEV.P(Table2[6M Return vs Nifty])</f>
        <v>0.1547230617141625</v>
      </c>
      <c r="M181">
        <v>3.87727635068123</v>
      </c>
      <c r="N181">
        <f>(Table2[[#This Row],[1W Return vs Nifty]]-AVERAGE(Table2[1W Return vs Nifty]))/_xlfn.STDEV.P(Table2[1W Return vs Nifty])</f>
        <v>0.62421238314064076</v>
      </c>
      <c r="O181">
        <v>543.63</v>
      </c>
      <c r="P181">
        <v>535.15891327682198</v>
      </c>
      <c r="Q181">
        <v>473.119890371564</v>
      </c>
      <c r="R181">
        <v>44.9589951544108</v>
      </c>
      <c r="S181" s="1">
        <f>(Table2[[#This Row],[Close Price]]-Table2[[#This Row],[20D EMA]])/Table2[[#This Row],[20D EMA]]</f>
        <v>-1.8633997387929282E-2</v>
      </c>
      <c r="T181" s="1">
        <f>(Table2[[#This Row],[Close Price]]-Table2[[#This Row],[50D EMA]])/Table2[[#This Row],[50D EMA]]</f>
        <v>-3.0998517181827631E-3</v>
      </c>
      <c r="U181" s="1">
        <f>(Table2[[#This Row],[Close Price]]-Table2[[#This Row],[200D EMA]])/Table2[[#This Row],[200D EMA]]</f>
        <v>0.12762116084575639</v>
      </c>
      <c r="V181">
        <v>0.54288591539296804</v>
      </c>
      <c r="W181">
        <v>519.9</v>
      </c>
      <c r="X181">
        <v>543.9</v>
      </c>
      <c r="Y181">
        <v>519.9</v>
      </c>
      <c r="Z181">
        <v>543.9</v>
      </c>
      <c r="AA181">
        <v>519.9</v>
      </c>
      <c r="AB181">
        <v>573.20000000000005</v>
      </c>
      <c r="AC181" s="1">
        <f>(Table2[[#This Row],[Close Price]]/Table2[[#This Row],[Day Low]])-1</f>
        <v>2.6158876707059076E-2</v>
      </c>
      <c r="AD181" s="1">
        <f>(Table2[[#This Row],[Day High]]/Table2[[#This Row],[Close Price]])-1</f>
        <v>1.9493908153702E-2</v>
      </c>
      <c r="AE181" s="1">
        <f>(Table2[[#This Row],[Close Price]]/Table2[[#This Row],[Current Week Low]])-1</f>
        <v>2.6158876707059076E-2</v>
      </c>
      <c r="AF181" s="1">
        <f>(Table2[[#This Row],[Current Week High]]/Table2[[#This Row],[Close Price]])-1</f>
        <v>1.9493908153702E-2</v>
      </c>
      <c r="AG181" s="1">
        <f>(Table2[[#This Row],[Close Price]]/Table2[[#This Row],[Current Month Low]])-1</f>
        <v>2.6158876707059076E-2</v>
      </c>
      <c r="AH181" s="1">
        <f>(Table2[[#This Row],[Current Month High]]/Table2[[#This Row],[Close Price]])-1</f>
        <v>7.4414245548266145E-2</v>
      </c>
      <c r="AI181">
        <v>11.6869728209934</v>
      </c>
      <c r="AJ181">
        <v>60.210210210210199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0.04</v>
      </c>
      <c r="AM181" t="s">
        <v>3188</v>
      </c>
      <c r="AN181">
        <v>-1.34</v>
      </c>
      <c r="AO181" t="s">
        <v>3189</v>
      </c>
      <c r="AP181">
        <v>0.14351391939583599</v>
      </c>
      <c r="AQ181">
        <f>(Table2[[#This Row],[Sharpe Ratio]]-AVERAGE(Table2[Sharpe Ratio]))/_xlfn.STDEV.P(Table2[Sharpe Ratio])</f>
        <v>0.95822097325414057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1.6349088408582881</v>
      </c>
      <c r="AS181">
        <f>_xlfn.RANK.AVG(Table2[[#This Row],[1Y Return vs Nifty Z-Score]],Table2[1Y Return vs Nifty Z-Score])</f>
        <v>308</v>
      </c>
      <c r="AT181">
        <f>_xlfn.RANK.AVG(Table2[[#This Row],[6M Return vs Nifty Z-Score]],Table2[6M Return vs Nifty Z-Score])</f>
        <v>268</v>
      </c>
      <c r="AU181">
        <f>_xlfn.RANK.AVG(Table2[[#This Row],[Sharpe Ratio Z-Score]],Table2[Sharpe Ratio Z-Score])</f>
        <v>117</v>
      </c>
      <c r="AV181">
        <f>(Table2[[#This Row],[Rank 1Y]]+Table2[[#This Row],[Rank 6M]]+Table2[[#This Row],[Rank Sharpe]])/3</f>
        <v>231</v>
      </c>
    </row>
    <row r="182" spans="1:48" x14ac:dyDescent="0.3">
      <c r="A182" t="s">
        <v>1482</v>
      </c>
      <c r="B182" t="s">
        <v>1483</v>
      </c>
      <c r="C182" t="s">
        <v>3135</v>
      </c>
      <c r="D182" t="s">
        <v>190</v>
      </c>
      <c r="E182">
        <v>6976.0679461</v>
      </c>
      <c r="F182">
        <v>463.45</v>
      </c>
      <c r="G182">
        <v>15.217389364082299</v>
      </c>
      <c r="H182">
        <f>(Table2[[#This Row],[1Y Return vs Nifty]]-AVERAGE(Table2[1Y Return vs Nifty]))/_xlfn.STDEV.P(Table2[1Y Return vs Nifty])</f>
        <v>-0.1461340648957398</v>
      </c>
      <c r="I182">
        <v>-6.3608632113910701</v>
      </c>
      <c r="J182">
        <f>(Table2[[#This Row],[1M Return vs Nifty]]-AVERAGE(Table2[1M Return vs Nifty]))/_xlfn.STDEV.P(Table2[1M Return vs Nifty])</f>
        <v>-0.66885662859542938</v>
      </c>
      <c r="K182">
        <v>15.784118670493299</v>
      </c>
      <c r="L182">
        <f>(Table2[[#This Row],[6M Return vs Nifty]]-AVERAGE(Table2[6M Return vs Nifty]))/_xlfn.STDEV.P(Table2[6M Return vs Nifty])</f>
        <v>0.36431953744510248</v>
      </c>
      <c r="M182">
        <v>-2.5740400831257402</v>
      </c>
      <c r="N182">
        <f>(Table2[[#This Row],[1W Return vs Nifty]]-AVERAGE(Table2[1W Return vs Nifty]))/_xlfn.STDEV.P(Table2[1W Return vs Nifty])</f>
        <v>-1.0267335437272989</v>
      </c>
      <c r="O182">
        <v>511.73</v>
      </c>
      <c r="P182">
        <v>505.91028398580301</v>
      </c>
      <c r="Q182">
        <v>429.29528242872101</v>
      </c>
      <c r="R182">
        <v>23.762133118612599</v>
      </c>
      <c r="S182" s="1">
        <f>(Table2[[#This Row],[Close Price]]-Table2[[#This Row],[20D EMA]])/Table2[[#This Row],[20D EMA]]</f>
        <v>-9.4346628104664626E-2</v>
      </c>
      <c r="T182" s="1">
        <f>(Table2[[#This Row],[Close Price]]-Table2[[#This Row],[50D EMA]])/Table2[[#This Row],[50D EMA]]</f>
        <v>-8.3928485602784361E-2</v>
      </c>
      <c r="U182" s="1">
        <f>(Table2[[#This Row],[Close Price]]-Table2[[#This Row],[200D EMA]])/Table2[[#This Row],[200D EMA]]</f>
        <v>7.9559964828986751E-2</v>
      </c>
      <c r="V182">
        <v>0.61470577590668896</v>
      </c>
      <c r="W182">
        <v>461.05</v>
      </c>
      <c r="X182">
        <v>490.5</v>
      </c>
      <c r="Y182">
        <v>461.05</v>
      </c>
      <c r="Z182">
        <v>490.5</v>
      </c>
      <c r="AA182">
        <v>461.05</v>
      </c>
      <c r="AB182">
        <v>528.70000000000005</v>
      </c>
      <c r="AC182" s="1">
        <f>(Table2[[#This Row],[Close Price]]/Table2[[#This Row],[Day Low]])-1</f>
        <v>5.2055091638649742E-3</v>
      </c>
      <c r="AD182" s="1">
        <f>(Table2[[#This Row],[Day High]]/Table2[[#This Row],[Close Price]])-1</f>
        <v>5.8366598338547959E-2</v>
      </c>
      <c r="AE182" s="1">
        <f>(Table2[[#This Row],[Close Price]]/Table2[[#This Row],[Current Week Low]])-1</f>
        <v>5.2055091638649742E-3</v>
      </c>
      <c r="AF182" s="1">
        <f>(Table2[[#This Row],[Current Week High]]/Table2[[#This Row],[Close Price]])-1</f>
        <v>5.8366598338547959E-2</v>
      </c>
      <c r="AG182" s="1">
        <f>(Table2[[#This Row],[Close Price]]/Table2[[#This Row],[Current Month Low]])-1</f>
        <v>5.2055091638649742E-3</v>
      </c>
      <c r="AH182" s="1">
        <f>(Table2[[#This Row],[Current Month High]]/Table2[[#This Row],[Close Price]])-1</f>
        <v>0.14079188693494449</v>
      </c>
      <c r="AI182">
        <v>20.735785953177199</v>
      </c>
      <c r="AJ182">
        <v>70.668385196096395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-0.06</v>
      </c>
      <c r="AM182" t="s">
        <v>3189</v>
      </c>
      <c r="AN182">
        <v>-9.8800000000000008</v>
      </c>
      <c r="AO182" t="s">
        <v>3189</v>
      </c>
      <c r="AP182">
        <v>0.13572712328500799</v>
      </c>
      <c r="AQ182">
        <f>(Table2[[#This Row],[Sharpe Ratio]]-AVERAGE(Table2[Sharpe Ratio]))/_xlfn.STDEV.P(Table2[Sharpe Ratio])</f>
        <v>0.86730929806734303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-0.6100954017060225</v>
      </c>
      <c r="AS182">
        <f>_xlfn.RANK.AVG(Table2[[#This Row],[1Y Return vs Nifty Z-Score]],Table2[1Y Return vs Nifty Z-Score])</f>
        <v>344</v>
      </c>
      <c r="AT182">
        <f>_xlfn.RANK.AVG(Table2[[#This Row],[6M Return vs Nifty Z-Score]],Table2[6M Return vs Nifty Z-Score])</f>
        <v>217</v>
      </c>
      <c r="AU182">
        <f>_xlfn.RANK.AVG(Table2[[#This Row],[Sharpe Ratio Z-Score]],Table2[Sharpe Ratio Z-Score])</f>
        <v>134</v>
      </c>
      <c r="AV182">
        <f>(Table2[[#This Row],[Rank 1Y]]+Table2[[#This Row],[Rank 6M]]+Table2[[#This Row],[Rank Sharpe]])/3</f>
        <v>231.66666666666666</v>
      </c>
    </row>
    <row r="183" spans="1:48" x14ac:dyDescent="0.3">
      <c r="A183" t="s">
        <v>84</v>
      </c>
      <c r="B183" t="s">
        <v>85</v>
      </c>
      <c r="C183" t="s">
        <v>3134</v>
      </c>
      <c r="D183" t="s">
        <v>86</v>
      </c>
      <c r="E183">
        <v>315150.96040681499</v>
      </c>
      <c r="F183">
        <v>328.95</v>
      </c>
      <c r="G183">
        <v>41.453283551543201</v>
      </c>
      <c r="H183">
        <f>(Table2[[#This Row],[1Y Return vs Nifty]]-AVERAGE(Table2[1Y Return vs Nifty]))/_xlfn.STDEV.P(Table2[1Y Return vs Nifty])</f>
        <v>0.32543415291949807</v>
      </c>
      <c r="I183">
        <v>4.1686599272021203</v>
      </c>
      <c r="J183">
        <f>(Table2[[#This Row],[1M Return vs Nifty]]-AVERAGE(Table2[1M Return vs Nifty]))/_xlfn.STDEV.P(Table2[1M Return vs Nifty])</f>
        <v>0.507569010789092</v>
      </c>
      <c r="K183">
        <v>6.6161675257820596</v>
      </c>
      <c r="L183">
        <f>(Table2[[#This Row],[6M Return vs Nifty]]-AVERAGE(Table2[6M Return vs Nifty]))/_xlfn.STDEV.P(Table2[6M Return vs Nifty])</f>
        <v>4.0734771652153681E-2</v>
      </c>
      <c r="M183">
        <v>-0.52225437787893703</v>
      </c>
      <c r="N183">
        <f>(Table2[[#This Row],[1W Return vs Nifty]]-AVERAGE(Table2[1W Return vs Nifty]))/_xlfn.STDEV.P(Table2[1W Return vs Nifty])</f>
        <v>-0.5016643911537132</v>
      </c>
      <c r="O183">
        <v>343.08</v>
      </c>
      <c r="P183">
        <v>339.31985222509797</v>
      </c>
      <c r="Q183">
        <v>302.39534010275497</v>
      </c>
      <c r="R183">
        <v>38.1568742936063</v>
      </c>
      <c r="S183" s="1">
        <f>(Table2[[#This Row],[Close Price]]-Table2[[#This Row],[20D EMA]])/Table2[[#This Row],[20D EMA]]</f>
        <v>-4.1185729275970605E-2</v>
      </c>
      <c r="T183" s="1">
        <f>(Table2[[#This Row],[Close Price]]-Table2[[#This Row],[50D EMA]])/Table2[[#This Row],[50D EMA]]</f>
        <v>-3.0560700050696811E-2</v>
      </c>
      <c r="U183" s="1">
        <f>(Table2[[#This Row],[Close Price]]-Table2[[#This Row],[200D EMA]])/Table2[[#This Row],[200D EMA]]</f>
        <v>8.7814381955163903E-2</v>
      </c>
      <c r="V183">
        <v>1.4166794089519901</v>
      </c>
      <c r="W183">
        <v>325</v>
      </c>
      <c r="X183">
        <v>340</v>
      </c>
      <c r="Y183">
        <v>325</v>
      </c>
      <c r="Z183">
        <v>340</v>
      </c>
      <c r="AA183">
        <v>325</v>
      </c>
      <c r="AB183">
        <v>356</v>
      </c>
      <c r="AC183" s="1">
        <f>(Table2[[#This Row],[Close Price]]/Table2[[#This Row],[Day Low]])-1</f>
        <v>1.2153846153846182E-2</v>
      </c>
      <c r="AD183" s="1">
        <f>(Table2[[#This Row],[Day High]]/Table2[[#This Row],[Close Price]])-1</f>
        <v>3.3591731266150004E-2</v>
      </c>
      <c r="AE183" s="1">
        <f>(Table2[[#This Row],[Close Price]]/Table2[[#This Row],[Current Week Low]])-1</f>
        <v>1.2153846153846182E-2</v>
      </c>
      <c r="AF183" s="1">
        <f>(Table2[[#This Row],[Current Week High]]/Table2[[#This Row],[Close Price]])-1</f>
        <v>3.3591731266150004E-2</v>
      </c>
      <c r="AG183" s="1">
        <f>(Table2[[#This Row],[Close Price]]/Table2[[#This Row],[Current Month Low]])-1</f>
        <v>1.2153846153846182E-2</v>
      </c>
      <c r="AH183" s="1">
        <f>(Table2[[#This Row],[Current Month High]]/Table2[[#This Row],[Close Price]])-1</f>
        <v>8.2231342149262865E-2</v>
      </c>
      <c r="AI183">
        <v>11.3391092871257</v>
      </c>
      <c r="AJ183">
        <v>69.780645161290295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3188</v>
      </c>
      <c r="AN183">
        <v>-1.6</v>
      </c>
      <c r="AO183" t="s">
        <v>3189</v>
      </c>
      <c r="AP183">
        <v>0.121021505380773</v>
      </c>
      <c r="AQ183">
        <f>(Table2[[#This Row],[Sharpe Ratio]]-AVERAGE(Table2[Sharpe Ratio]))/_xlfn.STDEV.P(Table2[Sharpe Ratio])</f>
        <v>0.6956196404337095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1.0676931846407403</v>
      </c>
      <c r="AS183">
        <f>_xlfn.RANK.AVG(Table2[[#This Row],[1Y Return vs Nifty Z-Score]],Table2[1Y Return vs Nifty Z-Score])</f>
        <v>218</v>
      </c>
      <c r="AT183">
        <f>_xlfn.RANK.AVG(Table2[[#This Row],[6M Return vs Nifty Z-Score]],Table2[6M Return vs Nifty Z-Score])</f>
        <v>305</v>
      </c>
      <c r="AU183">
        <f>_xlfn.RANK.AVG(Table2[[#This Row],[Sharpe Ratio Z-Score]],Table2[Sharpe Ratio Z-Score])</f>
        <v>174</v>
      </c>
      <c r="AV183">
        <f>(Table2[[#This Row],[Rank 1Y]]+Table2[[#This Row],[Rank 6M]]+Table2[[#This Row],[Rank Sharpe]])/3</f>
        <v>232.33333333333334</v>
      </c>
    </row>
    <row r="184" spans="1:48" x14ac:dyDescent="0.3">
      <c r="A184" t="s">
        <v>982</v>
      </c>
      <c r="B184" t="s">
        <v>983</v>
      </c>
      <c r="C184" t="s">
        <v>3143</v>
      </c>
      <c r="D184" t="s">
        <v>984</v>
      </c>
      <c r="E184">
        <v>15041.714208310001</v>
      </c>
      <c r="F184">
        <v>801.55</v>
      </c>
      <c r="G184">
        <v>27.920416476900101</v>
      </c>
      <c r="H184">
        <f>(Table2[[#This Row],[1Y Return vs Nifty]]-AVERAGE(Table2[1Y Return vs Nifty]))/_xlfn.STDEV.P(Table2[1Y Return vs Nifty])</f>
        <v>8.2192204971331964E-2</v>
      </c>
      <c r="I184">
        <v>1.7368282951679399</v>
      </c>
      <c r="J184">
        <f>(Table2[[#This Row],[1M Return vs Nifty]]-AVERAGE(Table2[1M Return vs Nifty]))/_xlfn.STDEV.P(Table2[1M Return vs Nifty])</f>
        <v>0.23586923436659157</v>
      </c>
      <c r="K184">
        <v>26.286159552740099</v>
      </c>
      <c r="L184">
        <f>(Table2[[#This Row],[6M Return vs Nifty]]-AVERAGE(Table2[6M Return vs Nifty]))/_xlfn.STDEV.P(Table2[6M Return vs Nifty])</f>
        <v>0.73499128139197079</v>
      </c>
      <c r="M184">
        <v>3.9446485716509199</v>
      </c>
      <c r="N184">
        <f>(Table2[[#This Row],[1W Return vs Nifty]]-AVERAGE(Table2[1W Return vs Nifty]))/_xlfn.STDEV.P(Table2[1W Return vs Nifty])</f>
        <v>0.64145349895555981</v>
      </c>
      <c r="O184">
        <v>831.35</v>
      </c>
      <c r="P184">
        <v>810.43417264111395</v>
      </c>
      <c r="Q184">
        <v>703.38416026100595</v>
      </c>
      <c r="R184">
        <v>55.652819509769898</v>
      </c>
      <c r="S184" s="1">
        <f>(Table2[[#This Row],[Close Price]]-Table2[[#This Row],[20D EMA]])/Table2[[#This Row],[20D EMA]]</f>
        <v>-3.584531184218448E-2</v>
      </c>
      <c r="T184" s="1">
        <f>(Table2[[#This Row],[Close Price]]-Table2[[#This Row],[50D EMA]])/Table2[[#This Row],[50D EMA]]</f>
        <v>-1.0962238440861237E-2</v>
      </c>
      <c r="U184" s="1">
        <f>(Table2[[#This Row],[Close Price]]-Table2[[#This Row],[200D EMA]])/Table2[[#This Row],[200D EMA]]</f>
        <v>0.13956219841880921</v>
      </c>
      <c r="V184">
        <v>0.92995912162807204</v>
      </c>
      <c r="W184">
        <v>782.25</v>
      </c>
      <c r="X184">
        <v>852.45</v>
      </c>
      <c r="Y184">
        <v>782.25</v>
      </c>
      <c r="Z184">
        <v>852.45</v>
      </c>
      <c r="AA184">
        <v>782.25</v>
      </c>
      <c r="AB184">
        <v>875.5</v>
      </c>
      <c r="AC184" s="1">
        <f>(Table2[[#This Row],[Close Price]]/Table2[[#This Row],[Day Low]])-1</f>
        <v>2.4672419303291671E-2</v>
      </c>
      <c r="AD184" s="1">
        <f>(Table2[[#This Row],[Day High]]/Table2[[#This Row],[Close Price]])-1</f>
        <v>6.350196494292315E-2</v>
      </c>
      <c r="AE184" s="1">
        <f>(Table2[[#This Row],[Close Price]]/Table2[[#This Row],[Current Week Low]])-1</f>
        <v>2.4672419303291671E-2</v>
      </c>
      <c r="AF184" s="1">
        <f>(Table2[[#This Row],[Current Week High]]/Table2[[#This Row],[Close Price]])-1</f>
        <v>6.350196494292315E-2</v>
      </c>
      <c r="AG184" s="1">
        <f>(Table2[[#This Row],[Close Price]]/Table2[[#This Row],[Current Month Low]])-1</f>
        <v>2.4672419303291671E-2</v>
      </c>
      <c r="AH184" s="1">
        <f>(Table2[[#This Row],[Current Month High]]/Table2[[#This Row],[Close Price]])-1</f>
        <v>9.2258748674443281E-2</v>
      </c>
      <c r="AI184">
        <v>9.2258748674443201</v>
      </c>
      <c r="AJ184">
        <v>77.059863043958401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-0.02</v>
      </c>
      <c r="AM184" t="s">
        <v>3189</v>
      </c>
      <c r="AN184">
        <v>-1.32</v>
      </c>
      <c r="AO184" t="s">
        <v>3189</v>
      </c>
      <c r="AP184">
        <v>7.6152599230054005E-2</v>
      </c>
      <c r="AQ184">
        <f>(Table2[[#This Row],[Sharpe Ratio]]-AVERAGE(Table2[Sharpe Ratio]))/_xlfn.STDEV.P(Table2[Sharpe Ratio])</f>
        <v>0.17177037509994378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1.8662765947853979</v>
      </c>
      <c r="AS184">
        <f>_xlfn.RANK.AVG(Table2[[#This Row],[1Y Return vs Nifty Z-Score]],Table2[1Y Return vs Nifty Z-Score])</f>
        <v>273</v>
      </c>
      <c r="AT184">
        <f>_xlfn.RANK.AVG(Table2[[#This Row],[6M Return vs Nifty Z-Score]],Table2[6M Return vs Nifty Z-Score])</f>
        <v>127</v>
      </c>
      <c r="AU184">
        <f>_xlfn.RANK.AVG(Table2[[#This Row],[Sharpe Ratio Z-Score]],Table2[Sharpe Ratio Z-Score])</f>
        <v>298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601</v>
      </c>
      <c r="B185" t="s">
        <v>602</v>
      </c>
      <c r="C185" t="s">
        <v>3141</v>
      </c>
      <c r="D185" t="s">
        <v>217</v>
      </c>
      <c r="E185">
        <v>32315.837234499999</v>
      </c>
      <c r="F185">
        <v>4870.8</v>
      </c>
      <c r="G185">
        <v>58.9560238103073</v>
      </c>
      <c r="H185">
        <f>(Table2[[#This Row],[1Y Return vs Nifty]]-AVERAGE(Table2[1Y Return vs Nifty]))/_xlfn.STDEV.P(Table2[1Y Return vs Nifty])</f>
        <v>0.64003124542695167</v>
      </c>
      <c r="I185">
        <v>8.5696643848387701</v>
      </c>
      <c r="J185">
        <f>(Table2[[#This Row],[1M Return vs Nifty]]-AVERAGE(Table2[1M Return vs Nifty]))/_xlfn.STDEV.P(Table2[1M Return vs Nifty])</f>
        <v>0.99927736404136136</v>
      </c>
      <c r="K185">
        <v>83.268400928804596</v>
      </c>
      <c r="L185">
        <f>(Table2[[#This Row],[6M Return vs Nifty]]-AVERAGE(Table2[6M Return vs Nifty]))/_xlfn.STDEV.P(Table2[6M Return vs Nifty])</f>
        <v>2.7461914873036117</v>
      </c>
      <c r="M185">
        <v>-5.5914366951797296</v>
      </c>
      <c r="N185">
        <f>(Table2[[#This Row],[1W Return vs Nifty]]-AVERAGE(Table2[1W Return vs Nifty]))/_xlfn.STDEV.P(Table2[1W Return vs Nifty])</f>
        <v>-1.7989106175894161</v>
      </c>
      <c r="O185">
        <v>5229.96</v>
      </c>
      <c r="P185">
        <v>4910.1889666138004</v>
      </c>
      <c r="Q185">
        <v>3719.95107632601</v>
      </c>
      <c r="R185">
        <v>32.0255953156964</v>
      </c>
      <c r="S185" s="1">
        <f>(Table2[[#This Row],[Close Price]]-Table2[[#This Row],[20D EMA]])/Table2[[#This Row],[20D EMA]]</f>
        <v>-6.8673565380997156E-2</v>
      </c>
      <c r="T185" s="1">
        <f>(Table2[[#This Row],[Close Price]]-Table2[[#This Row],[50D EMA]])/Table2[[#This Row],[50D EMA]]</f>
        <v>-8.0218840622266162E-3</v>
      </c>
      <c r="U185" s="1">
        <f>(Table2[[#This Row],[Close Price]]-Table2[[#This Row],[200D EMA]])/Table2[[#This Row],[200D EMA]]</f>
        <v>0.30937205894939351</v>
      </c>
      <c r="V185">
        <v>0.72202720028155498</v>
      </c>
      <c r="W185">
        <v>4778.3999999999996</v>
      </c>
      <c r="X185">
        <v>5099.8999999999996</v>
      </c>
      <c r="Y185">
        <v>4778.3999999999996</v>
      </c>
      <c r="Z185">
        <v>5099.8999999999996</v>
      </c>
      <c r="AA185">
        <v>4778.3999999999996</v>
      </c>
      <c r="AB185">
        <v>5621.5</v>
      </c>
      <c r="AC185" s="1">
        <f>(Table2[[#This Row],[Close Price]]/Table2[[#This Row],[Day Low]])-1</f>
        <v>1.9337016574585641E-2</v>
      </c>
      <c r="AD185" s="1">
        <f>(Table2[[#This Row],[Day High]]/Table2[[#This Row],[Close Price]])-1</f>
        <v>4.7035394596370184E-2</v>
      </c>
      <c r="AE185" s="1">
        <f>(Table2[[#This Row],[Close Price]]/Table2[[#This Row],[Current Week Low]])-1</f>
        <v>1.9337016574585641E-2</v>
      </c>
      <c r="AF185" s="1">
        <f>(Table2[[#This Row],[Current Week High]]/Table2[[#This Row],[Close Price]])-1</f>
        <v>4.7035394596370184E-2</v>
      </c>
      <c r="AG185" s="1">
        <f>(Table2[[#This Row],[Close Price]]/Table2[[#This Row],[Current Month Low]])-1</f>
        <v>1.9337016574585641E-2</v>
      </c>
      <c r="AH185" s="1">
        <f>(Table2[[#This Row],[Current Month High]]/Table2[[#This Row],[Close Price]])-1</f>
        <v>0.15412252607374555</v>
      </c>
      <c r="AI185">
        <v>19.2822534285948</v>
      </c>
      <c r="AJ185">
        <v>125.708989805375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0.12</v>
      </c>
      <c r="AM185" t="s">
        <v>3188</v>
      </c>
      <c r="AN185">
        <v>-11.07</v>
      </c>
      <c r="AO185" t="s">
        <v>3189</v>
      </c>
      <c r="AQ185">
        <f>(Table2[[#This Row],[Sharpe Ratio]]-AVERAGE(Table2[Sharpe Ratio]))/_xlfn.STDEV.P(Table2[Sharpe Ratio])</f>
        <v>-0.71731934386752505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1.8692701353149836</v>
      </c>
      <c r="AS185">
        <f>_xlfn.RANK.AVG(Table2[[#This Row],[1Y Return vs Nifty Z-Score]],Table2[1Y Return vs Nifty Z-Score])</f>
        <v>146</v>
      </c>
      <c r="AT185">
        <f>_xlfn.RANK.AVG(Table2[[#This Row],[6M Return vs Nifty Z-Score]],Table2[6M Return vs Nifty Z-Score])</f>
        <v>12</v>
      </c>
      <c r="AU185">
        <f>_xlfn.RANK.AVG(Table2[[#This Row],[Sharpe Ratio Z-Score]],Table2[Sharpe Ratio Z-Score])</f>
        <v>541.5</v>
      </c>
      <c r="AV185">
        <f>(Table2[[#This Row],[Rank 1Y]]+Table2[[#This Row],[Rank 6M]]+Table2[[#This Row],[Rank Sharpe]])/3</f>
        <v>233.16666666666666</v>
      </c>
    </row>
    <row r="186" spans="1:48" x14ac:dyDescent="0.3">
      <c r="A186" t="s">
        <v>1248</v>
      </c>
      <c r="B186" t="s">
        <v>1249</v>
      </c>
      <c r="C186" t="s">
        <v>3132</v>
      </c>
      <c r="D186" t="s">
        <v>945</v>
      </c>
      <c r="E186">
        <v>9437.5126084999993</v>
      </c>
      <c r="F186">
        <v>1234.1500000000001</v>
      </c>
      <c r="G186">
        <v>46.383509275478303</v>
      </c>
      <c r="H186">
        <f>(Table2[[#This Row],[1Y Return vs Nifty]]-AVERAGE(Table2[1Y Return vs Nifty]))/_xlfn.STDEV.P(Table2[1Y Return vs Nifty])</f>
        <v>0.41405082980692393</v>
      </c>
      <c r="I186">
        <v>-6.0458780774410004</v>
      </c>
      <c r="J186">
        <f>(Table2[[#This Row],[1M Return vs Nifty]]-AVERAGE(Table2[1M Return vs Nifty]))/_xlfn.STDEV.P(Table2[1M Return vs Nifty])</f>
        <v>-0.63366447575750529</v>
      </c>
      <c r="K186">
        <v>21.724403737484</v>
      </c>
      <c r="L186">
        <f>(Table2[[#This Row],[6M Return vs Nifty]]-AVERAGE(Table2[6M Return vs Nifty]))/_xlfn.STDEV.P(Table2[6M Return vs Nifty])</f>
        <v>0.57398314950027762</v>
      </c>
      <c r="M186">
        <v>-3.3320687535407401</v>
      </c>
      <c r="N186">
        <f>(Table2[[#This Row],[1W Return vs Nifty]]-AVERAGE(Table2[1W Return vs Nifty]))/_xlfn.STDEV.P(Table2[1W Return vs Nifty])</f>
        <v>-1.2207194315241972</v>
      </c>
      <c r="O186">
        <v>1359.27</v>
      </c>
      <c r="P186">
        <v>1364.6074575806399</v>
      </c>
      <c r="Q186">
        <v>1167.73068836171</v>
      </c>
      <c r="R186">
        <v>25.882553952160301</v>
      </c>
      <c r="S186" s="1">
        <f>(Table2[[#This Row],[Close Price]]-Table2[[#This Row],[20D EMA]])/Table2[[#This Row],[20D EMA]]</f>
        <v>-9.2049408873880759E-2</v>
      </c>
      <c r="T186" s="1">
        <f>(Table2[[#This Row],[Close Price]]-Table2[[#This Row],[50D EMA]])/Table2[[#This Row],[50D EMA]]</f>
        <v>-9.5600721552505943E-2</v>
      </c>
      <c r="U186" s="1">
        <f>(Table2[[#This Row],[Close Price]]-Table2[[#This Row],[200D EMA]])/Table2[[#This Row],[200D EMA]]</f>
        <v>5.6878963874345309E-2</v>
      </c>
      <c r="V186">
        <v>0.516753036165433</v>
      </c>
      <c r="W186">
        <v>1216.95</v>
      </c>
      <c r="X186">
        <v>1281</v>
      </c>
      <c r="Y186">
        <v>1216.95</v>
      </c>
      <c r="Z186">
        <v>1281</v>
      </c>
      <c r="AA186">
        <v>1216.95</v>
      </c>
      <c r="AB186">
        <v>1400</v>
      </c>
      <c r="AC186" s="1">
        <f>(Table2[[#This Row],[Close Price]]/Table2[[#This Row],[Day Low]])-1</f>
        <v>1.4133694892970228E-2</v>
      </c>
      <c r="AD186" s="1">
        <f>(Table2[[#This Row],[Day High]]/Table2[[#This Row],[Close Price]])-1</f>
        <v>3.7961349916946885E-2</v>
      </c>
      <c r="AE186" s="1">
        <f>(Table2[[#This Row],[Close Price]]/Table2[[#This Row],[Current Week Low]])-1</f>
        <v>1.4133694892970228E-2</v>
      </c>
      <c r="AF186" s="1">
        <f>(Table2[[#This Row],[Current Week High]]/Table2[[#This Row],[Close Price]])-1</f>
        <v>3.7961349916946885E-2</v>
      </c>
      <c r="AG186" s="1">
        <f>(Table2[[#This Row],[Close Price]]/Table2[[#This Row],[Current Month Low]])-1</f>
        <v>1.4133694892970228E-2</v>
      </c>
      <c r="AH186" s="1">
        <f>(Table2[[#This Row],[Current Month High]]/Table2[[#This Row],[Close Price]])-1</f>
        <v>0.13438398898026982</v>
      </c>
      <c r="AI186">
        <v>28.934894461775301</v>
      </c>
      <c r="AJ186">
        <v>88.132621951219505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-0.09</v>
      </c>
      <c r="AM186" t="s">
        <v>3189</v>
      </c>
      <c r="AN186">
        <v>-11.65</v>
      </c>
      <c r="AO186" t="s">
        <v>3189</v>
      </c>
      <c r="AP186">
        <v>5.9018911509077003E-2</v>
      </c>
      <c r="AQ186">
        <f>(Table2[[#This Row],[Sharpe Ratio]]-AVERAGE(Table2[Sharpe Ratio]))/_xlfn.STDEV.P(Table2[Sharpe Ratio])</f>
        <v>-2.8267256638670371E-2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195</v>
      </c>
      <c r="AT186">
        <f>_xlfn.RANK.AVG(Table2[[#This Row],[6M Return vs Nifty Z-Score]],Table2[6M Return vs Nifty Z-Score])</f>
        <v>156</v>
      </c>
      <c r="AU186">
        <f>_xlfn.RANK.AVG(Table2[[#This Row],[Sharpe Ratio Z-Score]],Table2[Sharpe Ratio Z-Score])</f>
        <v>349</v>
      </c>
      <c r="AV186">
        <f>(Table2[[#This Row],[Rank 1Y]]+Table2[[#This Row],[Rank 6M]]+Table2[[#This Row],[Rank Sharpe]])/3</f>
        <v>233.33333333333334</v>
      </c>
    </row>
    <row r="187" spans="1:48" x14ac:dyDescent="0.3">
      <c r="A187" t="s">
        <v>880</v>
      </c>
      <c r="B187" t="s">
        <v>881</v>
      </c>
      <c r="C187" t="s">
        <v>3140</v>
      </c>
      <c r="D187" t="s">
        <v>439</v>
      </c>
      <c r="E187">
        <v>17609.615473545</v>
      </c>
      <c r="F187">
        <v>1202.6500000000001</v>
      </c>
      <c r="G187">
        <v>15.6824739841436</v>
      </c>
      <c r="H187">
        <f>(Table2[[#This Row],[1Y Return vs Nifty]]-AVERAGE(Table2[1Y Return vs Nifty]))/_xlfn.STDEV.P(Table2[1Y Return vs Nifty])</f>
        <v>-0.13777455849399475</v>
      </c>
      <c r="I187">
        <v>-3.4812431954084202</v>
      </c>
      <c r="J187">
        <f>(Table2[[#This Row],[1M Return vs Nifty]]-AVERAGE(Table2[1M Return vs Nifty]))/_xlfn.STDEV.P(Table2[1M Return vs Nifty])</f>
        <v>-0.34712707124536435</v>
      </c>
      <c r="K187">
        <v>11.7559891129143</v>
      </c>
      <c r="L187">
        <f>(Table2[[#This Row],[6M Return vs Nifty]]-AVERAGE(Table2[6M Return vs Nifty]))/_xlfn.STDEV.P(Table2[6M Return vs Nifty])</f>
        <v>0.22214585666313436</v>
      </c>
      <c r="M187">
        <v>5.2387433912309698</v>
      </c>
      <c r="N187">
        <f>(Table2[[#This Row],[1W Return vs Nifty]]-AVERAGE(Table2[1W Return vs Nifty]))/_xlfn.STDEV.P(Table2[1W Return vs Nifty])</f>
        <v>0.97262320567940619</v>
      </c>
      <c r="O187">
        <v>1238.19</v>
      </c>
      <c r="P187">
        <v>1261.7218034764201</v>
      </c>
      <c r="Q187">
        <v>1127.8825651168199</v>
      </c>
      <c r="R187">
        <v>51.794153703148098</v>
      </c>
      <c r="S187" s="1">
        <f>(Table2[[#This Row],[Close Price]]-Table2[[#This Row],[20D EMA]])/Table2[[#This Row],[20D EMA]]</f>
        <v>-2.8703187717555433E-2</v>
      </c>
      <c r="T187" s="1">
        <f>(Table2[[#This Row],[Close Price]]-Table2[[#This Row],[50D EMA]])/Table2[[#This Row],[50D EMA]]</f>
        <v>-4.681840585908837E-2</v>
      </c>
      <c r="U187" s="1">
        <f>(Table2[[#This Row],[Close Price]]-Table2[[#This Row],[200D EMA]])/Table2[[#This Row],[200D EMA]]</f>
        <v>6.6290088343936904E-2</v>
      </c>
      <c r="V187">
        <v>0.34065663851705202</v>
      </c>
      <c r="W187">
        <v>1178.0999999999999</v>
      </c>
      <c r="X187">
        <v>1244.4000000000001</v>
      </c>
      <c r="Y187">
        <v>1178.0999999999999</v>
      </c>
      <c r="Z187">
        <v>1244.4000000000001</v>
      </c>
      <c r="AA187">
        <v>1175.4000000000001</v>
      </c>
      <c r="AB187">
        <v>1254.5</v>
      </c>
      <c r="AC187" s="1">
        <f>(Table2[[#This Row],[Close Price]]/Table2[[#This Row],[Day Low]])-1</f>
        <v>2.0838638485697558E-2</v>
      </c>
      <c r="AD187" s="1">
        <f>(Table2[[#This Row],[Day High]]/Table2[[#This Row],[Close Price]])-1</f>
        <v>3.4715004365359903E-2</v>
      </c>
      <c r="AE187" s="1">
        <f>(Table2[[#This Row],[Close Price]]/Table2[[#This Row],[Current Week Low]])-1</f>
        <v>2.0838638485697558E-2</v>
      </c>
      <c r="AF187" s="1">
        <f>(Table2[[#This Row],[Current Week High]]/Table2[[#This Row],[Close Price]])-1</f>
        <v>3.4715004365359903E-2</v>
      </c>
      <c r="AG187" s="1">
        <f>(Table2[[#This Row],[Close Price]]/Table2[[#This Row],[Current Month Low]])-1</f>
        <v>2.3183597073336726E-2</v>
      </c>
      <c r="AH187" s="1">
        <f>(Table2[[#This Row],[Current Month High]]/Table2[[#This Row],[Close Price]])-1</f>
        <v>4.3113125181889922E-2</v>
      </c>
      <c r="AI187">
        <v>28.358208955223802</v>
      </c>
      <c r="AJ187">
        <v>65.312714776632305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-7.0000000000000007E-2</v>
      </c>
      <c r="AM187" t="s">
        <v>3189</v>
      </c>
      <c r="AN187">
        <v>-2.64</v>
      </c>
      <c r="AO187" t="s">
        <v>3189</v>
      </c>
      <c r="AP187">
        <v>0.148717584201463</v>
      </c>
      <c r="AQ187">
        <f>(Table2[[#This Row],[Sharpe Ratio]]-AVERAGE(Table2[Sharpe Ratio]))/_xlfn.STDEV.P(Table2[Sharpe Ratio])</f>
        <v>1.0189743149182811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341</v>
      </c>
      <c r="AT187">
        <f>_xlfn.RANK.AVG(Table2[[#This Row],[6M Return vs Nifty Z-Score]],Table2[6M Return vs Nifty Z-Score])</f>
        <v>252</v>
      </c>
      <c r="AU187">
        <f>_xlfn.RANK.AVG(Table2[[#This Row],[Sharpe Ratio Z-Score]],Table2[Sharpe Ratio Z-Score])</f>
        <v>108</v>
      </c>
      <c r="AV187">
        <f>(Table2[[#This Row],[Rank 1Y]]+Table2[[#This Row],[Rank 6M]]+Table2[[#This Row],[Rank Sharpe]])/3</f>
        <v>233.66666666666666</v>
      </c>
    </row>
    <row r="188" spans="1:48" x14ac:dyDescent="0.3">
      <c r="A188" t="s">
        <v>470</v>
      </c>
      <c r="B188" t="s">
        <v>471</v>
      </c>
      <c r="C188" t="s">
        <v>3128</v>
      </c>
      <c r="D188" t="s">
        <v>21</v>
      </c>
      <c r="E188">
        <v>45892.719712124999</v>
      </c>
      <c r="F188">
        <v>1705.95</v>
      </c>
      <c r="G188">
        <v>24.378160063804302</v>
      </c>
      <c r="H188">
        <f>(Table2[[#This Row],[1Y Return vs Nifty]]-AVERAGE(Table2[1Y Return vs Nifty]))/_xlfn.STDEV.P(Table2[1Y Return vs Nifty])</f>
        <v>1.8523113617604219E-2</v>
      </c>
      <c r="I188">
        <v>-1.44171102273097</v>
      </c>
      <c r="J188">
        <f>(Table2[[#This Row],[1M Return vs Nifty]]-AVERAGE(Table2[1M Return vs Nifty]))/_xlfn.STDEV.P(Table2[1M Return vs Nifty])</f>
        <v>-0.11925749835909021</v>
      </c>
      <c r="K188">
        <v>4.0848783683857404</v>
      </c>
      <c r="L188">
        <f>(Table2[[#This Row],[6M Return vs Nifty]]-AVERAGE(Table2[6M Return vs Nifty]))/_xlfn.STDEV.P(Table2[6M Return vs Nifty])</f>
        <v>-4.8607612073661557E-2</v>
      </c>
      <c r="M188">
        <v>7.2184387029717403</v>
      </c>
      <c r="N188">
        <f>(Table2[[#This Row],[1W Return vs Nifty]]-AVERAGE(Table2[1W Return vs Nifty]))/_xlfn.STDEV.P(Table2[1W Return vs Nifty])</f>
        <v>1.4792438225554709</v>
      </c>
      <c r="O188">
        <v>1706.05</v>
      </c>
      <c r="P188">
        <v>1724.3352554763901</v>
      </c>
      <c r="Q188">
        <v>1578.5883228252301</v>
      </c>
      <c r="R188">
        <v>49.747511539336202</v>
      </c>
      <c r="S188" s="1">
        <f>(Table2[[#This Row],[Close Price]]-Table2[[#This Row],[20D EMA]])/Table2[[#This Row],[20D EMA]]</f>
        <v>-5.8614929222419657E-5</v>
      </c>
      <c r="T188" s="1">
        <f>(Table2[[#This Row],[Close Price]]-Table2[[#This Row],[50D EMA]])/Table2[[#This Row],[50D EMA]]</f>
        <v>-1.0662227903767285E-2</v>
      </c>
      <c r="U188" s="1">
        <f>(Table2[[#This Row],[Close Price]]-Table2[[#This Row],[200D EMA]])/Table2[[#This Row],[200D EMA]]</f>
        <v>8.0680741985236726E-2</v>
      </c>
      <c r="V188">
        <v>1.12589239838272</v>
      </c>
      <c r="W188">
        <v>1641.8</v>
      </c>
      <c r="X188">
        <v>1719.6</v>
      </c>
      <c r="Y188">
        <v>1641.8</v>
      </c>
      <c r="Z188">
        <v>1719.6</v>
      </c>
      <c r="AA188">
        <v>1628.3</v>
      </c>
      <c r="AB188">
        <v>1719.6</v>
      </c>
      <c r="AC188" s="1">
        <f>(Table2[[#This Row],[Close Price]]/Table2[[#This Row],[Day Low]])-1</f>
        <v>3.9072968692898113E-2</v>
      </c>
      <c r="AD188" s="1">
        <f>(Table2[[#This Row],[Day High]]/Table2[[#This Row],[Close Price]])-1</f>
        <v>8.0014068407632255E-3</v>
      </c>
      <c r="AE188" s="1">
        <f>(Table2[[#This Row],[Close Price]]/Table2[[#This Row],[Current Week Low]])-1</f>
        <v>3.9072968692898113E-2</v>
      </c>
      <c r="AF188" s="1">
        <f>(Table2[[#This Row],[Current Week High]]/Table2[[#This Row],[Close Price]])-1</f>
        <v>8.0014068407632255E-3</v>
      </c>
      <c r="AG188" s="1">
        <f>(Table2[[#This Row],[Close Price]]/Table2[[#This Row],[Current Month Low]])-1</f>
        <v>4.7687772523490768E-2</v>
      </c>
      <c r="AH188" s="1">
        <f>(Table2[[#This Row],[Current Month High]]/Table2[[#This Row],[Close Price]])-1</f>
        <v>8.0014068407632255E-3</v>
      </c>
      <c r="AI188">
        <v>13.057240833553101</v>
      </c>
      <c r="AJ188">
        <v>56.337060117302002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-0.13</v>
      </c>
      <c r="AM188" t="s">
        <v>3189</v>
      </c>
      <c r="AN188">
        <v>-1.23</v>
      </c>
      <c r="AO188" t="s">
        <v>3189</v>
      </c>
      <c r="AP188">
        <v>0.17820224582257299</v>
      </c>
      <c r="AQ188">
        <f>(Table2[[#This Row],[Sharpe Ratio]]-AVERAGE(Table2[Sharpe Ratio]))/_xlfn.STDEV.P(Table2[Sharpe Ratio])</f>
        <v>1.3632108843802189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297</v>
      </c>
      <c r="AT188">
        <f>_xlfn.RANK.AVG(Table2[[#This Row],[6M Return vs Nifty Z-Score]],Table2[6M Return vs Nifty Z-Score])</f>
        <v>344</v>
      </c>
      <c r="AU188">
        <f>_xlfn.RANK.AVG(Table2[[#This Row],[Sharpe Ratio Z-Score]],Table2[Sharpe Ratio Z-Score])</f>
        <v>63</v>
      </c>
      <c r="AV188">
        <f>(Table2[[#This Row],[Rank 1Y]]+Table2[[#This Row],[Rank 6M]]+Table2[[#This Row],[Rank Sharpe]])/3</f>
        <v>234.66666666666666</v>
      </c>
    </row>
    <row r="189" spans="1:48" x14ac:dyDescent="0.3">
      <c r="A189" t="s">
        <v>1424</v>
      </c>
      <c r="B189" t="s">
        <v>1425</v>
      </c>
      <c r="C189" t="s">
        <v>3139</v>
      </c>
      <c r="D189" t="s">
        <v>607</v>
      </c>
      <c r="E189">
        <v>7621.4029814100004</v>
      </c>
      <c r="F189">
        <v>568.45000000000005</v>
      </c>
      <c r="G189">
        <v>47.5671117483258</v>
      </c>
      <c r="H189">
        <f>(Table2[[#This Row],[1Y Return vs Nifty]]-AVERAGE(Table2[1Y Return vs Nifty]))/_xlfn.STDEV.P(Table2[1Y Return vs Nifty])</f>
        <v>0.43532509264448188</v>
      </c>
      <c r="I189">
        <v>2.4241554262519598</v>
      </c>
      <c r="J189">
        <f>(Table2[[#This Row],[1M Return vs Nifty]]-AVERAGE(Table2[1M Return vs Nifty]))/_xlfn.STDEV.P(Table2[1M Return vs Nifty])</f>
        <v>0.31266181547486382</v>
      </c>
      <c r="K189">
        <v>21.479842260703101</v>
      </c>
      <c r="L189">
        <f>(Table2[[#This Row],[6M Return vs Nifty]]-AVERAGE(Table2[6M Return vs Nifty]))/_xlfn.STDEV.P(Table2[6M Return vs Nifty])</f>
        <v>0.56535130068945849</v>
      </c>
      <c r="M189">
        <v>0.73487265306097405</v>
      </c>
      <c r="N189">
        <f>(Table2[[#This Row],[1W Return vs Nifty]]-AVERAGE(Table2[1W Return vs Nifty]))/_xlfn.STDEV.P(Table2[1W Return vs Nifty])</f>
        <v>-0.17995505127234973</v>
      </c>
      <c r="O189">
        <v>579.19000000000005</v>
      </c>
      <c r="P189">
        <v>552.14133698888895</v>
      </c>
      <c r="Q189">
        <v>484.36520398817498</v>
      </c>
      <c r="R189">
        <v>38.299800300056901</v>
      </c>
      <c r="S189" s="1">
        <f>(Table2[[#This Row],[Close Price]]-Table2[[#This Row],[20D EMA]])/Table2[[#This Row],[20D EMA]]</f>
        <v>-1.8543137830418357E-2</v>
      </c>
      <c r="T189" s="1">
        <f>(Table2[[#This Row],[Close Price]]-Table2[[#This Row],[50D EMA]])/Table2[[#This Row],[50D EMA]]</f>
        <v>2.9537116528986277E-2</v>
      </c>
      <c r="U189" s="1">
        <f>(Table2[[#This Row],[Close Price]]-Table2[[#This Row],[200D EMA]])/Table2[[#This Row],[200D EMA]]</f>
        <v>0.17359792842154256</v>
      </c>
      <c r="V189">
        <v>0.56224745554163402</v>
      </c>
      <c r="W189">
        <v>544.45000000000005</v>
      </c>
      <c r="X189">
        <v>596.85</v>
      </c>
      <c r="Y189">
        <v>544.45000000000005</v>
      </c>
      <c r="Z189">
        <v>596.85</v>
      </c>
      <c r="AA189">
        <v>544.45000000000005</v>
      </c>
      <c r="AB189">
        <v>604.70000000000005</v>
      </c>
      <c r="AC189" s="1">
        <f>(Table2[[#This Row],[Close Price]]/Table2[[#This Row],[Day Low]])-1</f>
        <v>4.4081182845072897E-2</v>
      </c>
      <c r="AD189" s="1">
        <f>(Table2[[#This Row],[Day High]]/Table2[[#This Row],[Close Price]])-1</f>
        <v>4.996041868238188E-2</v>
      </c>
      <c r="AE189" s="1">
        <f>(Table2[[#This Row],[Close Price]]/Table2[[#This Row],[Current Week Low]])-1</f>
        <v>4.4081182845072897E-2</v>
      </c>
      <c r="AF189" s="1">
        <f>(Table2[[#This Row],[Current Week High]]/Table2[[#This Row],[Close Price]])-1</f>
        <v>4.996041868238188E-2</v>
      </c>
      <c r="AG189" s="1">
        <f>(Table2[[#This Row],[Close Price]]/Table2[[#This Row],[Current Month Low]])-1</f>
        <v>4.4081182845072897E-2</v>
      </c>
      <c r="AH189" s="1">
        <f>(Table2[[#This Row],[Current Month High]]/Table2[[#This Row],[Close Price]])-1</f>
        <v>6.3769900606913454E-2</v>
      </c>
      <c r="AI189">
        <v>9.5786788635763696</v>
      </c>
      <c r="AJ189">
        <v>90.212481177848403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0.08</v>
      </c>
      <c r="AM189" t="s">
        <v>3188</v>
      </c>
      <c r="AN189">
        <v>-3.12</v>
      </c>
      <c r="AO189" t="s">
        <v>3189</v>
      </c>
      <c r="AP189">
        <v>5.6621598706136998E-2</v>
      </c>
      <c r="AQ189">
        <f>(Table2[[#This Row],[Sharpe Ratio]]-AVERAGE(Table2[Sharpe Ratio]))/_xlfn.STDEV.P(Table2[Sharpe Ratio])</f>
        <v>-5.6256139326759443E-2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1.0771270182096948</v>
      </c>
      <c r="AS189">
        <f>_xlfn.RANK.AVG(Table2[[#This Row],[1Y Return vs Nifty Z-Score]],Table2[1Y Return vs Nifty Z-Score])</f>
        <v>188</v>
      </c>
      <c r="AT189">
        <f>_xlfn.RANK.AVG(Table2[[#This Row],[6M Return vs Nifty Z-Score]],Table2[6M Return vs Nifty Z-Score])</f>
        <v>161</v>
      </c>
      <c r="AU189">
        <f>_xlfn.RANK.AVG(Table2[[#This Row],[Sharpe Ratio Z-Score]],Table2[Sharpe Ratio Z-Score])</f>
        <v>358</v>
      </c>
      <c r="AV189">
        <f>(Table2[[#This Row],[Rank 1Y]]+Table2[[#This Row],[Rank 6M]]+Table2[[#This Row],[Rank Sharpe]])/3</f>
        <v>235.66666666666666</v>
      </c>
    </row>
    <row r="190" spans="1:48" x14ac:dyDescent="0.3">
      <c r="A190" t="s">
        <v>121</v>
      </c>
      <c r="B190" t="s">
        <v>122</v>
      </c>
      <c r="C190" t="s">
        <v>3134</v>
      </c>
      <c r="D190" t="s">
        <v>57</v>
      </c>
      <c r="E190">
        <v>247654.04940161001</v>
      </c>
      <c r="F190">
        <v>625.45000000000005</v>
      </c>
      <c r="G190">
        <v>56.715566115703098</v>
      </c>
      <c r="H190">
        <f>(Table2[[#This Row],[1Y Return vs Nifty]]-AVERAGE(Table2[1Y Return vs Nifty]))/_xlfn.STDEV.P(Table2[1Y Return vs Nifty])</f>
        <v>0.59976089540244615</v>
      </c>
      <c r="I190">
        <v>1.2973025954164501</v>
      </c>
      <c r="J190">
        <f>(Table2[[#This Row],[1M Return vs Nifty]]-AVERAGE(Table2[1M Return vs Nifty]))/_xlfn.STDEV.P(Table2[1M Return vs Nifty])</f>
        <v>0.18676261334014693</v>
      </c>
      <c r="K190">
        <v>-7.77967328440202</v>
      </c>
      <c r="L190">
        <f>(Table2[[#This Row],[6M Return vs Nifty]]-AVERAGE(Table2[6M Return vs Nifty]))/_xlfn.STDEV.P(Table2[6M Return vs Nifty])</f>
        <v>-0.46736946051789136</v>
      </c>
      <c r="M190">
        <v>2.1132703307647498</v>
      </c>
      <c r="N190">
        <f>(Table2[[#This Row],[1W Return vs Nifty]]-AVERAGE(Table2[1W Return vs Nifty]))/_xlfn.STDEV.P(Table2[1W Return vs Nifty])</f>
        <v>0.17278846316512017</v>
      </c>
      <c r="O190">
        <v>653.29999999999995</v>
      </c>
      <c r="P190">
        <v>665.22588005843102</v>
      </c>
      <c r="Q190">
        <v>610.96134663152498</v>
      </c>
      <c r="R190">
        <v>36.105432542127197</v>
      </c>
      <c r="S190" s="1">
        <f>(Table2[[#This Row],[Close Price]]-Table2[[#This Row],[20D EMA]])/Table2[[#This Row],[20D EMA]]</f>
        <v>-4.262972600642876E-2</v>
      </c>
      <c r="T190" s="1">
        <f>(Table2[[#This Row],[Close Price]]-Table2[[#This Row],[50D EMA]])/Table2[[#This Row],[50D EMA]]</f>
        <v>-5.9793043612400051E-2</v>
      </c>
      <c r="U190" s="1">
        <f>(Table2[[#This Row],[Close Price]]-Table2[[#This Row],[200D EMA]])/Table2[[#This Row],[200D EMA]]</f>
        <v>2.3714517208587464E-2</v>
      </c>
      <c r="V190">
        <v>0.36484733645911999</v>
      </c>
      <c r="W190">
        <v>613.4</v>
      </c>
      <c r="X190">
        <v>645.95000000000005</v>
      </c>
      <c r="Y190">
        <v>613.4</v>
      </c>
      <c r="Z190">
        <v>645.95000000000005</v>
      </c>
      <c r="AA190">
        <v>613.4</v>
      </c>
      <c r="AB190">
        <v>660.8</v>
      </c>
      <c r="AC190" s="1">
        <f>(Table2[[#This Row],[Close Price]]/Table2[[#This Row],[Day Low]])-1</f>
        <v>1.9644603847408071E-2</v>
      </c>
      <c r="AD190" s="1">
        <f>(Table2[[#This Row],[Day High]]/Table2[[#This Row],[Close Price]])-1</f>
        <v>3.2776400991286314E-2</v>
      </c>
      <c r="AE190" s="1">
        <f>(Table2[[#This Row],[Close Price]]/Table2[[#This Row],[Current Week Low]])-1</f>
        <v>1.9644603847408071E-2</v>
      </c>
      <c r="AF190" s="1">
        <f>(Table2[[#This Row],[Current Week High]]/Table2[[#This Row],[Close Price]])-1</f>
        <v>3.2776400991286314E-2</v>
      </c>
      <c r="AG190" s="1">
        <f>(Table2[[#This Row],[Close Price]]/Table2[[#This Row],[Current Month Low]])-1</f>
        <v>1.9644603847408071E-2</v>
      </c>
      <c r="AH190" s="1">
        <f>(Table2[[#This Row],[Current Month High]]/Table2[[#This Row],[Close Price]])-1</f>
        <v>5.6519306099608091E-2</v>
      </c>
      <c r="AI190">
        <v>43.232872331921001</v>
      </c>
      <c r="AJ190">
        <v>116.15690340418099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-0.06</v>
      </c>
      <c r="AM190" t="s">
        <v>3189</v>
      </c>
      <c r="AN190">
        <v>-4.03</v>
      </c>
      <c r="AO190" t="s">
        <v>3189</v>
      </c>
      <c r="AP190">
        <v>0.170860798566631</v>
      </c>
      <c r="AQ190">
        <f>(Table2[[#This Row],[Sharpe Ratio]]-AVERAGE(Table2[Sharpe Ratio]))/_xlfn.STDEV.P(Table2[Sharpe Ratio])</f>
        <v>1.2774987045781672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153</v>
      </c>
      <c r="AT190">
        <f>_xlfn.RANK.AVG(Table2[[#This Row],[6M Return vs Nifty Z-Score]],Table2[6M Return vs Nifty Z-Score])</f>
        <v>479</v>
      </c>
      <c r="AU190">
        <f>_xlfn.RANK.AVG(Table2[[#This Row],[Sharpe Ratio Z-Score]],Table2[Sharpe Ratio Z-Score])</f>
        <v>76</v>
      </c>
      <c r="AV190">
        <f>(Table2[[#This Row],[Rank 1Y]]+Table2[[#This Row],[Rank 6M]]+Table2[[#This Row],[Rank Sharpe]])/3</f>
        <v>236</v>
      </c>
    </row>
    <row r="191" spans="1:48" x14ac:dyDescent="0.3">
      <c r="A191" t="s">
        <v>297</v>
      </c>
      <c r="B191" t="s">
        <v>298</v>
      </c>
      <c r="C191" t="s">
        <v>3141</v>
      </c>
      <c r="D191" t="s">
        <v>161</v>
      </c>
      <c r="E191">
        <v>93180.015379799996</v>
      </c>
      <c r="F191">
        <v>256.64999999999998</v>
      </c>
      <c r="G191">
        <v>76.801048207647</v>
      </c>
      <c r="H191">
        <f>(Table2[[#This Row],[1Y Return vs Nifty]]-AVERAGE(Table2[1Y Return vs Nifty]))/_xlfn.STDEV.P(Table2[1Y Return vs Nifty])</f>
        <v>0.96078060856262204</v>
      </c>
      <c r="I191">
        <v>2.4228558268355598</v>
      </c>
      <c r="J191">
        <f>(Table2[[#This Row],[1M Return vs Nifty]]-AVERAGE(Table2[1M Return vs Nifty]))/_xlfn.STDEV.P(Table2[1M Return vs Nifty])</f>
        <v>0.31251661591983571</v>
      </c>
      <c r="K191">
        <v>-10.058284668821599</v>
      </c>
      <c r="L191">
        <f>(Table2[[#This Row],[6M Return vs Nifty]]-AVERAGE(Table2[6M Return vs Nifty]))/_xlfn.STDEV.P(Table2[6M Return vs Nifty])</f>
        <v>-0.54779352904992096</v>
      </c>
      <c r="M191">
        <v>-2.0899848450560801</v>
      </c>
      <c r="N191">
        <f>(Table2[[#This Row],[1W Return vs Nifty]]-AVERAGE(Table2[1W Return vs Nifty]))/_xlfn.STDEV.P(Table2[1W Return vs Nifty])</f>
        <v>-0.90285975271583985</v>
      </c>
      <c r="O191">
        <v>273.82</v>
      </c>
      <c r="P191">
        <v>281.57555015521302</v>
      </c>
      <c r="Q191">
        <v>255.49997824913899</v>
      </c>
      <c r="R191">
        <v>39.101914378545999</v>
      </c>
      <c r="S191" s="1">
        <f>(Table2[[#This Row],[Close Price]]-Table2[[#This Row],[20D EMA]])/Table2[[#This Row],[20D EMA]]</f>
        <v>-6.2705426922796056E-2</v>
      </c>
      <c r="T191" s="1">
        <f>(Table2[[#This Row],[Close Price]]-Table2[[#This Row],[50D EMA]])/Table2[[#This Row],[50D EMA]]</f>
        <v>-8.8521713413942799E-2</v>
      </c>
      <c r="U191" s="1">
        <f>(Table2[[#This Row],[Close Price]]-Table2[[#This Row],[200D EMA]])/Table2[[#This Row],[200D EMA]]</f>
        <v>4.5010639873307385E-3</v>
      </c>
      <c r="V191">
        <v>1.08702491178134</v>
      </c>
      <c r="W191">
        <v>254.15</v>
      </c>
      <c r="X191">
        <v>269.95</v>
      </c>
      <c r="Y191">
        <v>254.15</v>
      </c>
      <c r="Z191">
        <v>269.95</v>
      </c>
      <c r="AA191">
        <v>254.15</v>
      </c>
      <c r="AB191">
        <v>285.5</v>
      </c>
      <c r="AC191" s="1">
        <f>(Table2[[#This Row],[Close Price]]/Table2[[#This Row],[Day Low]])-1</f>
        <v>9.8367106039738417E-3</v>
      </c>
      <c r="AD191" s="1">
        <f>(Table2[[#This Row],[Day High]]/Table2[[#This Row],[Close Price]])-1</f>
        <v>5.182154685369178E-2</v>
      </c>
      <c r="AE191" s="1">
        <f>(Table2[[#This Row],[Close Price]]/Table2[[#This Row],[Current Week Low]])-1</f>
        <v>9.8367106039738417E-3</v>
      </c>
      <c r="AF191" s="1">
        <f>(Table2[[#This Row],[Current Week High]]/Table2[[#This Row],[Close Price]])-1</f>
        <v>5.182154685369178E-2</v>
      </c>
      <c r="AG191" s="1">
        <f>(Table2[[#This Row],[Close Price]]/Table2[[#This Row],[Current Month Low]])-1</f>
        <v>9.8367106039738417E-3</v>
      </c>
      <c r="AH191" s="1">
        <f>(Table2[[#This Row],[Current Month High]]/Table2[[#This Row],[Close Price]])-1</f>
        <v>0.11240989674654212</v>
      </c>
      <c r="AI191">
        <v>30.6643288525229</v>
      </c>
      <c r="AJ191">
        <v>126.123348017621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-0.14000000000000001</v>
      </c>
      <c r="AM191" t="s">
        <v>3189</v>
      </c>
      <c r="AN191">
        <v>-3.26</v>
      </c>
      <c r="AO191" t="s">
        <v>3189</v>
      </c>
      <c r="AP191">
        <v>0.156370303171215</v>
      </c>
      <c r="AQ191">
        <f>(Table2[[#This Row],[Sharpe Ratio]]-AVERAGE(Table2[Sharpe Ratio]))/_xlfn.STDEV.P(Table2[Sharpe Ratio])</f>
        <v>1.1083206251814324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103</v>
      </c>
      <c r="AT191">
        <f>_xlfn.RANK.AVG(Table2[[#This Row],[6M Return vs Nifty Z-Score]],Table2[6M Return vs Nifty Z-Score])</f>
        <v>509</v>
      </c>
      <c r="AU191">
        <f>_xlfn.RANK.AVG(Table2[[#This Row],[Sharpe Ratio Z-Score]],Table2[Sharpe Ratio Z-Score])</f>
        <v>97</v>
      </c>
      <c r="AV191">
        <f>(Table2[[#This Row],[Rank 1Y]]+Table2[[#This Row],[Rank 6M]]+Table2[[#This Row],[Rank Sharpe]])/3</f>
        <v>236.33333333333334</v>
      </c>
    </row>
    <row r="192" spans="1:48" x14ac:dyDescent="0.3">
      <c r="A192" t="s">
        <v>1044</v>
      </c>
      <c r="B192" t="s">
        <v>1045</v>
      </c>
      <c r="C192" t="s">
        <v>3131</v>
      </c>
      <c r="D192" t="s">
        <v>984</v>
      </c>
      <c r="E192">
        <v>13329.572617149999</v>
      </c>
      <c r="F192">
        <v>627.85</v>
      </c>
      <c r="G192">
        <v>21.3046212059635</v>
      </c>
      <c r="H192">
        <f>(Table2[[#This Row],[1Y Return vs Nifty]]-AVERAGE(Table2[1Y Return vs Nifty]))/_xlfn.STDEV.P(Table2[1Y Return vs Nifty])</f>
        <v>-3.672117236791337E-2</v>
      </c>
      <c r="I192">
        <v>16.7422406103524</v>
      </c>
      <c r="J192">
        <f>(Table2[[#This Row],[1M Return vs Nifty]]-AVERAGE(Table2[1M Return vs Nifty]))/_xlfn.STDEV.P(Table2[1M Return vs Nifty])</f>
        <v>1.9123698265365963</v>
      </c>
      <c r="K192">
        <v>52.413889231602397</v>
      </c>
      <c r="L192">
        <f>(Table2[[#This Row],[6M Return vs Nifty]]-AVERAGE(Table2[6M Return vs Nifty]))/_xlfn.STDEV.P(Table2[6M Return vs Nifty])</f>
        <v>1.6571750011114355</v>
      </c>
      <c r="M192">
        <v>5.9714522348182202</v>
      </c>
      <c r="N192">
        <f>(Table2[[#This Row],[1W Return vs Nifty]]-AVERAGE(Table2[1W Return vs Nifty]))/_xlfn.STDEV.P(Table2[1W Return vs Nifty])</f>
        <v>1.1601295376524385</v>
      </c>
      <c r="O192">
        <v>614.19000000000005</v>
      </c>
      <c r="P192">
        <v>565.17633902155706</v>
      </c>
      <c r="Q192">
        <v>467.216511716642</v>
      </c>
      <c r="R192">
        <v>70.080391104957101</v>
      </c>
      <c r="S192" s="1">
        <f>(Table2[[#This Row],[Close Price]]-Table2[[#This Row],[20D EMA]])/Table2[[#This Row],[20D EMA]]</f>
        <v>2.2240674709780306E-2</v>
      </c>
      <c r="T192" s="1">
        <f>(Table2[[#This Row],[Close Price]]-Table2[[#This Row],[50D EMA]])/Table2[[#This Row],[50D EMA]]</f>
        <v>0.11089222363226436</v>
      </c>
      <c r="U192" s="1">
        <f>(Table2[[#This Row],[Close Price]]-Table2[[#This Row],[200D EMA]])/Table2[[#This Row],[200D EMA]]</f>
        <v>0.34380952782075302</v>
      </c>
      <c r="V192">
        <v>1.27445339372444</v>
      </c>
      <c r="W192">
        <v>625.35</v>
      </c>
      <c r="X192">
        <v>668.45</v>
      </c>
      <c r="Y192">
        <v>625.35</v>
      </c>
      <c r="Z192">
        <v>668.45</v>
      </c>
      <c r="AA192">
        <v>625.35</v>
      </c>
      <c r="AB192">
        <v>691.8</v>
      </c>
      <c r="AC192" s="1">
        <f>(Table2[[#This Row],[Close Price]]/Table2[[#This Row],[Day Low]])-1</f>
        <v>3.9977612536978846E-3</v>
      </c>
      <c r="AD192" s="1">
        <f>(Table2[[#This Row],[Day High]]/Table2[[#This Row],[Close Price]])-1</f>
        <v>6.4665127020785196E-2</v>
      </c>
      <c r="AE192" s="1">
        <f>(Table2[[#This Row],[Close Price]]/Table2[[#This Row],[Current Week Low]])-1</f>
        <v>3.9977612536978846E-3</v>
      </c>
      <c r="AF192" s="1">
        <f>(Table2[[#This Row],[Current Week High]]/Table2[[#This Row],[Close Price]])-1</f>
        <v>6.4665127020785196E-2</v>
      </c>
      <c r="AG192" s="1">
        <f>(Table2[[#This Row],[Close Price]]/Table2[[#This Row],[Current Month Low]])-1</f>
        <v>3.9977612536978846E-3</v>
      </c>
      <c r="AH192" s="1">
        <f>(Table2[[#This Row],[Current Month High]]/Table2[[#This Row],[Close Price]])-1</f>
        <v>0.1018555387433302</v>
      </c>
      <c r="AI192">
        <v>10.185553874332999</v>
      </c>
      <c r="AJ192">
        <v>82.780203784570602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0.36</v>
      </c>
      <c r="AM192" t="s">
        <v>3188</v>
      </c>
      <c r="AN192">
        <v>9.52</v>
      </c>
      <c r="AO192" t="s">
        <v>3188</v>
      </c>
      <c r="AP192">
        <v>5.8695700892067999E-2</v>
      </c>
      <c r="AQ192">
        <f>(Table2[[#This Row],[Sharpe Ratio]]-AVERAGE(Table2[Sharpe Ratio]))/_xlfn.STDEV.P(Table2[Sharpe Ratio])</f>
        <v>-3.2040775068103412E-2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4.6609124178644539</v>
      </c>
      <c r="AS192">
        <f>_xlfn.RANK.AVG(Table2[[#This Row],[1Y Return vs Nifty Z-Score]],Table2[1Y Return vs Nifty Z-Score])</f>
        <v>311</v>
      </c>
      <c r="AT192">
        <f>_xlfn.RANK.AVG(Table2[[#This Row],[6M Return vs Nifty Z-Score]],Table2[6M Return vs Nifty Z-Score])</f>
        <v>47</v>
      </c>
      <c r="AU192">
        <f>_xlfn.RANK.AVG(Table2[[#This Row],[Sharpe Ratio Z-Score]],Table2[Sharpe Ratio Z-Score])</f>
        <v>351</v>
      </c>
      <c r="AV192">
        <f>(Table2[[#This Row],[Rank 1Y]]+Table2[[#This Row],[Rank 6M]]+Table2[[#This Row],[Rank Sharpe]])/3</f>
        <v>236.33333333333334</v>
      </c>
    </row>
    <row r="193" spans="1:48" x14ac:dyDescent="0.3">
      <c r="A193" t="s">
        <v>380</v>
      </c>
      <c r="B193" t="s">
        <v>381</v>
      </c>
      <c r="C193" t="s">
        <v>3136</v>
      </c>
      <c r="D193" t="s">
        <v>117</v>
      </c>
      <c r="E193">
        <v>64104.3826758</v>
      </c>
      <c r="F193">
        <v>758.5</v>
      </c>
      <c r="G193">
        <v>38.655092789841703</v>
      </c>
      <c r="H193">
        <f>(Table2[[#This Row],[1Y Return vs Nifty]]-AVERAGE(Table2[1Y Return vs Nifty]))/_xlfn.STDEV.P(Table2[1Y Return vs Nifty])</f>
        <v>0.27513901827784004</v>
      </c>
      <c r="I193">
        <v>5.7218943683271402</v>
      </c>
      <c r="J193">
        <f>(Table2[[#This Row],[1M Return vs Nifty]]-AVERAGE(Table2[1M Return vs Nifty]))/_xlfn.STDEV.P(Table2[1M Return vs Nifty])</f>
        <v>0.68110629224652131</v>
      </c>
      <c r="K193">
        <v>-2.27222252381249</v>
      </c>
      <c r="L193">
        <f>(Table2[[#This Row],[6M Return vs Nifty]]-AVERAGE(Table2[6M Return vs Nifty]))/_xlfn.STDEV.P(Table2[6M Return vs Nifty])</f>
        <v>-0.2729828264323001</v>
      </c>
      <c r="M193">
        <v>3.79174419723434</v>
      </c>
      <c r="N193">
        <f>(Table2[[#This Row],[1W Return vs Nifty]]-AVERAGE(Table2[1W Return vs Nifty]))/_xlfn.STDEV.P(Table2[1W Return vs Nifty])</f>
        <v>0.60232398845433976</v>
      </c>
      <c r="O193">
        <v>764.08</v>
      </c>
      <c r="P193">
        <v>753.15375295029696</v>
      </c>
      <c r="Q193">
        <v>683.70576725497097</v>
      </c>
      <c r="R193">
        <v>56.089056654381302</v>
      </c>
      <c r="S193" s="1">
        <f>(Table2[[#This Row],[Close Price]]-Table2[[#This Row],[20D EMA]])/Table2[[#This Row],[20D EMA]]</f>
        <v>-7.3029002198723176E-3</v>
      </c>
      <c r="T193" s="1">
        <f>(Table2[[#This Row],[Close Price]]-Table2[[#This Row],[50D EMA]])/Table2[[#This Row],[50D EMA]]</f>
        <v>7.0984802621780925E-3</v>
      </c>
      <c r="U193" s="1">
        <f>(Table2[[#This Row],[Close Price]]-Table2[[#This Row],[200D EMA]])/Table2[[#This Row],[200D EMA]]</f>
        <v>0.10939535151988325</v>
      </c>
      <c r="V193">
        <v>0.80103193387943605</v>
      </c>
      <c r="W193">
        <v>752</v>
      </c>
      <c r="X193">
        <v>782.7</v>
      </c>
      <c r="Y193">
        <v>752</v>
      </c>
      <c r="Z193">
        <v>782.7</v>
      </c>
      <c r="AA193">
        <v>752</v>
      </c>
      <c r="AB193">
        <v>793.7</v>
      </c>
      <c r="AC193" s="1">
        <f>(Table2[[#This Row],[Close Price]]/Table2[[#This Row],[Day Low]])-1</f>
        <v>8.643617021276695E-3</v>
      </c>
      <c r="AD193" s="1">
        <f>(Table2[[#This Row],[Day High]]/Table2[[#This Row],[Close Price]])-1</f>
        <v>3.1905075807514782E-2</v>
      </c>
      <c r="AE193" s="1">
        <f>(Table2[[#This Row],[Close Price]]/Table2[[#This Row],[Current Week Low]])-1</f>
        <v>8.643617021276695E-3</v>
      </c>
      <c r="AF193" s="1">
        <f>(Table2[[#This Row],[Current Week High]]/Table2[[#This Row],[Close Price]])-1</f>
        <v>3.1905075807514782E-2</v>
      </c>
      <c r="AG193" s="1">
        <f>(Table2[[#This Row],[Close Price]]/Table2[[#This Row],[Current Month Low]])-1</f>
        <v>8.643617021276695E-3</v>
      </c>
      <c r="AH193" s="1">
        <f>(Table2[[#This Row],[Current Month High]]/Table2[[#This Row],[Close Price]])-1</f>
        <v>4.6407382992748936E-2</v>
      </c>
      <c r="AI193">
        <v>11.799604482531301</v>
      </c>
      <c r="AJ193">
        <v>77.572281399976603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-7.0000000000000007E-2</v>
      </c>
      <c r="AM193" t="s">
        <v>3189</v>
      </c>
      <c r="AN193">
        <v>1.1499999999999999</v>
      </c>
      <c r="AO193" t="s">
        <v>3188</v>
      </c>
      <c r="AP193">
        <v>0.176875491764797</v>
      </c>
      <c r="AQ193">
        <f>(Table2[[#This Row],[Sharpe Ratio]]-AVERAGE(Table2[Sharpe Ratio]))/_xlfn.STDEV.P(Table2[Sharpe Ratio])</f>
        <v>1.3477208892350305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2.6333073617814318</v>
      </c>
      <c r="AS193">
        <f>_xlfn.RANK.AVG(Table2[[#This Row],[1Y Return vs Nifty Z-Score]],Table2[1Y Return vs Nifty Z-Score])</f>
        <v>228</v>
      </c>
      <c r="AT193">
        <f>_xlfn.RANK.AVG(Table2[[#This Row],[6M Return vs Nifty Z-Score]],Table2[6M Return vs Nifty Z-Score])</f>
        <v>418</v>
      </c>
      <c r="AU193">
        <f>_xlfn.RANK.AVG(Table2[[#This Row],[Sharpe Ratio Z-Score]],Table2[Sharpe Ratio Z-Score])</f>
        <v>66</v>
      </c>
      <c r="AV193">
        <f>(Table2[[#This Row],[Rank 1Y]]+Table2[[#This Row],[Rank 6M]]+Table2[[#This Row],[Rank Sharpe]])/3</f>
        <v>237.33333333333334</v>
      </c>
    </row>
    <row r="194" spans="1:48" x14ac:dyDescent="0.3">
      <c r="A194" t="s">
        <v>1763</v>
      </c>
      <c r="B194" t="s">
        <v>1764</v>
      </c>
      <c r="C194" t="s">
        <v>3133</v>
      </c>
      <c r="D194" t="s">
        <v>51</v>
      </c>
      <c r="E194">
        <v>4583.093046</v>
      </c>
      <c r="F194">
        <v>535.9</v>
      </c>
      <c r="G194">
        <v>76.329308971488501</v>
      </c>
      <c r="H194">
        <f>(Table2[[#This Row],[1Y Return vs Nifty]]-AVERAGE(Table2[1Y Return vs Nifty]))/_xlfn.STDEV.P(Table2[1Y Return vs Nifty])</f>
        <v>0.95230149101170947</v>
      </c>
      <c r="I194">
        <v>-5.8509071137553397</v>
      </c>
      <c r="J194">
        <f>(Table2[[#This Row],[1M Return vs Nifty]]-AVERAGE(Table2[1M Return vs Nifty]))/_xlfn.STDEV.P(Table2[1M Return vs Nifty])</f>
        <v>-0.61188107326184726</v>
      </c>
      <c r="K194">
        <v>31.8427974948113</v>
      </c>
      <c r="L194">
        <f>(Table2[[#This Row],[6M Return vs Nifty]]-AVERAGE(Table2[6M Return vs Nifty]))/_xlfn.STDEV.P(Table2[6M Return vs Nifty])</f>
        <v>0.93111398740339735</v>
      </c>
      <c r="M194">
        <v>4.22343747623637</v>
      </c>
      <c r="N194">
        <f>(Table2[[#This Row],[1W Return vs Nifty]]-AVERAGE(Table2[1W Return vs Nifty]))/_xlfn.STDEV.P(Table2[1W Return vs Nifty])</f>
        <v>0.71279791543300697</v>
      </c>
      <c r="O194">
        <v>580.54999999999995</v>
      </c>
      <c r="P194">
        <v>543.17410230335599</v>
      </c>
      <c r="Q194">
        <v>424.428489151701</v>
      </c>
      <c r="R194">
        <v>40.222536080180099</v>
      </c>
      <c r="S194" s="1">
        <f>(Table2[[#This Row],[Close Price]]-Table2[[#This Row],[20D EMA]])/Table2[[#This Row],[20D EMA]]</f>
        <v>-7.6909826888295549E-2</v>
      </c>
      <c r="T194" s="1">
        <f>(Table2[[#This Row],[Close Price]]-Table2[[#This Row],[50D EMA]])/Table2[[#This Row],[50D EMA]]</f>
        <v>-1.3391843006707859E-2</v>
      </c>
      <c r="U194" s="1">
        <f>(Table2[[#This Row],[Close Price]]-Table2[[#This Row],[200D EMA]])/Table2[[#This Row],[200D EMA]]</f>
        <v>0.26263908690742099</v>
      </c>
      <c r="V194">
        <v>0.56606267650250397</v>
      </c>
      <c r="W194">
        <v>531</v>
      </c>
      <c r="X194">
        <v>573.45000000000005</v>
      </c>
      <c r="Y194">
        <v>531</v>
      </c>
      <c r="Z194">
        <v>573.45000000000005</v>
      </c>
      <c r="AA194">
        <v>531</v>
      </c>
      <c r="AB194">
        <v>592</v>
      </c>
      <c r="AC194" s="1">
        <f>(Table2[[#This Row],[Close Price]]/Table2[[#This Row],[Day Low]])-1</f>
        <v>9.2278719397362874E-3</v>
      </c>
      <c r="AD194" s="1">
        <f>(Table2[[#This Row],[Day High]]/Table2[[#This Row],[Close Price]])-1</f>
        <v>7.0069042731853104E-2</v>
      </c>
      <c r="AE194" s="1">
        <f>(Table2[[#This Row],[Close Price]]/Table2[[#This Row],[Current Week Low]])-1</f>
        <v>9.2278719397362874E-3</v>
      </c>
      <c r="AF194" s="1">
        <f>(Table2[[#This Row],[Current Week High]]/Table2[[#This Row],[Close Price]])-1</f>
        <v>7.0069042731853104E-2</v>
      </c>
      <c r="AG194" s="1">
        <f>(Table2[[#This Row],[Close Price]]/Table2[[#This Row],[Current Month Low]])-1</f>
        <v>9.2278719397362874E-3</v>
      </c>
      <c r="AH194" s="1">
        <f>(Table2[[#This Row],[Current Month High]]/Table2[[#This Row],[Close Price]])-1</f>
        <v>0.10468370964732232</v>
      </c>
      <c r="AI194">
        <v>25.956335137152401</v>
      </c>
      <c r="AJ194">
        <v>128.13963388676001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0.21</v>
      </c>
      <c r="AM194" t="s">
        <v>3188</v>
      </c>
      <c r="AN194">
        <v>-14.3</v>
      </c>
      <c r="AO194" t="s">
        <v>3189</v>
      </c>
      <c r="AP194">
        <v>4.5142804052599999E-3</v>
      </c>
      <c r="AQ194">
        <f>(Table2[[#This Row],[Sharpe Ratio]]-AVERAGE(Table2[Sharpe Ratio]))/_xlfn.STDEV.P(Table2[Sharpe Ratio])</f>
        <v>-0.66461463861212022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1.3197176819741463</v>
      </c>
      <c r="AS194">
        <f>_xlfn.RANK.AVG(Table2[[#This Row],[1Y Return vs Nifty Z-Score]],Table2[1Y Return vs Nifty Z-Score])</f>
        <v>105</v>
      </c>
      <c r="AT194">
        <f>_xlfn.RANK.AVG(Table2[[#This Row],[6M Return vs Nifty Z-Score]],Table2[6M Return vs Nifty Z-Score])</f>
        <v>105</v>
      </c>
      <c r="AU194">
        <f>_xlfn.RANK.AVG(Table2[[#This Row],[Sharpe Ratio Z-Score]],Table2[Sharpe Ratio Z-Score])</f>
        <v>502</v>
      </c>
      <c r="AV194">
        <f>(Table2[[#This Row],[Rank 1Y]]+Table2[[#This Row],[Rank 6M]]+Table2[[#This Row],[Rank Sharpe]])/3</f>
        <v>237.33333333333334</v>
      </c>
    </row>
    <row r="195" spans="1:48" x14ac:dyDescent="0.3">
      <c r="A195" t="s">
        <v>538</v>
      </c>
      <c r="B195" t="s">
        <v>539</v>
      </c>
      <c r="C195" t="s">
        <v>3141</v>
      </c>
      <c r="D195" t="s">
        <v>540</v>
      </c>
      <c r="E195">
        <v>38692.635760520003</v>
      </c>
      <c r="F195">
        <v>4107.8999999999996</v>
      </c>
      <c r="G195">
        <v>27.533956284262501</v>
      </c>
      <c r="H195">
        <f>(Table2[[#This Row],[1Y Return vs Nifty]]-AVERAGE(Table2[1Y Return vs Nifty]))/_xlfn.STDEV.P(Table2[1Y Return vs Nifty])</f>
        <v>7.5245906781665275E-2</v>
      </c>
      <c r="I195">
        <v>-2.2734560167810001</v>
      </c>
      <c r="J195">
        <f>(Table2[[#This Row],[1M Return vs Nifty]]-AVERAGE(Table2[1M Return vs Nifty]))/_xlfn.STDEV.P(Table2[1M Return vs Nifty])</f>
        <v>-0.21218536636897176</v>
      </c>
      <c r="K195">
        <v>-0.99971572628511396</v>
      </c>
      <c r="L195">
        <f>(Table2[[#This Row],[6M Return vs Nifty]]-AVERAGE(Table2[6M Return vs Nifty]))/_xlfn.STDEV.P(Table2[6M Return vs Nifty])</f>
        <v>-0.2280694311111037</v>
      </c>
      <c r="M195">
        <v>6.0269458293231102</v>
      </c>
      <c r="N195">
        <f>(Table2[[#This Row],[1W Return vs Nifty]]-AVERAGE(Table2[1W Return vs Nifty]))/_xlfn.STDEV.P(Table2[1W Return vs Nifty])</f>
        <v>1.1743308134315968</v>
      </c>
      <c r="O195">
        <v>4307.3500000000004</v>
      </c>
      <c r="P195">
        <v>4344.7029800095997</v>
      </c>
      <c r="Q195">
        <v>3888.6837619335301</v>
      </c>
      <c r="R195">
        <v>46.581619560872497</v>
      </c>
      <c r="S195" s="1">
        <f>(Table2[[#This Row],[Close Price]]-Table2[[#This Row],[20D EMA]])/Table2[[#This Row],[20D EMA]]</f>
        <v>-4.6304572416915435E-2</v>
      </c>
      <c r="T195" s="1">
        <f>(Table2[[#This Row],[Close Price]]-Table2[[#This Row],[50D EMA]])/Table2[[#This Row],[50D EMA]]</f>
        <v>-5.4503836303460472E-2</v>
      </c>
      <c r="U195" s="1">
        <f>(Table2[[#This Row],[Close Price]]-Table2[[#This Row],[200D EMA]])/Table2[[#This Row],[200D EMA]]</f>
        <v>5.6372863284071949E-2</v>
      </c>
      <c r="V195">
        <v>1.05066900502815</v>
      </c>
      <c r="W195">
        <v>4053.55</v>
      </c>
      <c r="X195">
        <v>4288.8999999999996</v>
      </c>
      <c r="Y195">
        <v>4053.55</v>
      </c>
      <c r="Z195">
        <v>4288.8999999999996</v>
      </c>
      <c r="AA195">
        <v>4053.55</v>
      </c>
      <c r="AB195">
        <v>4325</v>
      </c>
      <c r="AC195" s="1">
        <f>(Table2[[#This Row],[Close Price]]/Table2[[#This Row],[Day Low]])-1</f>
        <v>1.340800039471568E-2</v>
      </c>
      <c r="AD195" s="1">
        <f>(Table2[[#This Row],[Day High]]/Table2[[#This Row],[Close Price]])-1</f>
        <v>4.4061442586236232E-2</v>
      </c>
      <c r="AE195" s="1">
        <f>(Table2[[#This Row],[Close Price]]/Table2[[#This Row],[Current Week Low]])-1</f>
        <v>1.340800039471568E-2</v>
      </c>
      <c r="AF195" s="1">
        <f>(Table2[[#This Row],[Current Week High]]/Table2[[#This Row],[Close Price]])-1</f>
        <v>4.4061442586236232E-2</v>
      </c>
      <c r="AG195" s="1">
        <f>(Table2[[#This Row],[Close Price]]/Table2[[#This Row],[Current Month Low]])-1</f>
        <v>1.340800039471568E-2</v>
      </c>
      <c r="AH195" s="1">
        <f>(Table2[[#This Row],[Current Month High]]/Table2[[#This Row],[Close Price]])-1</f>
        <v>5.2849387765038225E-2</v>
      </c>
      <c r="AI195">
        <v>22.6831227634557</v>
      </c>
      <c r="AJ195">
        <v>76.980741889621299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-0.09</v>
      </c>
      <c r="AM195" t="s">
        <v>3189</v>
      </c>
      <c r="AN195">
        <v>-8.74</v>
      </c>
      <c r="AO195" t="s">
        <v>3189</v>
      </c>
      <c r="AP195">
        <v>0.19692837115383999</v>
      </c>
      <c r="AQ195">
        <f>(Table2[[#This Row],[Sharpe Ratio]]-AVERAGE(Table2[Sharpe Ratio]))/_xlfn.STDEV.P(Table2[Sharpe Ratio])</f>
        <v>1.5818403950792452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276</v>
      </c>
      <c r="AT195">
        <f>_xlfn.RANK.AVG(Table2[[#This Row],[6M Return vs Nifty Z-Score]],Table2[6M Return vs Nifty Z-Score])</f>
        <v>402</v>
      </c>
      <c r="AU195">
        <f>_xlfn.RANK.AVG(Table2[[#This Row],[Sharpe Ratio Z-Score]],Table2[Sharpe Ratio Z-Score])</f>
        <v>39</v>
      </c>
      <c r="AV195">
        <f>(Table2[[#This Row],[Rank 1Y]]+Table2[[#This Row],[Rank 6M]]+Table2[[#This Row],[Rank Sharpe]])/3</f>
        <v>239</v>
      </c>
    </row>
    <row r="196" spans="1:48" x14ac:dyDescent="0.3">
      <c r="A196" t="s">
        <v>868</v>
      </c>
      <c r="B196" t="s">
        <v>869</v>
      </c>
      <c r="C196" t="s">
        <v>3133</v>
      </c>
      <c r="D196" t="s">
        <v>51</v>
      </c>
      <c r="E196">
        <v>18382.448267520002</v>
      </c>
      <c r="F196">
        <v>1324.05</v>
      </c>
      <c r="G196">
        <v>24.218775864572201</v>
      </c>
      <c r="H196">
        <f>(Table2[[#This Row],[1Y Return vs Nifty]]-AVERAGE(Table2[1Y Return vs Nifty]))/_xlfn.STDEV.P(Table2[1Y Return vs Nifty])</f>
        <v>1.5658316167105567E-2</v>
      </c>
      <c r="I196">
        <v>-7.6511016538549201</v>
      </c>
      <c r="J196">
        <f>(Table2[[#This Row],[1M Return vs Nifty]]-AVERAGE(Table2[1M Return vs Nifty]))/_xlfn.STDEV.P(Table2[1M Return vs Nifty])</f>
        <v>-0.81301031577150606</v>
      </c>
      <c r="K196">
        <v>46.407827679413401</v>
      </c>
      <c r="L196">
        <f>(Table2[[#This Row],[6M Return vs Nifty]]-AVERAGE(Table2[6M Return vs Nifty]))/_xlfn.STDEV.P(Table2[6M Return vs Nifty])</f>
        <v>1.4451897941631797</v>
      </c>
      <c r="M196">
        <v>8.8745671379331093</v>
      </c>
      <c r="N196">
        <f>(Table2[[#This Row],[1W Return vs Nifty]]-AVERAGE(Table2[1W Return vs Nifty]))/_xlfn.STDEV.P(Table2[1W Return vs Nifty])</f>
        <v>1.9030609647036492</v>
      </c>
      <c r="O196">
        <v>1337.66</v>
      </c>
      <c r="P196">
        <v>1280.8518105472299</v>
      </c>
      <c r="Q196">
        <v>1059.5694318217299</v>
      </c>
      <c r="R196">
        <v>54.874634429794398</v>
      </c>
      <c r="S196" s="1">
        <f>(Table2[[#This Row],[Close Price]]-Table2[[#This Row],[20D EMA]])/Table2[[#This Row],[20D EMA]]</f>
        <v>-1.0174483800068872E-2</v>
      </c>
      <c r="T196" s="1">
        <f>(Table2[[#This Row],[Close Price]]-Table2[[#This Row],[50D EMA]])/Table2[[#This Row],[50D EMA]]</f>
        <v>3.372614153882026E-2</v>
      </c>
      <c r="U196" s="1">
        <f>(Table2[[#This Row],[Close Price]]-Table2[[#This Row],[200D EMA]])/Table2[[#This Row],[200D EMA]]</f>
        <v>0.24961136121447511</v>
      </c>
      <c r="V196">
        <v>1.47448091896491</v>
      </c>
      <c r="W196">
        <v>1305</v>
      </c>
      <c r="X196">
        <v>1374.8</v>
      </c>
      <c r="Y196">
        <v>1305</v>
      </c>
      <c r="Z196">
        <v>1374.8</v>
      </c>
      <c r="AA196">
        <v>1305</v>
      </c>
      <c r="AB196">
        <v>1389</v>
      </c>
      <c r="AC196" s="1">
        <f>(Table2[[#This Row],[Close Price]]/Table2[[#This Row],[Day Low]])-1</f>
        <v>1.4597701149425157E-2</v>
      </c>
      <c r="AD196" s="1">
        <f>(Table2[[#This Row],[Day High]]/Table2[[#This Row],[Close Price]])-1</f>
        <v>3.8329368226275529E-2</v>
      </c>
      <c r="AE196" s="1">
        <f>(Table2[[#This Row],[Close Price]]/Table2[[#This Row],[Current Week Low]])-1</f>
        <v>1.4597701149425157E-2</v>
      </c>
      <c r="AF196" s="1">
        <f>(Table2[[#This Row],[Current Week High]]/Table2[[#This Row],[Close Price]])-1</f>
        <v>3.8329368226275529E-2</v>
      </c>
      <c r="AG196" s="1">
        <f>(Table2[[#This Row],[Close Price]]/Table2[[#This Row],[Current Month Low]])-1</f>
        <v>1.4597701149425157E-2</v>
      </c>
      <c r="AH196" s="1">
        <f>(Table2[[#This Row],[Current Month High]]/Table2[[#This Row],[Close Price]])-1</f>
        <v>4.9054038744760442E-2</v>
      </c>
      <c r="AI196">
        <v>14.954118046901501</v>
      </c>
      <c r="AJ196">
        <v>64.682835820895505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0.17</v>
      </c>
      <c r="AM196" t="s">
        <v>3188</v>
      </c>
      <c r="AN196">
        <v>-5.23</v>
      </c>
      <c r="AO196" t="s">
        <v>3189</v>
      </c>
      <c r="AP196">
        <v>5.5329975966153001E-2</v>
      </c>
      <c r="AQ196">
        <f>(Table2[[#This Row],[Sharpe Ratio]]-AVERAGE(Table2[Sharpe Ratio]))/_xlfn.STDEV.P(Table2[Sharpe Ratio])</f>
        <v>-7.1335972589379779E-2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2.4795627866730485</v>
      </c>
      <c r="AS196">
        <f>_xlfn.RANK.AVG(Table2[[#This Row],[1Y Return vs Nifty Z-Score]],Table2[1Y Return vs Nifty Z-Score])</f>
        <v>298</v>
      </c>
      <c r="AT196">
        <f>_xlfn.RANK.AVG(Table2[[#This Row],[6M Return vs Nifty Z-Score]],Table2[6M Return vs Nifty Z-Score])</f>
        <v>61</v>
      </c>
      <c r="AU196">
        <f>_xlfn.RANK.AVG(Table2[[#This Row],[Sharpe Ratio Z-Score]],Table2[Sharpe Ratio Z-Score])</f>
        <v>362</v>
      </c>
      <c r="AV196">
        <f>(Table2[[#This Row],[Rank 1Y]]+Table2[[#This Row],[Rank 6M]]+Table2[[#This Row],[Rank Sharpe]])/3</f>
        <v>240.33333333333334</v>
      </c>
    </row>
    <row r="197" spans="1:48" x14ac:dyDescent="0.3">
      <c r="A197" t="s">
        <v>141</v>
      </c>
      <c r="B197" t="s">
        <v>142</v>
      </c>
      <c r="C197" t="s">
        <v>3129</v>
      </c>
      <c r="D197" t="s">
        <v>143</v>
      </c>
      <c r="E197">
        <v>198732.77074199999</v>
      </c>
      <c r="F197">
        <v>144.35</v>
      </c>
      <c r="G197">
        <v>76.716685980250801</v>
      </c>
      <c r="H197">
        <f>(Table2[[#This Row],[1Y Return vs Nifty]]-AVERAGE(Table2[1Y Return vs Nifty]))/_xlfn.STDEV.P(Table2[1Y Return vs Nifty])</f>
        <v>0.95926426820311705</v>
      </c>
      <c r="I197">
        <v>-9.6948680762691097</v>
      </c>
      <c r="J197">
        <f>(Table2[[#This Row],[1M Return vs Nifty]]-AVERAGE(Table2[1M Return vs Nifty]))/_xlfn.STDEV.P(Table2[1M Return vs Nifty])</f>
        <v>-1.0413529661075653</v>
      </c>
      <c r="K197">
        <v>-12.271865801034201</v>
      </c>
      <c r="L197">
        <f>(Table2[[#This Row],[6M Return vs Nifty]]-AVERAGE(Table2[6M Return vs Nifty]))/_xlfn.STDEV.P(Table2[6M Return vs Nifty])</f>
        <v>-0.62592234113940393</v>
      </c>
      <c r="M197">
        <v>0.984345163851292</v>
      </c>
      <c r="N197">
        <f>(Table2[[#This Row],[1W Return vs Nifty]]-AVERAGE(Table2[1W Return vs Nifty]))/_xlfn.STDEV.P(Table2[1W Return vs Nifty])</f>
        <v>-0.11611294559040156</v>
      </c>
      <c r="O197">
        <v>159.44</v>
      </c>
      <c r="P197">
        <v>168.429152594523</v>
      </c>
      <c r="Q197">
        <v>152.102096207617</v>
      </c>
      <c r="R197">
        <v>25.880501016805098</v>
      </c>
      <c r="S197" s="1">
        <f>(Table2[[#This Row],[Close Price]]-Table2[[#This Row],[20D EMA]])/Table2[[#This Row],[20D EMA]]</f>
        <v>-9.4643753135975936E-2</v>
      </c>
      <c r="T197" s="1">
        <f>(Table2[[#This Row],[Close Price]]-Table2[[#This Row],[50D EMA]])/Table2[[#This Row],[50D EMA]]</f>
        <v>-0.14296309293018444</v>
      </c>
      <c r="U197" s="1">
        <f>(Table2[[#This Row],[Close Price]]-Table2[[#This Row],[200D EMA]])/Table2[[#This Row],[200D EMA]]</f>
        <v>-5.0966399549388919E-2</v>
      </c>
      <c r="V197">
        <v>0.35689160503976303</v>
      </c>
      <c r="W197">
        <v>143.19999999999999</v>
      </c>
      <c r="X197">
        <v>153.44999999999999</v>
      </c>
      <c r="Y197">
        <v>143.19999999999999</v>
      </c>
      <c r="Z197">
        <v>153.44999999999999</v>
      </c>
      <c r="AA197">
        <v>143.19999999999999</v>
      </c>
      <c r="AB197">
        <v>158.69999999999999</v>
      </c>
      <c r="AC197" s="1">
        <f>(Table2[[#This Row],[Close Price]]/Table2[[#This Row],[Day Low]])-1</f>
        <v>8.0307262569832005E-3</v>
      </c>
      <c r="AD197" s="1">
        <f>(Table2[[#This Row],[Day High]]/Table2[[#This Row],[Close Price]])-1</f>
        <v>6.3041219258746173E-2</v>
      </c>
      <c r="AE197" s="1">
        <f>(Table2[[#This Row],[Close Price]]/Table2[[#This Row],[Current Week Low]])-1</f>
        <v>8.0307262569832005E-3</v>
      </c>
      <c r="AF197" s="1">
        <f>(Table2[[#This Row],[Current Week High]]/Table2[[#This Row],[Close Price]])-1</f>
        <v>6.3041219258746173E-2</v>
      </c>
      <c r="AG197" s="1">
        <f>(Table2[[#This Row],[Close Price]]/Table2[[#This Row],[Current Month Low]])-1</f>
        <v>8.0307262569832005E-3</v>
      </c>
      <c r="AH197" s="1">
        <f>(Table2[[#This Row],[Current Month High]]/Table2[[#This Row],[Close Price]])-1</f>
        <v>9.9411153446484102E-2</v>
      </c>
      <c r="AI197">
        <v>58.642189123657701</v>
      </c>
      <c r="AJ197">
        <v>119.543726235741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-0.28000000000000003</v>
      </c>
      <c r="AM197" t="s">
        <v>3189</v>
      </c>
      <c r="AN197">
        <v>-8.9600000000000009</v>
      </c>
      <c r="AO197" t="s">
        <v>3189</v>
      </c>
      <c r="AP197">
        <v>0.163642538582566</v>
      </c>
      <c r="AQ197">
        <f>(Table2[[#This Row],[Sharpe Ratio]]-AVERAGE(Table2[Sharpe Ratio]))/_xlfn.STDEV.P(Table2[Sharpe Ratio])</f>
        <v>1.1932247493152757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104</v>
      </c>
      <c r="AT197">
        <f>_xlfn.RANK.AVG(Table2[[#This Row],[6M Return vs Nifty Z-Score]],Table2[6M Return vs Nifty Z-Score])</f>
        <v>532</v>
      </c>
      <c r="AU197">
        <f>_xlfn.RANK.AVG(Table2[[#This Row],[Sharpe Ratio Z-Score]],Table2[Sharpe Ratio Z-Score])</f>
        <v>88</v>
      </c>
      <c r="AV197">
        <f>(Table2[[#This Row],[Rank 1Y]]+Table2[[#This Row],[Rank 6M]]+Table2[[#This Row],[Rank Sharpe]])/3</f>
        <v>241.33333333333334</v>
      </c>
    </row>
    <row r="198" spans="1:48" x14ac:dyDescent="0.3">
      <c r="A198" t="s">
        <v>840</v>
      </c>
      <c r="B198" t="s">
        <v>841</v>
      </c>
      <c r="C198" t="s">
        <v>3141</v>
      </c>
      <c r="D198" t="s">
        <v>161</v>
      </c>
      <c r="E198">
        <v>19014.748383375001</v>
      </c>
      <c r="F198">
        <v>747.45</v>
      </c>
      <c r="G198">
        <v>88.281009334518501</v>
      </c>
      <c r="H198">
        <f>(Table2[[#This Row],[1Y Return vs Nifty]]-AVERAGE(Table2[1Y Return vs Nifty]))/_xlfn.STDEV.P(Table2[1Y Return vs Nifty])</f>
        <v>1.1671232920063734</v>
      </c>
      <c r="I198">
        <v>-0.947408553906955</v>
      </c>
      <c r="J198">
        <f>(Table2[[#This Row],[1M Return vs Nifty]]-AVERAGE(Table2[1M Return vs Nifty]))/_xlfn.STDEV.P(Table2[1M Return vs Nifty])</f>
        <v>-6.4030866508663159E-2</v>
      </c>
      <c r="K198">
        <v>-18.9337834098088</v>
      </c>
      <c r="L198">
        <f>(Table2[[#This Row],[6M Return vs Nifty]]-AVERAGE(Table2[6M Return vs Nifty]))/_xlfn.STDEV.P(Table2[6M Return vs Nifty])</f>
        <v>-0.8610561256830549</v>
      </c>
      <c r="M198">
        <v>0.385237587354327</v>
      </c>
      <c r="N198">
        <f>(Table2[[#This Row],[1W Return vs Nifty]]-AVERAGE(Table2[1W Return vs Nifty]))/_xlfn.STDEV.P(Table2[1W Return vs Nifty])</f>
        <v>-0.26942959395541055</v>
      </c>
      <c r="O198">
        <v>800.88</v>
      </c>
      <c r="P198">
        <v>805.04188509232802</v>
      </c>
      <c r="Q198">
        <v>702.42897340388799</v>
      </c>
      <c r="R198">
        <v>44.342643021958303</v>
      </c>
      <c r="S198" s="1">
        <f>(Table2[[#This Row],[Close Price]]-Table2[[#This Row],[20D EMA]])/Table2[[#This Row],[20D EMA]]</f>
        <v>-6.6714114474078448E-2</v>
      </c>
      <c r="T198" s="1">
        <f>(Table2[[#This Row],[Close Price]]-Table2[[#This Row],[50D EMA]])/Table2[[#This Row],[50D EMA]]</f>
        <v>-7.1538992142903116E-2</v>
      </c>
      <c r="U198" s="1">
        <f>(Table2[[#This Row],[Close Price]]-Table2[[#This Row],[200D EMA]])/Table2[[#This Row],[200D EMA]]</f>
        <v>6.4093350788116649E-2</v>
      </c>
      <c r="V198">
        <v>2.1672960748029002</v>
      </c>
      <c r="W198">
        <v>737.05</v>
      </c>
      <c r="X198">
        <v>796.95</v>
      </c>
      <c r="Y198">
        <v>737.05</v>
      </c>
      <c r="Z198">
        <v>796.95</v>
      </c>
      <c r="AA198">
        <v>737.05</v>
      </c>
      <c r="AB198">
        <v>830.7</v>
      </c>
      <c r="AC198" s="1">
        <f>(Table2[[#This Row],[Close Price]]/Table2[[#This Row],[Day Low]])-1</f>
        <v>1.4110304592632961E-2</v>
      </c>
      <c r="AD198" s="1">
        <f>(Table2[[#This Row],[Day High]]/Table2[[#This Row],[Close Price]])-1</f>
        <v>6.6225165562913801E-2</v>
      </c>
      <c r="AE198" s="1">
        <f>(Table2[[#This Row],[Close Price]]/Table2[[#This Row],[Current Week Low]])-1</f>
        <v>1.4110304592632961E-2</v>
      </c>
      <c r="AF198" s="1">
        <f>(Table2[[#This Row],[Current Week High]]/Table2[[#This Row],[Close Price]])-1</f>
        <v>6.6225165562913801E-2</v>
      </c>
      <c r="AG198" s="1">
        <f>(Table2[[#This Row],[Close Price]]/Table2[[#This Row],[Current Month Low]])-1</f>
        <v>1.4110304592632961E-2</v>
      </c>
      <c r="AH198" s="1">
        <f>(Table2[[#This Row],[Current Month High]]/Table2[[#This Row],[Close Price]])-1</f>
        <v>0.11137868753762792</v>
      </c>
      <c r="AI198">
        <v>31.1124489932436</v>
      </c>
      <c r="AJ198">
        <v>149.15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-0.02</v>
      </c>
      <c r="AM198" t="s">
        <v>3189</v>
      </c>
      <c r="AN198">
        <v>-2.4900000000000002</v>
      </c>
      <c r="AO198" t="s">
        <v>3189</v>
      </c>
      <c r="AP198">
        <v>0.18852999392640099</v>
      </c>
      <c r="AQ198">
        <f>(Table2[[#This Row],[Sharpe Ratio]]-AVERAGE(Table2[Sharpe Ratio]))/_xlfn.STDEV.P(Table2[Sharpe Ratio])</f>
        <v>1.4837884451205934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78</v>
      </c>
      <c r="AT198">
        <f>_xlfn.RANK.AVG(Table2[[#This Row],[6M Return vs Nifty Z-Score]],Table2[6M Return vs Nifty Z-Score])</f>
        <v>600</v>
      </c>
      <c r="AU198">
        <f>_xlfn.RANK.AVG(Table2[[#This Row],[Sharpe Ratio Z-Score]],Table2[Sharpe Ratio Z-Score])</f>
        <v>47</v>
      </c>
      <c r="AV198">
        <f>(Table2[[#This Row],[Rank 1Y]]+Table2[[#This Row],[Rank 6M]]+Table2[[#This Row],[Rank Sharpe]])/3</f>
        <v>241.66666666666666</v>
      </c>
    </row>
    <row r="199" spans="1:48" x14ac:dyDescent="0.3">
      <c r="A199" t="s">
        <v>1550</v>
      </c>
      <c r="B199" t="s">
        <v>1551</v>
      </c>
      <c r="C199" t="s">
        <v>3138</v>
      </c>
      <c r="D199" t="s">
        <v>325</v>
      </c>
      <c r="E199">
        <v>6422.7587096400002</v>
      </c>
      <c r="F199">
        <v>2199.9</v>
      </c>
      <c r="G199">
        <v>60.941551644412499</v>
      </c>
      <c r="H199">
        <f>(Table2[[#This Row],[1Y Return vs Nifty]]-AVERAGE(Table2[1Y Return vs Nifty]))/_xlfn.STDEV.P(Table2[1Y Return vs Nifty])</f>
        <v>0.6757194447870114</v>
      </c>
      <c r="I199">
        <v>10.4226455250285</v>
      </c>
      <c r="J199">
        <f>(Table2[[#This Row],[1M Return vs Nifty]]-AVERAGE(Table2[1M Return vs Nifty]))/_xlfn.STDEV.P(Table2[1M Return vs Nifty])</f>
        <v>1.2063042629733114</v>
      </c>
      <c r="K199">
        <v>77.536479509391697</v>
      </c>
      <c r="L199">
        <f>(Table2[[#This Row],[6M Return vs Nifty]]-AVERAGE(Table2[6M Return vs Nifty]))/_xlfn.STDEV.P(Table2[6M Return vs Nifty])</f>
        <v>2.5438821140567573</v>
      </c>
      <c r="M199">
        <v>5.8573297905986799</v>
      </c>
      <c r="N199">
        <f>(Table2[[#This Row],[1W Return vs Nifty]]-AVERAGE(Table2[1W Return vs Nifty]))/_xlfn.STDEV.P(Table2[1W Return vs Nifty])</f>
        <v>1.1309246480176449</v>
      </c>
      <c r="O199">
        <v>2214.4499999999998</v>
      </c>
      <c r="P199">
        <v>2089.62238457067</v>
      </c>
      <c r="Q199">
        <v>1682.0402812365801</v>
      </c>
      <c r="R199">
        <v>61.901603601531903</v>
      </c>
      <c r="S199" s="1">
        <f>(Table2[[#This Row],[Close Price]]-Table2[[#This Row],[20D EMA]])/Table2[[#This Row],[20D EMA]]</f>
        <v>-6.5704802546906584E-3</v>
      </c>
      <c r="T199" s="1">
        <f>(Table2[[#This Row],[Close Price]]-Table2[[#This Row],[50D EMA]])/Table2[[#This Row],[50D EMA]]</f>
        <v>5.2773944346881395E-2</v>
      </c>
      <c r="U199" s="1">
        <f>(Table2[[#This Row],[Close Price]]-Table2[[#This Row],[200D EMA]])/Table2[[#This Row],[200D EMA]]</f>
        <v>0.30787593171235278</v>
      </c>
      <c r="V199">
        <v>1.61824104004866</v>
      </c>
      <c r="W199">
        <v>2152.1</v>
      </c>
      <c r="X199">
        <v>2456.4</v>
      </c>
      <c r="Y199">
        <v>2152.1</v>
      </c>
      <c r="Z199">
        <v>2456.4</v>
      </c>
      <c r="AA199">
        <v>2152.1</v>
      </c>
      <c r="AB199">
        <v>2521</v>
      </c>
      <c r="AC199" s="1">
        <f>(Table2[[#This Row],[Close Price]]/Table2[[#This Row],[Day Low]])-1</f>
        <v>2.2210863807444081E-2</v>
      </c>
      <c r="AD199" s="1">
        <f>(Table2[[#This Row],[Day High]]/Table2[[#This Row],[Close Price]])-1</f>
        <v>0.11659620891858724</v>
      </c>
      <c r="AE199" s="1">
        <f>(Table2[[#This Row],[Close Price]]/Table2[[#This Row],[Current Week Low]])-1</f>
        <v>2.2210863807444081E-2</v>
      </c>
      <c r="AF199" s="1">
        <f>(Table2[[#This Row],[Current Week High]]/Table2[[#This Row],[Close Price]])-1</f>
        <v>0.11659620891858724</v>
      </c>
      <c r="AG199" s="1">
        <f>(Table2[[#This Row],[Close Price]]/Table2[[#This Row],[Current Month Low]])-1</f>
        <v>2.2210863807444081E-2</v>
      </c>
      <c r="AH199" s="1">
        <f>(Table2[[#This Row],[Current Month High]]/Table2[[#This Row],[Close Price]])-1</f>
        <v>0.14596118005363867</v>
      </c>
      <c r="AI199">
        <v>14.596118005363801</v>
      </c>
      <c r="AJ199">
        <v>131.23981710201201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0.03</v>
      </c>
      <c r="AM199" t="s">
        <v>3188</v>
      </c>
      <c r="AN199">
        <v>3.58</v>
      </c>
      <c r="AO199" t="s">
        <v>3188</v>
      </c>
      <c r="AP199">
        <v>-4.6718712171840001E-3</v>
      </c>
      <c r="AQ199">
        <f>(Table2[[#This Row],[Sharpe Ratio]]-AVERAGE(Table2[Sharpe Ratio]))/_xlfn.STDEV.P(Table2[Sharpe Ratio])</f>
        <v>-0.77186393866185532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4.78496653117287</v>
      </c>
      <c r="AS199">
        <f>_xlfn.RANK.AVG(Table2[[#This Row],[1Y Return vs Nifty Z-Score]],Table2[1Y Return vs Nifty Z-Score])</f>
        <v>136</v>
      </c>
      <c r="AT199">
        <f>_xlfn.RANK.AVG(Table2[[#This Row],[6M Return vs Nifty Z-Score]],Table2[6M Return vs Nifty Z-Score])</f>
        <v>17</v>
      </c>
      <c r="AU199">
        <f>_xlfn.RANK.AVG(Table2[[#This Row],[Sharpe Ratio Z-Score]],Table2[Sharpe Ratio Z-Score])</f>
        <v>572</v>
      </c>
      <c r="AV199">
        <f>(Table2[[#This Row],[Rank 1Y]]+Table2[[#This Row],[Rank 6M]]+Table2[[#This Row],[Rank Sharpe]])/3</f>
        <v>241.66666666666666</v>
      </c>
    </row>
    <row r="200" spans="1:48" x14ac:dyDescent="0.3">
      <c r="A200" t="s">
        <v>1322</v>
      </c>
      <c r="B200" t="s">
        <v>1323</v>
      </c>
      <c r="C200" t="s">
        <v>3141</v>
      </c>
      <c r="D200" t="s">
        <v>271</v>
      </c>
      <c r="E200">
        <v>8589.5256862999995</v>
      </c>
      <c r="F200">
        <v>1222</v>
      </c>
      <c r="G200">
        <v>56.7148265885453</v>
      </c>
      <c r="H200">
        <f>(Table2[[#This Row],[1Y Return vs Nifty]]-AVERAGE(Table2[1Y Return vs Nifty]))/_xlfn.STDEV.P(Table2[1Y Return vs Nifty])</f>
        <v>0.5997476030213541</v>
      </c>
      <c r="I200">
        <v>-2.363551677092</v>
      </c>
      <c r="J200">
        <f>(Table2[[#This Row],[1M Return vs Nifty]]-AVERAGE(Table2[1M Return vs Nifty]))/_xlfn.STDEV.P(Table2[1M Return vs Nifty])</f>
        <v>-0.22225142951276763</v>
      </c>
      <c r="K200">
        <v>65.262033720438595</v>
      </c>
      <c r="L200">
        <f>(Table2[[#This Row],[6M Return vs Nifty]]-AVERAGE(Table2[6M Return vs Nifty]))/_xlfn.STDEV.P(Table2[6M Return vs Nifty])</f>
        <v>2.1106529657810404</v>
      </c>
      <c r="M200">
        <v>-1.6353778419098299</v>
      </c>
      <c r="N200">
        <f>(Table2[[#This Row],[1W Return vs Nifty]]-AVERAGE(Table2[1W Return vs Nifty]))/_xlfn.STDEV.P(Table2[1W Return vs Nifty])</f>
        <v>-0.78652201174921854</v>
      </c>
      <c r="O200">
        <v>1291.3499999999999</v>
      </c>
      <c r="P200">
        <v>1286.8626713287599</v>
      </c>
      <c r="Q200">
        <v>1072.6930238963701</v>
      </c>
      <c r="R200">
        <v>57.184657154571198</v>
      </c>
      <c r="S200" s="1">
        <f>(Table2[[#This Row],[Close Price]]-Table2[[#This Row],[20D EMA]])/Table2[[#This Row],[20D EMA]]</f>
        <v>-5.3703488597204412E-2</v>
      </c>
      <c r="T200" s="1">
        <f>(Table2[[#This Row],[Close Price]]-Table2[[#This Row],[50D EMA]])/Table2[[#This Row],[50D EMA]]</f>
        <v>-5.040372432420117E-2</v>
      </c>
      <c r="U200" s="1">
        <f>(Table2[[#This Row],[Close Price]]-Table2[[#This Row],[200D EMA]])/Table2[[#This Row],[200D EMA]]</f>
        <v>0.13918891311635312</v>
      </c>
      <c r="V200">
        <v>0.73159312392798803</v>
      </c>
      <c r="W200">
        <v>1212.3499999999999</v>
      </c>
      <c r="X200">
        <v>1320.3</v>
      </c>
      <c r="Y200">
        <v>1212.3499999999999</v>
      </c>
      <c r="Z200">
        <v>1320.3</v>
      </c>
      <c r="AA200">
        <v>1212.3499999999999</v>
      </c>
      <c r="AB200">
        <v>1349</v>
      </c>
      <c r="AC200" s="1">
        <f>(Table2[[#This Row],[Close Price]]/Table2[[#This Row],[Day Low]])-1</f>
        <v>7.9597475976409537E-3</v>
      </c>
      <c r="AD200" s="1">
        <f>(Table2[[#This Row],[Day High]]/Table2[[#This Row],[Close Price]])-1</f>
        <v>8.0441898527004785E-2</v>
      </c>
      <c r="AE200" s="1">
        <f>(Table2[[#This Row],[Close Price]]/Table2[[#This Row],[Current Week Low]])-1</f>
        <v>7.9597475976409537E-3</v>
      </c>
      <c r="AF200" s="1">
        <f>(Table2[[#This Row],[Current Week High]]/Table2[[#This Row],[Close Price]])-1</f>
        <v>8.0441898527004785E-2</v>
      </c>
      <c r="AG200" s="1">
        <f>(Table2[[#This Row],[Close Price]]/Table2[[#This Row],[Current Month Low]])-1</f>
        <v>7.9597475976409537E-3</v>
      </c>
      <c r="AH200" s="1">
        <f>(Table2[[#This Row],[Current Month High]]/Table2[[#This Row],[Close Price]])-1</f>
        <v>0.10392798690671023</v>
      </c>
      <c r="AI200">
        <v>19.0466448445171</v>
      </c>
      <c r="AJ200">
        <v>125.857129655299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-7.0000000000000007E-2</v>
      </c>
      <c r="AM200" t="s">
        <v>3189</v>
      </c>
      <c r="AN200">
        <v>-5.35</v>
      </c>
      <c r="AO200" t="s">
        <v>3189</v>
      </c>
      <c r="AQ200">
        <f>(Table2[[#This Row],[Sharpe Ratio]]-AVERAGE(Table2[Sharpe Ratio]))/_xlfn.STDEV.P(Table2[Sharpe Ratio])</f>
        <v>-0.71731934386752505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0.98430778367288341</v>
      </c>
      <c r="AS200">
        <f>_xlfn.RANK.AVG(Table2[[#This Row],[1Y Return vs Nifty Z-Score]],Table2[1Y Return vs Nifty Z-Score])</f>
        <v>154</v>
      </c>
      <c r="AT200">
        <f>_xlfn.RANK.AVG(Table2[[#This Row],[6M Return vs Nifty Z-Score]],Table2[6M Return vs Nifty Z-Score])</f>
        <v>30</v>
      </c>
      <c r="AU200">
        <f>_xlfn.RANK.AVG(Table2[[#This Row],[Sharpe Ratio Z-Score]],Table2[Sharpe Ratio Z-Score])</f>
        <v>541.5</v>
      </c>
      <c r="AV200">
        <f>(Table2[[#This Row],[Rank 1Y]]+Table2[[#This Row],[Rank 6M]]+Table2[[#This Row],[Rank Sharpe]])/3</f>
        <v>241.83333333333334</v>
      </c>
    </row>
    <row r="201" spans="1:48" x14ac:dyDescent="0.3">
      <c r="A201" t="s">
        <v>1469</v>
      </c>
      <c r="B201" t="s">
        <v>1470</v>
      </c>
      <c r="C201" t="s">
        <v>3148</v>
      </c>
      <c r="D201" t="s">
        <v>161</v>
      </c>
      <c r="E201">
        <v>7119.0616549360002</v>
      </c>
      <c r="F201">
        <v>183.53</v>
      </c>
      <c r="G201">
        <v>157.717893085486</v>
      </c>
      <c r="H201">
        <f>(Table2[[#This Row],[1Y Return vs Nifty]]-AVERAGE(Table2[1Y Return vs Nifty]))/_xlfn.STDEV.P(Table2[1Y Return vs Nifty])</f>
        <v>2.4151931038116543</v>
      </c>
      <c r="I201">
        <v>2.57298319150954</v>
      </c>
      <c r="J201">
        <f>(Table2[[#This Row],[1M Return vs Nifty]]-AVERAGE(Table2[1M Return vs Nifty]))/_xlfn.STDEV.P(Table2[1M Return vs Nifty])</f>
        <v>0.3292898048526155</v>
      </c>
      <c r="K201">
        <v>21.473623439383498</v>
      </c>
      <c r="L201">
        <f>(Table2[[#This Row],[6M Return vs Nifty]]-AVERAGE(Table2[6M Return vs Nifty]))/_xlfn.STDEV.P(Table2[6M Return vs Nifty])</f>
        <v>0.56513180608172664</v>
      </c>
      <c r="M201">
        <v>-1.7064007547381299</v>
      </c>
      <c r="N201">
        <f>(Table2[[#This Row],[1W Return vs Nifty]]-AVERAGE(Table2[1W Return vs Nifty]))/_xlfn.STDEV.P(Table2[1W Return vs Nifty])</f>
        <v>-0.80469737019756948</v>
      </c>
      <c r="O201">
        <v>203.7</v>
      </c>
      <c r="P201">
        <v>195.283619659838</v>
      </c>
      <c r="Q201">
        <v>153.203639919805</v>
      </c>
      <c r="R201">
        <v>30.549548559981901</v>
      </c>
      <c r="S201" s="1">
        <f>(Table2[[#This Row],[Close Price]]-Table2[[#This Row],[20D EMA]])/Table2[[#This Row],[20D EMA]]</f>
        <v>-9.9018163966617515E-2</v>
      </c>
      <c r="T201" s="1">
        <f>(Table2[[#This Row],[Close Price]]-Table2[[#This Row],[50D EMA]])/Table2[[#This Row],[50D EMA]]</f>
        <v>-6.0187432414001096E-2</v>
      </c>
      <c r="U201" s="1">
        <f>(Table2[[#This Row],[Close Price]]-Table2[[#This Row],[200D EMA]])/Table2[[#This Row],[200D EMA]]</f>
        <v>0.19794803893738716</v>
      </c>
      <c r="V201">
        <v>0.51915506635716202</v>
      </c>
      <c r="W201">
        <v>182</v>
      </c>
      <c r="X201">
        <v>197.89</v>
      </c>
      <c r="Y201">
        <v>182</v>
      </c>
      <c r="Z201">
        <v>197.89</v>
      </c>
      <c r="AA201">
        <v>182</v>
      </c>
      <c r="AB201">
        <v>212.64</v>
      </c>
      <c r="AC201" s="1">
        <f>(Table2[[#This Row],[Close Price]]/Table2[[#This Row],[Day Low]])-1</f>
        <v>8.4065934065933323E-3</v>
      </c>
      <c r="AD201" s="1">
        <f>(Table2[[#This Row],[Day High]]/Table2[[#This Row],[Close Price]])-1</f>
        <v>7.8243338963656983E-2</v>
      </c>
      <c r="AE201" s="1">
        <f>(Table2[[#This Row],[Close Price]]/Table2[[#This Row],[Current Week Low]])-1</f>
        <v>8.4065934065933323E-3</v>
      </c>
      <c r="AF201" s="1">
        <f>(Table2[[#This Row],[Current Week High]]/Table2[[#This Row],[Close Price]])-1</f>
        <v>7.8243338963656983E-2</v>
      </c>
      <c r="AG201" s="1">
        <f>(Table2[[#This Row],[Close Price]]/Table2[[#This Row],[Current Month Low]])-1</f>
        <v>8.4065934065933323E-3</v>
      </c>
      <c r="AH201" s="1">
        <f>(Table2[[#This Row],[Current Month High]]/Table2[[#This Row],[Close Price]])-1</f>
        <v>0.1586116711164387</v>
      </c>
      <c r="AI201">
        <v>22.40505639405</v>
      </c>
      <c r="AJ201">
        <v>203.85761589403899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0.15</v>
      </c>
      <c r="AM201" t="s">
        <v>3188</v>
      </c>
      <c r="AN201">
        <v>-15.87</v>
      </c>
      <c r="AO201" t="s">
        <v>3189</v>
      </c>
      <c r="AQ201">
        <f>(Table2[[#This Row],[Sharpe Ratio]]-AVERAGE(Table2[Sharpe Ratio]))/_xlfn.STDEV.P(Table2[Sharpe Ratio])</f>
        <v>-0.71731934386752505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1.787598000680902</v>
      </c>
      <c r="AS201">
        <f>_xlfn.RANK.AVG(Table2[[#This Row],[1Y Return vs Nifty Z-Score]],Table2[1Y Return vs Nifty Z-Score])</f>
        <v>22</v>
      </c>
      <c r="AT201">
        <f>_xlfn.RANK.AVG(Table2[[#This Row],[6M Return vs Nifty Z-Score]],Table2[6M Return vs Nifty Z-Score])</f>
        <v>162</v>
      </c>
      <c r="AU201">
        <f>_xlfn.RANK.AVG(Table2[[#This Row],[Sharpe Ratio Z-Score]],Table2[Sharpe Ratio Z-Score])</f>
        <v>541.5</v>
      </c>
      <c r="AV201">
        <f>(Table2[[#This Row],[Rank 1Y]]+Table2[[#This Row],[Rank 6M]]+Table2[[#This Row],[Rank Sharpe]])/3</f>
        <v>241.83333333333334</v>
      </c>
    </row>
    <row r="202" spans="1:48" x14ac:dyDescent="0.3">
      <c r="A202" t="s">
        <v>1011</v>
      </c>
      <c r="B202" t="s">
        <v>1012</v>
      </c>
      <c r="C202" t="s">
        <v>3127</v>
      </c>
      <c r="D202" t="s">
        <v>18</v>
      </c>
      <c r="E202">
        <v>14045.323248000001</v>
      </c>
      <c r="F202">
        <v>910.45</v>
      </c>
      <c r="G202">
        <v>61.305849650821798</v>
      </c>
      <c r="H202">
        <f>(Table2[[#This Row],[1Y Return vs Nifty]]-AVERAGE(Table2[1Y Return vs Nifty]))/_xlfn.STDEV.P(Table2[1Y Return vs Nifty])</f>
        <v>0.68226739624651156</v>
      </c>
      <c r="I202">
        <v>1.6572034542124101</v>
      </c>
      <c r="J202">
        <f>(Table2[[#This Row],[1M Return vs Nifty]]-AVERAGE(Table2[1M Return vs Nifty]))/_xlfn.STDEV.P(Table2[1M Return vs Nifty])</f>
        <v>0.22697303810024141</v>
      </c>
      <c r="K202">
        <v>-11.799608974279501</v>
      </c>
      <c r="L202">
        <f>(Table2[[#This Row],[6M Return vs Nifty]]-AVERAGE(Table2[6M Return vs Nifty]))/_xlfn.STDEV.P(Table2[6M Return vs Nifty])</f>
        <v>-0.60925393701426889</v>
      </c>
      <c r="M202">
        <v>4.4068768167141696</v>
      </c>
      <c r="N202">
        <f>(Table2[[#This Row],[1W Return vs Nifty]]-AVERAGE(Table2[1W Return vs Nifty]))/_xlfn.STDEV.P(Table2[1W Return vs Nifty])</f>
        <v>0.75974157958225585</v>
      </c>
      <c r="O202">
        <v>921.78</v>
      </c>
      <c r="P202">
        <v>938.98743869150496</v>
      </c>
      <c r="Q202">
        <v>873.63893975675001</v>
      </c>
      <c r="R202">
        <v>64.893135007530603</v>
      </c>
      <c r="S202" s="1">
        <f>(Table2[[#This Row],[Close Price]]-Table2[[#This Row],[20D EMA]])/Table2[[#This Row],[20D EMA]]</f>
        <v>-1.2291436134435471E-2</v>
      </c>
      <c r="T202" s="1">
        <f>(Table2[[#This Row],[Close Price]]-Table2[[#This Row],[50D EMA]])/Table2[[#This Row],[50D EMA]]</f>
        <v>-3.0391715070515028E-2</v>
      </c>
      <c r="U202" s="1">
        <f>(Table2[[#This Row],[Close Price]]-Table2[[#This Row],[200D EMA]])/Table2[[#This Row],[200D EMA]]</f>
        <v>4.2135324523766601E-2</v>
      </c>
      <c r="V202">
        <v>0.42841835167936099</v>
      </c>
      <c r="W202">
        <v>903.1</v>
      </c>
      <c r="X202">
        <v>951.3</v>
      </c>
      <c r="Y202">
        <v>903.1</v>
      </c>
      <c r="Z202">
        <v>951.3</v>
      </c>
      <c r="AA202">
        <v>903.1</v>
      </c>
      <c r="AB202">
        <v>964.5</v>
      </c>
      <c r="AC202" s="1">
        <f>(Table2[[#This Row],[Close Price]]/Table2[[#This Row],[Day Low]])-1</f>
        <v>8.138633595393685E-3</v>
      </c>
      <c r="AD202" s="1">
        <f>(Table2[[#This Row],[Day High]]/Table2[[#This Row],[Close Price]])-1</f>
        <v>4.48679224559283E-2</v>
      </c>
      <c r="AE202" s="1">
        <f>(Table2[[#This Row],[Close Price]]/Table2[[#This Row],[Current Week Low]])-1</f>
        <v>8.138633595393685E-3</v>
      </c>
      <c r="AF202" s="1">
        <f>(Table2[[#This Row],[Current Week High]]/Table2[[#This Row],[Close Price]])-1</f>
        <v>4.48679224559283E-2</v>
      </c>
      <c r="AG202" s="1">
        <f>(Table2[[#This Row],[Close Price]]/Table2[[#This Row],[Current Month Low]])-1</f>
        <v>8.138633595393685E-3</v>
      </c>
      <c r="AH202" s="1">
        <f>(Table2[[#This Row],[Current Month High]]/Table2[[#This Row],[Close Price]])-1</f>
        <v>5.936624746004715E-2</v>
      </c>
      <c r="AI202">
        <v>40.040639244329697</v>
      </c>
      <c r="AJ202">
        <v>90.850015721622398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-0.21</v>
      </c>
      <c r="AM202" t="s">
        <v>3189</v>
      </c>
      <c r="AN202">
        <v>3.78</v>
      </c>
      <c r="AO202" t="s">
        <v>3188</v>
      </c>
      <c r="AP202">
        <v>0.17792564324594001</v>
      </c>
      <c r="AQ202">
        <f>(Table2[[#This Row],[Sharpe Ratio]]-AVERAGE(Table2[Sharpe Ratio]))/_xlfn.STDEV.P(Table2[Sharpe Ratio])</f>
        <v>1.359981519793708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133</v>
      </c>
      <c r="AT202">
        <f>_xlfn.RANK.AVG(Table2[[#This Row],[6M Return vs Nifty Z-Score]],Table2[6M Return vs Nifty Z-Score])</f>
        <v>529</v>
      </c>
      <c r="AU202">
        <f>_xlfn.RANK.AVG(Table2[[#This Row],[Sharpe Ratio Z-Score]],Table2[Sharpe Ratio Z-Score])</f>
        <v>64</v>
      </c>
      <c r="AV202">
        <f>(Table2[[#This Row],[Rank 1Y]]+Table2[[#This Row],[Rank 6M]]+Table2[[#This Row],[Rank Sharpe]])/3</f>
        <v>242</v>
      </c>
    </row>
    <row r="203" spans="1:48" x14ac:dyDescent="0.3">
      <c r="A203" t="s">
        <v>754</v>
      </c>
      <c r="B203" t="s">
        <v>755</v>
      </c>
      <c r="C203" t="s">
        <v>3133</v>
      </c>
      <c r="D203" t="s">
        <v>284</v>
      </c>
      <c r="E203">
        <v>21997.637951625002</v>
      </c>
      <c r="F203">
        <v>534.15</v>
      </c>
      <c r="G203">
        <v>13.595777788994299</v>
      </c>
      <c r="H203">
        <f>(Table2[[#This Row],[1Y Return vs Nifty]]-AVERAGE(Table2[1Y Return vs Nifty]))/_xlfn.STDEV.P(Table2[1Y Return vs Nifty])</f>
        <v>-0.1752811743858477</v>
      </c>
      <c r="I203">
        <v>3.3250423927158499</v>
      </c>
      <c r="J203">
        <f>(Table2[[#This Row],[1M Return vs Nifty]]-AVERAGE(Table2[1M Return vs Nifty]))/_xlfn.STDEV.P(Table2[1M Return vs Nifty])</f>
        <v>0.4133146666615381</v>
      </c>
      <c r="K203">
        <v>22.5223639522737</v>
      </c>
      <c r="L203">
        <f>(Table2[[#This Row],[6M Return vs Nifty]]-AVERAGE(Table2[6M Return vs Nifty]))/_xlfn.STDEV.P(Table2[6M Return vs Nifty])</f>
        <v>0.60214732327685483</v>
      </c>
      <c r="M203">
        <v>4.17901287454516</v>
      </c>
      <c r="N203">
        <f>(Table2[[#This Row],[1W Return vs Nifty]]-AVERAGE(Table2[1W Return vs Nifty]))/_xlfn.STDEV.P(Table2[1W Return vs Nifty])</f>
        <v>0.70142928765488477</v>
      </c>
      <c r="O203">
        <v>539.71</v>
      </c>
      <c r="P203">
        <v>508.136252924117</v>
      </c>
      <c r="Q203">
        <v>440.00922280756402</v>
      </c>
      <c r="R203">
        <v>54.051980355515198</v>
      </c>
      <c r="S203" s="1">
        <f>(Table2[[#This Row],[Close Price]]-Table2[[#This Row],[20D EMA]])/Table2[[#This Row],[20D EMA]]</f>
        <v>-1.030182875988968E-2</v>
      </c>
      <c r="T203" s="1">
        <f>(Table2[[#This Row],[Close Price]]-Table2[[#This Row],[50D EMA]])/Table2[[#This Row],[50D EMA]]</f>
        <v>5.1194432450321077E-2</v>
      </c>
      <c r="U203" s="1">
        <f>(Table2[[#This Row],[Close Price]]-Table2[[#This Row],[200D EMA]])/Table2[[#This Row],[200D EMA]]</f>
        <v>0.2139518271725136</v>
      </c>
      <c r="V203">
        <v>0.75614872533934996</v>
      </c>
      <c r="W203">
        <v>532</v>
      </c>
      <c r="X203">
        <v>558</v>
      </c>
      <c r="Y203">
        <v>532</v>
      </c>
      <c r="Z203">
        <v>558</v>
      </c>
      <c r="AA203">
        <v>519.70000000000005</v>
      </c>
      <c r="AB203">
        <v>566</v>
      </c>
      <c r="AC203" s="1">
        <f>(Table2[[#This Row],[Close Price]]/Table2[[#This Row],[Day Low]])-1</f>
        <v>4.041353383458679E-3</v>
      </c>
      <c r="AD203" s="1">
        <f>(Table2[[#This Row],[Day High]]/Table2[[#This Row],[Close Price]])-1</f>
        <v>4.4650379106992544E-2</v>
      </c>
      <c r="AE203" s="1">
        <f>(Table2[[#This Row],[Close Price]]/Table2[[#This Row],[Current Week Low]])-1</f>
        <v>4.041353383458679E-3</v>
      </c>
      <c r="AF203" s="1">
        <f>(Table2[[#This Row],[Current Week High]]/Table2[[#This Row],[Close Price]])-1</f>
        <v>4.4650379106992544E-2</v>
      </c>
      <c r="AG203" s="1">
        <f>(Table2[[#This Row],[Close Price]]/Table2[[#This Row],[Current Month Low]])-1</f>
        <v>2.7804502597652325E-2</v>
      </c>
      <c r="AH203" s="1">
        <f>(Table2[[#This Row],[Current Month High]]/Table2[[#This Row],[Close Price]])-1</f>
        <v>5.9627445474117913E-2</v>
      </c>
      <c r="AI203">
        <v>8.5837311616587098</v>
      </c>
      <c r="AJ203">
        <v>52.6142857142857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0.13</v>
      </c>
      <c r="AM203" t="s">
        <v>3188</v>
      </c>
      <c r="AN203">
        <v>-1.99</v>
      </c>
      <c r="AO203" t="s">
        <v>3189</v>
      </c>
      <c r="AP203">
        <v>0.107381235967332</v>
      </c>
      <c r="AQ203">
        <f>(Table2[[#This Row],[Sharpe Ratio]]-AVERAGE(Table2[Sharpe Ratio]))/_xlfn.STDEV.P(Table2[Sharpe Ratio])</f>
        <v>0.53636804006744554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2.0779781432748754</v>
      </c>
      <c r="AS203">
        <f>_xlfn.RANK.AVG(Table2[[#This Row],[1Y Return vs Nifty Z-Score]],Table2[1Y Return vs Nifty Z-Score])</f>
        <v>363</v>
      </c>
      <c r="AT203">
        <f>_xlfn.RANK.AVG(Table2[[#This Row],[6M Return vs Nifty Z-Score]],Table2[6M Return vs Nifty Z-Score])</f>
        <v>152</v>
      </c>
      <c r="AU203">
        <f>_xlfn.RANK.AVG(Table2[[#This Row],[Sharpe Ratio Z-Score]],Table2[Sharpe Ratio Z-Score])</f>
        <v>212</v>
      </c>
      <c r="AV203">
        <f>(Table2[[#This Row],[Rank 1Y]]+Table2[[#This Row],[Rank 6M]]+Table2[[#This Row],[Rank Sharpe]])/3</f>
        <v>242.33333333333334</v>
      </c>
    </row>
    <row r="204" spans="1:48" x14ac:dyDescent="0.3">
      <c r="A204" t="s">
        <v>1484</v>
      </c>
      <c r="B204" t="s">
        <v>1485</v>
      </c>
      <c r="C204" t="s">
        <v>3143</v>
      </c>
      <c r="D204" t="s">
        <v>406</v>
      </c>
      <c r="E204">
        <v>6975.64524738</v>
      </c>
      <c r="F204">
        <v>1460.05</v>
      </c>
      <c r="G204">
        <v>47.526860053617099</v>
      </c>
      <c r="H204">
        <f>(Table2[[#This Row],[1Y Return vs Nifty]]-AVERAGE(Table2[1Y Return vs Nifty]))/_xlfn.STDEV.P(Table2[1Y Return vs Nifty])</f>
        <v>0.43460160215461335</v>
      </c>
      <c r="I204">
        <v>-1.7121599205442699</v>
      </c>
      <c r="J204">
        <f>(Table2[[#This Row],[1M Return vs Nifty]]-AVERAGE(Table2[1M Return vs Nifty]))/_xlfn.STDEV.P(Table2[1M Return vs Nifty])</f>
        <v>-0.14947377817946572</v>
      </c>
      <c r="K204">
        <v>16.521719178142199</v>
      </c>
      <c r="L204">
        <f>(Table2[[#This Row],[6M Return vs Nifty]]-AVERAGE(Table2[6M Return vs Nifty]))/_xlfn.STDEV.P(Table2[6M Return vs Nifty])</f>
        <v>0.39035330265053941</v>
      </c>
      <c r="M204">
        <v>3.3641857674990598</v>
      </c>
      <c r="N204">
        <f>(Table2[[#This Row],[1W Return vs Nifty]]-AVERAGE(Table2[1W Return vs Nifty]))/_xlfn.STDEV.P(Table2[1W Return vs Nifty])</f>
        <v>0.49290820404629299</v>
      </c>
      <c r="O204">
        <v>1567.98</v>
      </c>
      <c r="P204">
        <v>1617.9720890042499</v>
      </c>
      <c r="Q204">
        <v>1406.78529775572</v>
      </c>
      <c r="R204">
        <v>46.436100031254597</v>
      </c>
      <c r="S204" s="1">
        <f>(Table2[[#This Row],[Close Price]]-Table2[[#This Row],[20D EMA]])/Table2[[#This Row],[20D EMA]]</f>
        <v>-6.8833786145231488E-2</v>
      </c>
      <c r="T204" s="1">
        <f>(Table2[[#This Row],[Close Price]]-Table2[[#This Row],[50D EMA]])/Table2[[#This Row],[50D EMA]]</f>
        <v>-9.7604952568396977E-2</v>
      </c>
      <c r="U204" s="1">
        <f>(Table2[[#This Row],[Close Price]]-Table2[[#This Row],[200D EMA]])/Table2[[#This Row],[200D EMA]]</f>
        <v>3.7862708921719973E-2</v>
      </c>
      <c r="V204">
        <v>0.58617355608764199</v>
      </c>
      <c r="W204">
        <v>1453.5</v>
      </c>
      <c r="X204">
        <v>1550.8</v>
      </c>
      <c r="Y204">
        <v>1453.5</v>
      </c>
      <c r="Z204">
        <v>1550.8</v>
      </c>
      <c r="AA204">
        <v>1453.5</v>
      </c>
      <c r="AB204">
        <v>1580</v>
      </c>
      <c r="AC204" s="1">
        <f>(Table2[[#This Row],[Close Price]]/Table2[[#This Row],[Day Low]])-1</f>
        <v>4.5063639490883212E-3</v>
      </c>
      <c r="AD204" s="1">
        <f>(Table2[[#This Row],[Day High]]/Table2[[#This Row],[Close Price]])-1</f>
        <v>6.2155405636793226E-2</v>
      </c>
      <c r="AE204" s="1">
        <f>(Table2[[#This Row],[Close Price]]/Table2[[#This Row],[Current Week Low]])-1</f>
        <v>4.5063639490883212E-3</v>
      </c>
      <c r="AF204" s="1">
        <f>(Table2[[#This Row],[Current Week High]]/Table2[[#This Row],[Close Price]])-1</f>
        <v>6.2155405636793226E-2</v>
      </c>
      <c r="AG204" s="1">
        <f>(Table2[[#This Row],[Close Price]]/Table2[[#This Row],[Current Month Low]])-1</f>
        <v>4.5063639490883212E-3</v>
      </c>
      <c r="AH204" s="1">
        <f>(Table2[[#This Row],[Current Month High]]/Table2[[#This Row],[Close Price]])-1</f>
        <v>8.2154720728742303E-2</v>
      </c>
      <c r="AI204">
        <v>31.899592479709501</v>
      </c>
      <c r="AJ204">
        <v>90.956055453831993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-0.12</v>
      </c>
      <c r="AM204" t="s">
        <v>3189</v>
      </c>
      <c r="AN204">
        <v>-6.02</v>
      </c>
      <c r="AO204" t="s">
        <v>3189</v>
      </c>
      <c r="AP204">
        <v>6.8225263418229001E-2</v>
      </c>
      <c r="AQ204">
        <f>(Table2[[#This Row],[Sharpe Ratio]]-AVERAGE(Table2[Sharpe Ratio]))/_xlfn.STDEV.P(Table2[Sharpe Ratio])</f>
        <v>7.9217883913081294E-2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189</v>
      </c>
      <c r="AT204">
        <f>_xlfn.RANK.AVG(Table2[[#This Row],[6M Return vs Nifty Z-Score]],Table2[6M Return vs Nifty Z-Score])</f>
        <v>212</v>
      </c>
      <c r="AU204">
        <f>_xlfn.RANK.AVG(Table2[[#This Row],[Sharpe Ratio Z-Score]],Table2[Sharpe Ratio Z-Score])</f>
        <v>328</v>
      </c>
      <c r="AV204">
        <f>(Table2[[#This Row],[Rank 1Y]]+Table2[[#This Row],[Rank 6M]]+Table2[[#This Row],[Rank Sharpe]])/3</f>
        <v>243</v>
      </c>
    </row>
    <row r="205" spans="1:48" x14ac:dyDescent="0.3">
      <c r="A205" t="s">
        <v>1574</v>
      </c>
      <c r="B205" t="s">
        <v>1575</v>
      </c>
      <c r="C205" t="s">
        <v>3137</v>
      </c>
      <c r="D205" t="s">
        <v>77</v>
      </c>
      <c r="E205">
        <v>6194.2069585999998</v>
      </c>
      <c r="F205">
        <v>290.10000000000002</v>
      </c>
      <c r="G205">
        <v>37.965576455082903</v>
      </c>
      <c r="H205">
        <f>(Table2[[#This Row],[1Y Return vs Nifty]]-AVERAGE(Table2[1Y Return vs Nifty]))/_xlfn.STDEV.P(Table2[1Y Return vs Nifty])</f>
        <v>0.26274553983134957</v>
      </c>
      <c r="I205">
        <v>-0.99814770413051901</v>
      </c>
      <c r="J205">
        <f>(Table2[[#This Row],[1M Return vs Nifty]]-AVERAGE(Table2[1M Return vs Nifty]))/_xlfn.STDEV.P(Table2[1M Return vs Nifty])</f>
        <v>-6.9699768742687643E-2</v>
      </c>
      <c r="K205">
        <v>20.1579111156891</v>
      </c>
      <c r="L205">
        <f>(Table2[[#This Row],[6M Return vs Nifty]]-AVERAGE(Table2[6M Return vs Nifty]))/_xlfn.STDEV.P(Table2[6M Return vs Nifty])</f>
        <v>0.51869346261835103</v>
      </c>
      <c r="M205">
        <v>12.8485482480813</v>
      </c>
      <c r="N205">
        <f>(Table2[[#This Row],[1W Return vs Nifty]]-AVERAGE(Table2[1W Return vs Nifty]))/_xlfn.STDEV.P(Table2[1W Return vs Nifty])</f>
        <v>2.9200360262381362</v>
      </c>
      <c r="O205">
        <v>296.29000000000002</v>
      </c>
      <c r="P205">
        <v>299.08434936749597</v>
      </c>
      <c r="Q205">
        <v>262.976155657253</v>
      </c>
      <c r="R205">
        <v>55.778527562470501</v>
      </c>
      <c r="S205" s="1">
        <f>(Table2[[#This Row],[Close Price]]-Table2[[#This Row],[20D EMA]])/Table2[[#This Row],[20D EMA]]</f>
        <v>-2.0891693948496395E-2</v>
      </c>
      <c r="T205" s="1">
        <f>(Table2[[#This Row],[Close Price]]-Table2[[#This Row],[50D EMA]])/Table2[[#This Row],[50D EMA]]</f>
        <v>-3.003951690048666E-2</v>
      </c>
      <c r="U205" s="1">
        <f>(Table2[[#This Row],[Close Price]]-Table2[[#This Row],[200D EMA]])/Table2[[#This Row],[200D EMA]]</f>
        <v>0.10314183913350143</v>
      </c>
      <c r="V205">
        <v>0.60563065640880798</v>
      </c>
      <c r="W205">
        <v>282.05</v>
      </c>
      <c r="X205">
        <v>306.5</v>
      </c>
      <c r="Y205">
        <v>282.05</v>
      </c>
      <c r="Z205">
        <v>306.5</v>
      </c>
      <c r="AA205">
        <v>282.05</v>
      </c>
      <c r="AB205">
        <v>315.89999999999998</v>
      </c>
      <c r="AC205" s="1">
        <f>(Table2[[#This Row],[Close Price]]/Table2[[#This Row],[Day Low]])-1</f>
        <v>2.8541038822903708E-2</v>
      </c>
      <c r="AD205" s="1">
        <f>(Table2[[#This Row],[Day High]]/Table2[[#This Row],[Close Price]])-1</f>
        <v>5.6532230265425643E-2</v>
      </c>
      <c r="AE205" s="1">
        <f>(Table2[[#This Row],[Close Price]]/Table2[[#This Row],[Current Week Low]])-1</f>
        <v>2.8541038822903708E-2</v>
      </c>
      <c r="AF205" s="1">
        <f>(Table2[[#This Row],[Current Week High]]/Table2[[#This Row],[Close Price]])-1</f>
        <v>5.6532230265425643E-2</v>
      </c>
      <c r="AG205" s="1">
        <f>(Table2[[#This Row],[Close Price]]/Table2[[#This Row],[Current Month Low]])-1</f>
        <v>2.8541038822903708E-2</v>
      </c>
      <c r="AH205" s="1">
        <f>(Table2[[#This Row],[Current Month High]]/Table2[[#This Row],[Close Price]])-1</f>
        <v>8.8934850051706205E-2</v>
      </c>
      <c r="AI205">
        <v>27.404343329886199</v>
      </c>
      <c r="AJ205">
        <v>70.396475770925093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-7.0000000000000007E-2</v>
      </c>
      <c r="AM205" t="s">
        <v>3189</v>
      </c>
      <c r="AN205">
        <v>0.28000000000000003</v>
      </c>
      <c r="AO205" t="s">
        <v>3188</v>
      </c>
      <c r="AP205">
        <v>6.9831942455989005E-2</v>
      </c>
      <c r="AQ205">
        <f>(Table2[[#This Row],[Sharpe Ratio]]-AVERAGE(Table2[Sharpe Ratio]))/_xlfn.STDEV.P(Table2[Sharpe Ratio])</f>
        <v>9.7976033058294013E-2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230</v>
      </c>
      <c r="AT205">
        <f>_xlfn.RANK.AVG(Table2[[#This Row],[6M Return vs Nifty Z-Score]],Table2[6M Return vs Nifty Z-Score])</f>
        <v>178</v>
      </c>
      <c r="AU205">
        <f>_xlfn.RANK.AVG(Table2[[#This Row],[Sharpe Ratio Z-Score]],Table2[Sharpe Ratio Z-Score])</f>
        <v>322</v>
      </c>
      <c r="AV205">
        <f>(Table2[[#This Row],[Rank 1Y]]+Table2[[#This Row],[Rank 6M]]+Table2[[#This Row],[Rank Sharpe]])/3</f>
        <v>243.33333333333334</v>
      </c>
    </row>
    <row r="206" spans="1:48" x14ac:dyDescent="0.3">
      <c r="A206" t="s">
        <v>128</v>
      </c>
      <c r="B206" t="s">
        <v>129</v>
      </c>
      <c r="C206" t="s">
        <v>3136</v>
      </c>
      <c r="D206" t="s">
        <v>130</v>
      </c>
      <c r="E206">
        <v>218554.625275</v>
      </c>
      <c r="F206">
        <v>495.4</v>
      </c>
      <c r="G206">
        <v>32.719349092495001</v>
      </c>
      <c r="H206">
        <f>(Table2[[#This Row],[1Y Return vs Nifty]]-AVERAGE(Table2[1Y Return vs Nifty]))/_xlfn.STDEV.P(Table2[1Y Return vs Nifty])</f>
        <v>0.16844899823256898</v>
      </c>
      <c r="I206">
        <v>6.9534457982278797</v>
      </c>
      <c r="J206">
        <f>(Table2[[#This Row],[1M Return vs Nifty]]-AVERAGE(Table2[1M Return vs Nifty]))/_xlfn.STDEV.P(Table2[1M Return vs Nifty])</f>
        <v>0.81870309119799523</v>
      </c>
      <c r="K206">
        <v>33.708094434403399</v>
      </c>
      <c r="L206">
        <f>(Table2[[#This Row],[6M Return vs Nifty]]-AVERAGE(Table2[6M Return vs Nifty]))/_xlfn.STDEV.P(Table2[6M Return vs Nifty])</f>
        <v>0.99695003558962758</v>
      </c>
      <c r="M206">
        <v>2.40038455295671</v>
      </c>
      <c r="N206">
        <f>(Table2[[#This Row],[1W Return vs Nifty]]-AVERAGE(Table2[1W Return vs Nifty]))/_xlfn.STDEV.P(Table2[1W Return vs Nifty])</f>
        <v>0.24626339817058795</v>
      </c>
      <c r="O206">
        <v>510.05</v>
      </c>
      <c r="P206">
        <v>531.546522640391</v>
      </c>
      <c r="Q206">
        <v>491.69967076876299</v>
      </c>
      <c r="R206">
        <v>58.722844176183202</v>
      </c>
      <c r="S206" s="1">
        <f>(Table2[[#This Row],[Close Price]]-Table2[[#This Row],[20D EMA]])/Table2[[#This Row],[20D EMA]]</f>
        <v>-2.8722674247622849E-2</v>
      </c>
      <c r="T206" s="1">
        <f>(Table2[[#This Row],[Close Price]]-Table2[[#This Row],[50D EMA]])/Table2[[#This Row],[50D EMA]]</f>
        <v>-6.800255688032289E-2</v>
      </c>
      <c r="U206" s="1">
        <f>(Table2[[#This Row],[Close Price]]-Table2[[#This Row],[200D EMA]])/Table2[[#This Row],[200D EMA]]</f>
        <v>7.5255881816060572E-3</v>
      </c>
      <c r="V206">
        <v>1.1026436031409399</v>
      </c>
      <c r="W206">
        <v>490.5</v>
      </c>
      <c r="X206">
        <v>524</v>
      </c>
      <c r="Y206">
        <v>490.5</v>
      </c>
      <c r="Z206">
        <v>524</v>
      </c>
      <c r="AA206">
        <v>490.5</v>
      </c>
      <c r="AB206">
        <v>533.54999999999995</v>
      </c>
      <c r="AC206" s="1">
        <f>(Table2[[#This Row],[Close Price]]/Table2[[#This Row],[Day Low]])-1</f>
        <v>9.9898063200813958E-3</v>
      </c>
      <c r="AD206" s="1">
        <f>(Table2[[#This Row],[Day High]]/Table2[[#This Row],[Close Price]])-1</f>
        <v>5.7731126362535301E-2</v>
      </c>
      <c r="AE206" s="1">
        <f>(Table2[[#This Row],[Close Price]]/Table2[[#This Row],[Current Week Low]])-1</f>
        <v>9.9898063200813958E-3</v>
      </c>
      <c r="AF206" s="1">
        <f>(Table2[[#This Row],[Current Week High]]/Table2[[#This Row],[Close Price]])-1</f>
        <v>5.7731126362535301E-2</v>
      </c>
      <c r="AG206" s="1">
        <f>(Table2[[#This Row],[Close Price]]/Table2[[#This Row],[Current Month Low]])-1</f>
        <v>9.9898063200813958E-3</v>
      </c>
      <c r="AH206" s="1">
        <f>(Table2[[#This Row],[Current Month High]]/Table2[[#This Row],[Close Price]])-1</f>
        <v>7.7008477997577707E-2</v>
      </c>
      <c r="AI206">
        <v>63.039967702866299</v>
      </c>
      <c r="AJ206">
        <v>74.068868587491195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-0.25</v>
      </c>
      <c r="AM206" t="s">
        <v>3189</v>
      </c>
      <c r="AN206">
        <v>2.14</v>
      </c>
      <c r="AO206" t="s">
        <v>3188</v>
      </c>
      <c r="AP206">
        <v>4.6138977741029999E-2</v>
      </c>
      <c r="AQ206">
        <f>(Table2[[#This Row],[Sharpe Ratio]]-AVERAGE(Table2[Sharpe Ratio]))/_xlfn.STDEV.P(Table2[Sharpe Ratio])</f>
        <v>-0.17864185724236406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253</v>
      </c>
      <c r="AT206">
        <f>_xlfn.RANK.AVG(Table2[[#This Row],[6M Return vs Nifty Z-Score]],Table2[6M Return vs Nifty Z-Score])</f>
        <v>99</v>
      </c>
      <c r="AU206">
        <f>_xlfn.RANK.AVG(Table2[[#This Row],[Sharpe Ratio Z-Score]],Table2[Sharpe Ratio Z-Score])</f>
        <v>387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1640</v>
      </c>
      <c r="B207" t="s">
        <v>1641</v>
      </c>
      <c r="C207" t="s">
        <v>3135</v>
      </c>
      <c r="D207" t="s">
        <v>190</v>
      </c>
      <c r="E207">
        <v>5627.26876266</v>
      </c>
      <c r="F207">
        <v>463.75</v>
      </c>
      <c r="G207">
        <v>14.857191592399699</v>
      </c>
      <c r="H207">
        <f>(Table2[[#This Row],[1Y Return vs Nifty]]-AVERAGE(Table2[1Y Return vs Nifty]))/_xlfn.STDEV.P(Table2[1Y Return vs Nifty])</f>
        <v>-0.15260831807116862</v>
      </c>
      <c r="I207">
        <v>-3.7555887990118801</v>
      </c>
      <c r="J207">
        <f>(Table2[[#This Row],[1M Return vs Nifty]]-AVERAGE(Table2[1M Return vs Nifty]))/_xlfn.STDEV.P(Table2[1M Return vs Nifty])</f>
        <v>-0.37777871594792339</v>
      </c>
      <c r="K207">
        <v>5.2387740668976797</v>
      </c>
      <c r="L207">
        <f>(Table2[[#This Row],[6M Return vs Nifty]]-AVERAGE(Table2[6M Return vs Nifty]))/_xlfn.STDEV.P(Table2[6M Return vs Nifty])</f>
        <v>-7.8806204635598603E-3</v>
      </c>
      <c r="M207">
        <v>1.08171121251538</v>
      </c>
      <c r="N207">
        <f>(Table2[[#This Row],[1W Return vs Nifty]]-AVERAGE(Table2[1W Return vs Nifty]))/_xlfn.STDEV.P(Table2[1W Return vs Nifty])</f>
        <v>-9.119615796937576E-2</v>
      </c>
      <c r="O207">
        <v>480.4</v>
      </c>
      <c r="P207">
        <v>486.44019884232802</v>
      </c>
      <c r="Q207">
        <v>438.600938619857</v>
      </c>
      <c r="R207">
        <v>27.084170484104298</v>
      </c>
      <c r="S207" s="1">
        <f>(Table2[[#This Row],[Close Price]]-Table2[[#This Row],[20D EMA]])/Table2[[#This Row],[20D EMA]]</f>
        <v>-3.4658617818484554E-2</v>
      </c>
      <c r="T207" s="1">
        <f>(Table2[[#This Row],[Close Price]]-Table2[[#This Row],[50D EMA]])/Table2[[#This Row],[50D EMA]]</f>
        <v>-4.6645402448909634E-2</v>
      </c>
      <c r="U207" s="1">
        <f>(Table2[[#This Row],[Close Price]]-Table2[[#This Row],[200D EMA]])/Table2[[#This Row],[200D EMA]]</f>
        <v>5.7339278523387112E-2</v>
      </c>
      <c r="V207">
        <v>0.78747334351484999</v>
      </c>
      <c r="W207">
        <v>452.1</v>
      </c>
      <c r="X207">
        <v>470</v>
      </c>
      <c r="Y207">
        <v>452.1</v>
      </c>
      <c r="Z207">
        <v>470</v>
      </c>
      <c r="AA207">
        <v>452.1</v>
      </c>
      <c r="AB207">
        <v>483.9</v>
      </c>
      <c r="AC207" s="1">
        <f>(Table2[[#This Row],[Close Price]]/Table2[[#This Row],[Day Low]])-1</f>
        <v>2.5768635257686245E-2</v>
      </c>
      <c r="AD207" s="1">
        <f>(Table2[[#This Row],[Day High]]/Table2[[#This Row],[Close Price]])-1</f>
        <v>1.3477088948786964E-2</v>
      </c>
      <c r="AE207" s="1">
        <f>(Table2[[#This Row],[Close Price]]/Table2[[#This Row],[Current Week Low]])-1</f>
        <v>2.5768635257686245E-2</v>
      </c>
      <c r="AF207" s="1">
        <f>(Table2[[#This Row],[Current Week High]]/Table2[[#This Row],[Close Price]])-1</f>
        <v>1.3477088948786964E-2</v>
      </c>
      <c r="AG207" s="1">
        <f>(Table2[[#This Row],[Close Price]]/Table2[[#This Row],[Current Month Low]])-1</f>
        <v>2.5768635257686245E-2</v>
      </c>
      <c r="AH207" s="1">
        <f>(Table2[[#This Row],[Current Month High]]/Table2[[#This Row],[Close Price]])-1</f>
        <v>4.3450134770889548E-2</v>
      </c>
      <c r="AI207">
        <v>16.981132075471599</v>
      </c>
      <c r="AJ207">
        <v>49.163718237375299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-7.0000000000000007E-2</v>
      </c>
      <c r="AM207" t="s">
        <v>3189</v>
      </c>
      <c r="AN207">
        <v>-5.24</v>
      </c>
      <c r="AO207" t="s">
        <v>3189</v>
      </c>
      <c r="AP207">
        <v>0.17545559050676299</v>
      </c>
      <c r="AQ207">
        <f>(Table2[[#This Row],[Sharpe Ratio]]-AVERAGE(Table2[Sharpe Ratio]))/_xlfn.STDEV.P(Table2[Sharpe Ratio])</f>
        <v>1.331143390591113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350</v>
      </c>
      <c r="AT207">
        <f>_xlfn.RANK.AVG(Table2[[#This Row],[6M Return vs Nifty Z-Score]],Table2[6M Return vs Nifty Z-Score])</f>
        <v>324</v>
      </c>
      <c r="AU207">
        <f>_xlfn.RANK.AVG(Table2[[#This Row],[Sharpe Ratio Z-Score]],Table2[Sharpe Ratio Z-Score])</f>
        <v>70</v>
      </c>
      <c r="AV207">
        <f>(Table2[[#This Row],[Rank 1Y]]+Table2[[#This Row],[Rank 6M]]+Table2[[#This Row],[Rank Sharpe]])/3</f>
        <v>248</v>
      </c>
    </row>
    <row r="208" spans="1:48" x14ac:dyDescent="0.3">
      <c r="A208" t="s">
        <v>290</v>
      </c>
      <c r="B208" t="s">
        <v>291</v>
      </c>
      <c r="C208" t="s">
        <v>3139</v>
      </c>
      <c r="D208" t="s">
        <v>292</v>
      </c>
      <c r="E208">
        <v>94152.924654914998</v>
      </c>
      <c r="F208">
        <v>653.04999999999995</v>
      </c>
      <c r="G208">
        <v>31.007530985760202</v>
      </c>
      <c r="H208">
        <f>(Table2[[#This Row],[1Y Return vs Nifty]]-AVERAGE(Table2[1Y Return vs Nifty]))/_xlfn.STDEV.P(Table2[1Y Return vs Nifty])</f>
        <v>0.13768050191035888</v>
      </c>
      <c r="I208">
        <v>1.28882143296449</v>
      </c>
      <c r="J208">
        <f>(Table2[[#This Row],[1M Return vs Nifty]]-AVERAGE(Table2[1M Return vs Nifty]))/_xlfn.STDEV.P(Table2[1M Return vs Nifty])</f>
        <v>0.18581504365166773</v>
      </c>
      <c r="K208">
        <v>-2.2119625492955501</v>
      </c>
      <c r="L208">
        <f>(Table2[[#This Row],[6M Return vs Nifty]]-AVERAGE(Table2[6M Return vs Nifty]))/_xlfn.STDEV.P(Table2[6M Return vs Nifty])</f>
        <v>-0.27085593794511598</v>
      </c>
      <c r="M208">
        <v>-1.30354748860556</v>
      </c>
      <c r="N208">
        <f>(Table2[[#This Row],[1W Return vs Nifty]]-AVERAGE(Table2[1W Return vs Nifty]))/_xlfn.STDEV.P(Table2[1W Return vs Nifty])</f>
        <v>-0.70160384414423049</v>
      </c>
      <c r="O208">
        <v>680.97</v>
      </c>
      <c r="P208">
        <v>661.68138746188595</v>
      </c>
      <c r="Q208">
        <v>582.58157659800804</v>
      </c>
      <c r="R208">
        <v>27.221642996173902</v>
      </c>
      <c r="S208" s="1">
        <f>(Table2[[#This Row],[Close Price]]-Table2[[#This Row],[20D EMA]])/Table2[[#This Row],[20D EMA]]</f>
        <v>-4.1000337753498789E-2</v>
      </c>
      <c r="T208" s="1">
        <f>(Table2[[#This Row],[Close Price]]-Table2[[#This Row],[50D EMA]])/Table2[[#This Row],[50D EMA]]</f>
        <v>-1.3044627860842128E-2</v>
      </c>
      <c r="U208" s="1">
        <f>(Table2[[#This Row],[Close Price]]-Table2[[#This Row],[200D EMA]])/Table2[[#This Row],[200D EMA]]</f>
        <v>0.12095889439809117</v>
      </c>
      <c r="V208">
        <v>0.84622816302425197</v>
      </c>
      <c r="W208">
        <v>645.9</v>
      </c>
      <c r="X208">
        <v>681.7</v>
      </c>
      <c r="Y208">
        <v>645.9</v>
      </c>
      <c r="Z208">
        <v>681.7</v>
      </c>
      <c r="AA208">
        <v>645.9</v>
      </c>
      <c r="AB208">
        <v>690.7</v>
      </c>
      <c r="AC208" s="1">
        <f>(Table2[[#This Row],[Close Price]]/Table2[[#This Row],[Day Low]])-1</f>
        <v>1.1069825050317394E-2</v>
      </c>
      <c r="AD208" s="1">
        <f>(Table2[[#This Row],[Day High]]/Table2[[#This Row],[Close Price]])-1</f>
        <v>4.3871066533956116E-2</v>
      </c>
      <c r="AE208" s="1">
        <f>(Table2[[#This Row],[Close Price]]/Table2[[#This Row],[Current Week Low]])-1</f>
        <v>1.1069825050317394E-2</v>
      </c>
      <c r="AF208" s="1">
        <f>(Table2[[#This Row],[Current Week High]]/Table2[[#This Row],[Close Price]])-1</f>
        <v>4.3871066533956116E-2</v>
      </c>
      <c r="AG208" s="1">
        <f>(Table2[[#This Row],[Close Price]]/Table2[[#This Row],[Current Month Low]])-1</f>
        <v>1.1069825050317394E-2</v>
      </c>
      <c r="AH208" s="1">
        <f>(Table2[[#This Row],[Current Month High]]/Table2[[#This Row],[Close Price]])-1</f>
        <v>5.7652553403261697E-2</v>
      </c>
      <c r="AI208">
        <v>10.320802388791</v>
      </c>
      <c r="AJ208">
        <v>75.740043057050499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0.11</v>
      </c>
      <c r="AM208" t="s">
        <v>3188</v>
      </c>
      <c r="AN208">
        <v>-4.16</v>
      </c>
      <c r="AO208" t="s">
        <v>3189</v>
      </c>
      <c r="AP208">
        <v>0.174859108467465</v>
      </c>
      <c r="AQ208">
        <f>(Table2[[#This Row],[Sharpe Ratio]]-AVERAGE(Table2[Sharpe Ratio]))/_xlfn.STDEV.P(Table2[Sharpe Ratio])</f>
        <v>1.3241793991574589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0.67521516263013881</v>
      </c>
      <c r="AS208">
        <f>_xlfn.RANK.AVG(Table2[[#This Row],[1Y Return vs Nifty Z-Score]],Table2[1Y Return vs Nifty Z-Score])</f>
        <v>257</v>
      </c>
      <c r="AT208">
        <f>_xlfn.RANK.AVG(Table2[[#This Row],[6M Return vs Nifty Z-Score]],Table2[6M Return vs Nifty Z-Score])</f>
        <v>416</v>
      </c>
      <c r="AU208">
        <f>_xlfn.RANK.AVG(Table2[[#This Row],[Sharpe Ratio Z-Score]],Table2[Sharpe Ratio Z-Score])</f>
        <v>72</v>
      </c>
      <c r="AV208">
        <f>(Table2[[#This Row],[Rank 1Y]]+Table2[[#This Row],[Rank 6M]]+Table2[[#This Row],[Rank Sharpe]])/3</f>
        <v>248.33333333333334</v>
      </c>
    </row>
    <row r="209" spans="1:48" x14ac:dyDescent="0.3">
      <c r="A209" t="s">
        <v>673</v>
      </c>
      <c r="B209" t="s">
        <v>674</v>
      </c>
      <c r="C209" t="s">
        <v>3132</v>
      </c>
      <c r="D209" t="s">
        <v>48</v>
      </c>
      <c r="E209">
        <v>27478.494999999999</v>
      </c>
      <c r="F209">
        <v>987.9</v>
      </c>
      <c r="G209">
        <v>22.537187698070198</v>
      </c>
      <c r="H209">
        <f>(Table2[[#This Row],[1Y Return vs Nifty]]-AVERAGE(Table2[1Y Return vs Nifty]))/_xlfn.STDEV.P(Table2[1Y Return vs Nifty])</f>
        <v>-1.4566822305801483E-2</v>
      </c>
      <c r="I209">
        <v>5.3065980629046203</v>
      </c>
      <c r="J209">
        <f>(Table2[[#This Row],[1M Return vs Nifty]]-AVERAGE(Table2[1M Return vs Nifty]))/_xlfn.STDEV.P(Table2[1M Return vs Nifty])</f>
        <v>0.63470673405095501</v>
      </c>
      <c r="K209">
        <v>20.8936365644734</v>
      </c>
      <c r="L209">
        <f>(Table2[[#This Row],[6M Return vs Nifty]]-AVERAGE(Table2[6M Return vs Nifty]))/_xlfn.STDEV.P(Table2[6M Return vs Nifty])</f>
        <v>0.54466104722640352</v>
      </c>
      <c r="M209">
        <v>4.9110764833199401</v>
      </c>
      <c r="N209">
        <f>(Table2[[#This Row],[1W Return vs Nifty]]-AVERAGE(Table2[1W Return vs Nifty]))/_xlfn.STDEV.P(Table2[1W Return vs Nifty])</f>
        <v>0.88877049863339597</v>
      </c>
      <c r="O209">
        <v>992.12</v>
      </c>
      <c r="P209">
        <v>942.66101546390701</v>
      </c>
      <c r="Q209">
        <v>807.67385342574903</v>
      </c>
      <c r="R209">
        <v>61.075570178187597</v>
      </c>
      <c r="S209" s="1">
        <f>(Table2[[#This Row],[Close Price]]-Table2[[#This Row],[20D EMA]])/Table2[[#This Row],[20D EMA]]</f>
        <v>-4.2535177196307171E-3</v>
      </c>
      <c r="T209" s="1">
        <f>(Table2[[#This Row],[Close Price]]-Table2[[#This Row],[50D EMA]])/Table2[[#This Row],[50D EMA]]</f>
        <v>4.7990723912380885E-2</v>
      </c>
      <c r="U209" s="1">
        <f>(Table2[[#This Row],[Close Price]]-Table2[[#This Row],[200D EMA]])/Table2[[#This Row],[200D EMA]]</f>
        <v>0.22314223223869592</v>
      </c>
      <c r="V209">
        <v>0.95908047793822804</v>
      </c>
      <c r="W209">
        <v>979.4</v>
      </c>
      <c r="X209">
        <v>1026.6500000000001</v>
      </c>
      <c r="Y209">
        <v>979.4</v>
      </c>
      <c r="Z209">
        <v>1026.6500000000001</v>
      </c>
      <c r="AA209">
        <v>979.4</v>
      </c>
      <c r="AB209">
        <v>1061</v>
      </c>
      <c r="AC209" s="1">
        <f>(Table2[[#This Row],[Close Price]]/Table2[[#This Row],[Day Low]])-1</f>
        <v>8.6787829283234696E-3</v>
      </c>
      <c r="AD209" s="1">
        <f>(Table2[[#This Row],[Day High]]/Table2[[#This Row],[Close Price]])-1</f>
        <v>3.922461787630338E-2</v>
      </c>
      <c r="AE209" s="1">
        <f>(Table2[[#This Row],[Close Price]]/Table2[[#This Row],[Current Week Low]])-1</f>
        <v>8.6787829283234696E-3</v>
      </c>
      <c r="AF209" s="1">
        <f>(Table2[[#This Row],[Current Week High]]/Table2[[#This Row],[Close Price]])-1</f>
        <v>3.922461787630338E-2</v>
      </c>
      <c r="AG209" s="1">
        <f>(Table2[[#This Row],[Close Price]]/Table2[[#This Row],[Current Month Low]])-1</f>
        <v>8.6787829283234696E-3</v>
      </c>
      <c r="AH209" s="1">
        <f>(Table2[[#This Row],[Current Month High]]/Table2[[#This Row],[Close Price]])-1</f>
        <v>7.3995343658264989E-2</v>
      </c>
      <c r="AI209">
        <v>8.1081081081081106</v>
      </c>
      <c r="AJ209">
        <v>79.601854376874797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0.15</v>
      </c>
      <c r="AM209" t="s">
        <v>3188</v>
      </c>
      <c r="AN209">
        <v>-2.86</v>
      </c>
      <c r="AO209" t="s">
        <v>3189</v>
      </c>
      <c r="AP209">
        <v>8.6407780696783995E-2</v>
      </c>
      <c r="AQ209">
        <f>(Table2[[#This Row],[Sharpe Ratio]]-AVERAGE(Table2[Sharpe Ratio]))/_xlfn.STDEV.P(Table2[Sharpe Ratio])</f>
        <v>0.29150071261174582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2.3450721702166986</v>
      </c>
      <c r="AS209">
        <f>_xlfn.RANK.AVG(Table2[[#This Row],[1Y Return vs Nifty Z-Score]],Table2[1Y Return vs Nifty Z-Score])</f>
        <v>307</v>
      </c>
      <c r="AT209">
        <f>_xlfn.RANK.AVG(Table2[[#This Row],[6M Return vs Nifty Z-Score]],Table2[6M Return vs Nifty Z-Score])</f>
        <v>168</v>
      </c>
      <c r="AU209">
        <f>_xlfn.RANK.AVG(Table2[[#This Row],[Sharpe Ratio Z-Score]],Table2[Sharpe Ratio Z-Score])</f>
        <v>270</v>
      </c>
      <c r="AV209">
        <f>(Table2[[#This Row],[Rank 1Y]]+Table2[[#This Row],[Rank 6M]]+Table2[[#This Row],[Rank Sharpe]])/3</f>
        <v>248.33333333333334</v>
      </c>
    </row>
    <row r="210" spans="1:48" x14ac:dyDescent="0.3">
      <c r="A210" t="s">
        <v>679</v>
      </c>
      <c r="B210" t="s">
        <v>680</v>
      </c>
      <c r="C210" t="s">
        <v>3131</v>
      </c>
      <c r="D210" t="s">
        <v>233</v>
      </c>
      <c r="E210">
        <v>27161.226877829999</v>
      </c>
      <c r="F210">
        <v>2007.15</v>
      </c>
      <c r="G210">
        <v>38.897126788217697</v>
      </c>
      <c r="H210">
        <f>(Table2[[#This Row],[1Y Return vs Nifty]]-AVERAGE(Table2[1Y Return vs Nifty]))/_xlfn.STDEV.P(Table2[1Y Return vs Nifty])</f>
        <v>0.27948937662466605</v>
      </c>
      <c r="I210">
        <v>1.13135737170928</v>
      </c>
      <c r="J210">
        <f>(Table2[[#This Row],[1M Return vs Nifty]]-AVERAGE(Table2[1M Return vs Nifty]))/_xlfn.STDEV.P(Table2[1M Return vs Nifty])</f>
        <v>0.16822215207395913</v>
      </c>
      <c r="K210">
        <v>10.2542024672893</v>
      </c>
      <c r="L210">
        <f>(Table2[[#This Row],[6M Return vs Nifty]]-AVERAGE(Table2[6M Return vs Nifty]))/_xlfn.STDEV.P(Table2[6M Return vs Nifty])</f>
        <v>0.1691399808327555</v>
      </c>
      <c r="M210">
        <v>1.34235504070698</v>
      </c>
      <c r="N210">
        <f>(Table2[[#This Row],[1W Return vs Nifty]]-AVERAGE(Table2[1W Return vs Nifty]))/_xlfn.STDEV.P(Table2[1W Return vs Nifty])</f>
        <v>-2.4495218567111704E-2</v>
      </c>
      <c r="O210">
        <v>2049.0100000000002</v>
      </c>
      <c r="P210">
        <v>1948.1126699966701</v>
      </c>
      <c r="Q210">
        <v>1725.41951647675</v>
      </c>
      <c r="R210">
        <v>40.633304544027403</v>
      </c>
      <c r="S210" s="1">
        <f>(Table2[[#This Row],[Close Price]]-Table2[[#This Row],[20D EMA]])/Table2[[#This Row],[20D EMA]]</f>
        <v>-2.0429378089906892E-2</v>
      </c>
      <c r="T210" s="1">
        <f>(Table2[[#This Row],[Close Price]]-Table2[[#This Row],[50D EMA]])/Table2[[#This Row],[50D EMA]]</f>
        <v>3.0304884780319667E-2</v>
      </c>
      <c r="U210" s="1">
        <f>(Table2[[#This Row],[Close Price]]-Table2[[#This Row],[200D EMA]])/Table2[[#This Row],[200D EMA]]</f>
        <v>0.16328230950959363</v>
      </c>
      <c r="V210">
        <v>0.64338058840930301</v>
      </c>
      <c r="W210">
        <v>1927.75</v>
      </c>
      <c r="X210">
        <v>2050</v>
      </c>
      <c r="Y210">
        <v>1927.75</v>
      </c>
      <c r="Z210">
        <v>2050</v>
      </c>
      <c r="AA210">
        <v>1927.75</v>
      </c>
      <c r="AB210">
        <v>2084.9</v>
      </c>
      <c r="AC210" s="1">
        <f>(Table2[[#This Row],[Close Price]]/Table2[[#This Row],[Day Low]])-1</f>
        <v>4.1187913370509754E-2</v>
      </c>
      <c r="AD210" s="1">
        <f>(Table2[[#This Row],[Day High]]/Table2[[#This Row],[Close Price]])-1</f>
        <v>2.1348678474453875E-2</v>
      </c>
      <c r="AE210" s="1">
        <f>(Table2[[#This Row],[Close Price]]/Table2[[#This Row],[Current Week Low]])-1</f>
        <v>4.1187913370509754E-2</v>
      </c>
      <c r="AF210" s="1">
        <f>(Table2[[#This Row],[Current Week High]]/Table2[[#This Row],[Close Price]])-1</f>
        <v>2.1348678474453875E-2</v>
      </c>
      <c r="AG210" s="1">
        <f>(Table2[[#This Row],[Close Price]]/Table2[[#This Row],[Current Month Low]])-1</f>
        <v>4.1187913370509754E-2</v>
      </c>
      <c r="AH210" s="1">
        <f>(Table2[[#This Row],[Current Month High]]/Table2[[#This Row],[Close Price]])-1</f>
        <v>3.8736516951896949E-2</v>
      </c>
      <c r="AI210">
        <v>16.2195152330418</v>
      </c>
      <c r="AJ210">
        <v>75.872946330777594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0.12</v>
      </c>
      <c r="AM210" t="s">
        <v>3188</v>
      </c>
      <c r="AN210">
        <v>-11</v>
      </c>
      <c r="AO210" t="s">
        <v>3189</v>
      </c>
      <c r="AP210">
        <v>8.8746033230996002E-2</v>
      </c>
      <c r="AQ210">
        <f>(Table2[[#This Row],[Sharpe Ratio]]-AVERAGE(Table2[Sharpe Ratio]))/_xlfn.STDEV.P(Table2[Sharpe Ratio])</f>
        <v>0.31880006036266367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0.91115635132693262</v>
      </c>
      <c r="AS210">
        <f>_xlfn.RANK.AVG(Table2[[#This Row],[1Y Return vs Nifty Z-Score]],Table2[1Y Return vs Nifty Z-Score])</f>
        <v>226</v>
      </c>
      <c r="AT210">
        <f>_xlfn.RANK.AVG(Table2[[#This Row],[6M Return vs Nifty Z-Score]],Table2[6M Return vs Nifty Z-Score])</f>
        <v>264</v>
      </c>
      <c r="AU210">
        <f>_xlfn.RANK.AVG(Table2[[#This Row],[Sharpe Ratio Z-Score]],Table2[Sharpe Ratio Z-Score])</f>
        <v>260</v>
      </c>
      <c r="AV210">
        <f>(Table2[[#This Row],[Rank 1Y]]+Table2[[#This Row],[Rank 6M]]+Table2[[#This Row],[Rank Sharpe]])/3</f>
        <v>250</v>
      </c>
    </row>
    <row r="211" spans="1:48" x14ac:dyDescent="0.3">
      <c r="A211" t="s">
        <v>225</v>
      </c>
      <c r="B211" t="s">
        <v>226</v>
      </c>
      <c r="C211" t="s">
        <v>3129</v>
      </c>
      <c r="D211" t="s">
        <v>227</v>
      </c>
      <c r="E211">
        <v>115393.00644085</v>
      </c>
      <c r="F211">
        <v>10335</v>
      </c>
      <c r="G211">
        <v>25.255146170733099</v>
      </c>
      <c r="H211">
        <f>(Table2[[#This Row],[1Y Return vs Nifty]]-AVERAGE(Table2[1Y Return vs Nifty]))/_xlfn.STDEV.P(Table2[1Y Return vs Nifty])</f>
        <v>3.4286204158302892E-2</v>
      </c>
      <c r="I211">
        <v>-2.8091562463280599</v>
      </c>
      <c r="J211">
        <f>(Table2[[#This Row],[1M Return vs Nifty]]-AVERAGE(Table2[1M Return vs Nifty]))/_xlfn.STDEV.P(Table2[1M Return vs Nifty])</f>
        <v>-0.27203722069972114</v>
      </c>
      <c r="K211">
        <v>15.3174121281574</v>
      </c>
      <c r="L211">
        <f>(Table2[[#This Row],[6M Return vs Nifty]]-AVERAGE(Table2[6M Return vs Nifty]))/_xlfn.STDEV.P(Table2[6M Return vs Nifty])</f>
        <v>0.34784703177703746</v>
      </c>
      <c r="M211">
        <v>4.3940489883502201</v>
      </c>
      <c r="N211">
        <f>(Table2[[#This Row],[1W Return vs Nifty]]-AVERAGE(Table2[1W Return vs Nifty]))/_xlfn.STDEV.P(Table2[1W Return vs Nifty])</f>
        <v>0.75645883082774679</v>
      </c>
      <c r="O211">
        <v>10523.67</v>
      </c>
      <c r="P211">
        <v>10175.5001274649</v>
      </c>
      <c r="Q211">
        <v>8988.9175727419097</v>
      </c>
      <c r="R211">
        <v>38.315761136826801</v>
      </c>
      <c r="S211" s="1">
        <f>(Table2[[#This Row],[Close Price]]-Table2[[#This Row],[20D EMA]])/Table2[[#This Row],[20D EMA]]</f>
        <v>-1.792815624207145E-2</v>
      </c>
      <c r="T211" s="1">
        <f>(Table2[[#This Row],[Close Price]]-Table2[[#This Row],[50D EMA]])/Table2[[#This Row],[50D EMA]]</f>
        <v>1.5674892687052338E-2</v>
      </c>
      <c r="U211" s="1">
        <f>(Table2[[#This Row],[Close Price]]-Table2[[#This Row],[200D EMA]])/Table2[[#This Row],[200D EMA]]</f>
        <v>0.14974911232248531</v>
      </c>
      <c r="V211">
        <v>0.81151151827143697</v>
      </c>
      <c r="W211">
        <v>10174.450000000001</v>
      </c>
      <c r="X211">
        <v>10499</v>
      </c>
      <c r="Y211">
        <v>10174.450000000001</v>
      </c>
      <c r="Z211">
        <v>10499</v>
      </c>
      <c r="AA211">
        <v>10174.450000000001</v>
      </c>
      <c r="AB211">
        <v>10750</v>
      </c>
      <c r="AC211" s="1">
        <f>(Table2[[#This Row],[Close Price]]/Table2[[#This Row],[Day Low]])-1</f>
        <v>1.5779722736855462E-2</v>
      </c>
      <c r="AD211" s="1">
        <f>(Table2[[#This Row],[Day High]]/Table2[[#This Row],[Close Price]])-1</f>
        <v>1.5868408321238592E-2</v>
      </c>
      <c r="AE211" s="1">
        <f>(Table2[[#This Row],[Close Price]]/Table2[[#This Row],[Current Week Low]])-1</f>
        <v>1.5779722736855462E-2</v>
      </c>
      <c r="AF211" s="1">
        <f>(Table2[[#This Row],[Current Week High]]/Table2[[#This Row],[Close Price]])-1</f>
        <v>1.5868408321238592E-2</v>
      </c>
      <c r="AG211" s="1">
        <f>(Table2[[#This Row],[Close Price]]/Table2[[#This Row],[Current Month Low]])-1</f>
        <v>1.5779722736855462E-2</v>
      </c>
      <c r="AH211" s="1">
        <f>(Table2[[#This Row],[Current Month High]]/Table2[[#This Row],[Close Price]])-1</f>
        <v>4.0154813739719408E-2</v>
      </c>
      <c r="AI211">
        <v>9.8209966134494397</v>
      </c>
      <c r="AJ211">
        <v>55.931743086045302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3188</v>
      </c>
      <c r="AN211">
        <v>-4.24</v>
      </c>
      <c r="AO211" t="s">
        <v>3189</v>
      </c>
      <c r="AP211">
        <v>9.6545534596729002E-2</v>
      </c>
      <c r="AQ211">
        <f>(Table2[[#This Row],[Sharpe Ratio]]-AVERAGE(Table2[Sharpe Ratio]))/_xlfn.STDEV.P(Table2[Sharpe Ratio])</f>
        <v>0.40986007075570646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1.2764149168190726</v>
      </c>
      <c r="AS211">
        <f>_xlfn.RANK.AVG(Table2[[#This Row],[1Y Return vs Nifty Z-Score]],Table2[1Y Return vs Nifty Z-Score])</f>
        <v>290</v>
      </c>
      <c r="AT211">
        <f>_xlfn.RANK.AVG(Table2[[#This Row],[6M Return vs Nifty Z-Score]],Table2[6M Return vs Nifty Z-Score])</f>
        <v>221</v>
      </c>
      <c r="AU211">
        <f>_xlfn.RANK.AVG(Table2[[#This Row],[Sharpe Ratio Z-Score]],Table2[Sharpe Ratio Z-Score])</f>
        <v>240</v>
      </c>
      <c r="AV211">
        <f>(Table2[[#This Row],[Rank 1Y]]+Table2[[#This Row],[Rank 6M]]+Table2[[#This Row],[Rank Sharpe]])/3</f>
        <v>250.33333333333334</v>
      </c>
    </row>
    <row r="212" spans="1:48" x14ac:dyDescent="0.3">
      <c r="A212" t="s">
        <v>1771</v>
      </c>
      <c r="B212" t="s">
        <v>1772</v>
      </c>
      <c r="C212" t="s">
        <v>3135</v>
      </c>
      <c r="D212" t="s">
        <v>190</v>
      </c>
      <c r="E212">
        <v>4570.7428237499998</v>
      </c>
      <c r="F212">
        <v>665.55</v>
      </c>
      <c r="G212">
        <v>51.909027751956401</v>
      </c>
      <c r="H212">
        <f>(Table2[[#This Row],[1Y Return vs Nifty]]-AVERAGE(Table2[1Y Return vs Nifty]))/_xlfn.STDEV.P(Table2[1Y Return vs Nifty])</f>
        <v>0.51336739519021035</v>
      </c>
      <c r="I212">
        <v>-9.1561411544313795</v>
      </c>
      <c r="J212">
        <f>(Table2[[#This Row],[1M Return vs Nifty]]-AVERAGE(Table2[1M Return vs Nifty]))/_xlfn.STDEV.P(Table2[1M Return vs Nifty])</f>
        <v>-0.98116295036471723</v>
      </c>
      <c r="K212">
        <v>12.1737522286403</v>
      </c>
      <c r="L212">
        <f>(Table2[[#This Row],[6M Return vs Nifty]]-AVERAGE(Table2[6M Return vs Nifty]))/_xlfn.STDEV.P(Table2[6M Return vs Nifty])</f>
        <v>0.23689089378488137</v>
      </c>
      <c r="M212">
        <v>-5.6432047806260499</v>
      </c>
      <c r="N212">
        <f>(Table2[[#This Row],[1W Return vs Nifty]]-AVERAGE(Table2[1W Return vs Nifty]))/_xlfn.STDEV.P(Table2[1W Return vs Nifty])</f>
        <v>-1.8121585043868274</v>
      </c>
      <c r="O212">
        <v>746.08</v>
      </c>
      <c r="P212">
        <v>735.56755458702901</v>
      </c>
      <c r="Q212">
        <v>638.36033699341601</v>
      </c>
      <c r="R212">
        <v>28.689482699914699</v>
      </c>
      <c r="S212" s="1">
        <f>(Table2[[#This Row],[Close Price]]-Table2[[#This Row],[20D EMA]])/Table2[[#This Row],[20D EMA]]</f>
        <v>-0.10793748659661173</v>
      </c>
      <c r="T212" s="1">
        <f>(Table2[[#This Row],[Close Price]]-Table2[[#This Row],[50D EMA]])/Table2[[#This Row],[50D EMA]]</f>
        <v>-9.5188476096310606E-2</v>
      </c>
      <c r="U212" s="1">
        <f>(Table2[[#This Row],[Close Price]]-Table2[[#This Row],[200D EMA]])/Table2[[#This Row],[200D EMA]]</f>
        <v>4.2592970507289482E-2</v>
      </c>
      <c r="V212">
        <v>0.47189243209272702</v>
      </c>
      <c r="W212">
        <v>661</v>
      </c>
      <c r="X212">
        <v>720</v>
      </c>
      <c r="Y212">
        <v>661</v>
      </c>
      <c r="Z212">
        <v>720</v>
      </c>
      <c r="AA212">
        <v>661</v>
      </c>
      <c r="AB212">
        <v>774.9</v>
      </c>
      <c r="AC212" s="1">
        <f>(Table2[[#This Row],[Close Price]]/Table2[[#This Row],[Day Low]])-1</f>
        <v>6.8835098335853218E-3</v>
      </c>
      <c r="AD212" s="1">
        <f>(Table2[[#This Row],[Day High]]/Table2[[#This Row],[Close Price]])-1</f>
        <v>8.1812035158891128E-2</v>
      </c>
      <c r="AE212" s="1">
        <f>(Table2[[#This Row],[Close Price]]/Table2[[#This Row],[Current Week Low]])-1</f>
        <v>6.8835098335853218E-3</v>
      </c>
      <c r="AF212" s="1">
        <f>(Table2[[#This Row],[Current Week High]]/Table2[[#This Row],[Close Price]])-1</f>
        <v>8.1812035158891128E-2</v>
      </c>
      <c r="AG212" s="1">
        <f>(Table2[[#This Row],[Close Price]]/Table2[[#This Row],[Current Month Low]])-1</f>
        <v>6.8835098335853218E-3</v>
      </c>
      <c r="AH212" s="1">
        <f>(Table2[[#This Row],[Current Month High]]/Table2[[#This Row],[Close Price]])-1</f>
        <v>0.16430020283975666</v>
      </c>
      <c r="AI212">
        <v>24.318233040342498</v>
      </c>
      <c r="AJ212">
        <v>89.804648509910095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-0.01</v>
      </c>
      <c r="AM212" t="s">
        <v>3189</v>
      </c>
      <c r="AN212">
        <v>-13.66</v>
      </c>
      <c r="AO212" t="s">
        <v>3189</v>
      </c>
      <c r="AP212">
        <v>6.5744321139208001E-2</v>
      </c>
      <c r="AQ212">
        <f>(Table2[[#This Row],[Sharpe Ratio]]-AVERAGE(Table2[Sharpe Ratio]))/_xlfn.STDEV.P(Table2[Sharpe Ratio])</f>
        <v>5.0252618171255224E-2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-1.9928105476051976</v>
      </c>
      <c r="AS212">
        <f>_xlfn.RANK.AVG(Table2[[#This Row],[1Y Return vs Nifty Z-Score]],Table2[1Y Return vs Nifty Z-Score])</f>
        <v>175</v>
      </c>
      <c r="AT212">
        <f>_xlfn.RANK.AVG(Table2[[#This Row],[6M Return vs Nifty Z-Score]],Table2[6M Return vs Nifty Z-Score])</f>
        <v>245</v>
      </c>
      <c r="AU212">
        <f>_xlfn.RANK.AVG(Table2[[#This Row],[Sharpe Ratio Z-Score]],Table2[Sharpe Ratio Z-Score])</f>
        <v>338</v>
      </c>
      <c r="AV212">
        <f>(Table2[[#This Row],[Rank 1Y]]+Table2[[#This Row],[Rank 6M]]+Table2[[#This Row],[Rank Sharpe]])/3</f>
        <v>252.66666666666666</v>
      </c>
    </row>
    <row r="213" spans="1:48" x14ac:dyDescent="0.3">
      <c r="A213" t="s">
        <v>752</v>
      </c>
      <c r="B213" t="s">
        <v>753</v>
      </c>
      <c r="C213" t="s">
        <v>3131</v>
      </c>
      <c r="D213" t="s">
        <v>120</v>
      </c>
      <c r="E213">
        <v>22559.434418000001</v>
      </c>
      <c r="F213">
        <v>854.1</v>
      </c>
      <c r="G213">
        <v>55.327161863820997</v>
      </c>
      <c r="H213">
        <f>(Table2[[#This Row],[1Y Return vs Nifty]]-AVERAGE(Table2[1Y Return vs Nifty]))/_xlfn.STDEV.P(Table2[1Y Return vs Nifty])</f>
        <v>0.57480549216789356</v>
      </c>
      <c r="I213">
        <v>6.0775060455655003</v>
      </c>
      <c r="J213">
        <f>(Table2[[#This Row],[1M Return vs Nifty]]-AVERAGE(Table2[1M Return vs Nifty]))/_xlfn.STDEV.P(Table2[1M Return vs Nifty])</f>
        <v>0.72083750222262999</v>
      </c>
      <c r="K213">
        <v>48.206330311407001</v>
      </c>
      <c r="L213">
        <f>(Table2[[#This Row],[6M Return vs Nifty]]-AVERAGE(Table2[6M Return vs Nifty]))/_xlfn.STDEV.P(Table2[6M Return vs Nifty])</f>
        <v>1.5086683232004308</v>
      </c>
      <c r="M213">
        <v>-1.7166682493648899</v>
      </c>
      <c r="N213">
        <f>(Table2[[#This Row],[1W Return vs Nifty]]-AVERAGE(Table2[1W Return vs Nifty]))/_xlfn.STDEV.P(Table2[1W Return vs Nifty])</f>
        <v>-0.80732490809733193</v>
      </c>
      <c r="O213">
        <v>906.95</v>
      </c>
      <c r="P213">
        <v>853.72111680790204</v>
      </c>
      <c r="Q213">
        <v>683.81284369631896</v>
      </c>
      <c r="R213">
        <v>42.247708794333199</v>
      </c>
      <c r="S213" s="1">
        <f>(Table2[[#This Row],[Close Price]]-Table2[[#This Row],[20D EMA]])/Table2[[#This Row],[20D EMA]]</f>
        <v>-5.8272231104250533E-2</v>
      </c>
      <c r="T213" s="1">
        <f>(Table2[[#This Row],[Close Price]]-Table2[[#This Row],[50D EMA]])/Table2[[#This Row],[50D EMA]]</f>
        <v>4.4380206210038124E-4</v>
      </c>
      <c r="U213" s="1">
        <f>(Table2[[#This Row],[Close Price]]-Table2[[#This Row],[200D EMA]])/Table2[[#This Row],[200D EMA]]</f>
        <v>0.24902596942052396</v>
      </c>
      <c r="V213">
        <v>0.88686951761630095</v>
      </c>
      <c r="W213">
        <v>850.5</v>
      </c>
      <c r="X213">
        <v>907.7</v>
      </c>
      <c r="Y213">
        <v>850.5</v>
      </c>
      <c r="Z213">
        <v>907.7</v>
      </c>
      <c r="AA213">
        <v>850.5</v>
      </c>
      <c r="AB213">
        <v>965</v>
      </c>
      <c r="AC213" s="1">
        <f>(Table2[[#This Row],[Close Price]]/Table2[[#This Row],[Day Low]])-1</f>
        <v>4.2328042328043658E-3</v>
      </c>
      <c r="AD213" s="1">
        <f>(Table2[[#This Row],[Day High]]/Table2[[#This Row],[Close Price]])-1</f>
        <v>6.2756117550638146E-2</v>
      </c>
      <c r="AE213" s="1">
        <f>(Table2[[#This Row],[Close Price]]/Table2[[#This Row],[Current Week Low]])-1</f>
        <v>4.2328042328043658E-3</v>
      </c>
      <c r="AF213" s="1">
        <f>(Table2[[#This Row],[Current Week High]]/Table2[[#This Row],[Close Price]])-1</f>
        <v>6.2756117550638146E-2</v>
      </c>
      <c r="AG213" s="1">
        <f>(Table2[[#This Row],[Close Price]]/Table2[[#This Row],[Current Month Low]])-1</f>
        <v>4.2328042328043658E-3</v>
      </c>
      <c r="AH213" s="1">
        <f>(Table2[[#This Row],[Current Month High]]/Table2[[#This Row],[Close Price]])-1</f>
        <v>0.12984428052921193</v>
      </c>
      <c r="AI213">
        <v>18.013113218592601</v>
      </c>
      <c r="AJ213">
        <v>89.715681919147002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0.18</v>
      </c>
      <c r="AM213" t="s">
        <v>3188</v>
      </c>
      <c r="AN213">
        <v>-7.08</v>
      </c>
      <c r="AO213" t="s">
        <v>3189</v>
      </c>
      <c r="AQ213">
        <f>(Table2[[#This Row],[Sharpe Ratio]]-AVERAGE(Table2[Sharpe Ratio]))/_xlfn.STDEV.P(Table2[Sharpe Ratio])</f>
        <v>-0.71731934386752505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1.2796670656260973</v>
      </c>
      <c r="AS213">
        <f>_xlfn.RANK.AVG(Table2[[#This Row],[1Y Return vs Nifty Z-Score]],Table2[1Y Return vs Nifty Z-Score])</f>
        <v>161</v>
      </c>
      <c r="AT213">
        <f>_xlfn.RANK.AVG(Table2[[#This Row],[6M Return vs Nifty Z-Score]],Table2[6M Return vs Nifty Z-Score])</f>
        <v>56</v>
      </c>
      <c r="AU213">
        <f>_xlfn.RANK.AVG(Table2[[#This Row],[Sharpe Ratio Z-Score]],Table2[Sharpe Ratio Z-Score])</f>
        <v>541.5</v>
      </c>
      <c r="AV213">
        <f>(Table2[[#This Row],[Rank 1Y]]+Table2[[#This Row],[Rank 6M]]+Table2[[#This Row],[Rank Sharpe]])/3</f>
        <v>252.83333333333334</v>
      </c>
    </row>
    <row r="214" spans="1:48" x14ac:dyDescent="0.3">
      <c r="A214" t="s">
        <v>407</v>
      </c>
      <c r="B214" t="s">
        <v>408</v>
      </c>
      <c r="C214" t="s">
        <v>3129</v>
      </c>
      <c r="D214" t="s">
        <v>54</v>
      </c>
      <c r="E214">
        <v>58762.056539999998</v>
      </c>
      <c r="F214">
        <v>5349.1</v>
      </c>
      <c r="G214">
        <v>41.9430561272071</v>
      </c>
      <c r="H214">
        <f>(Table2[[#This Row],[1Y Return vs Nifty]]-AVERAGE(Table2[1Y Return vs Nifty]))/_xlfn.STDEV.P(Table2[1Y Return vs Nifty])</f>
        <v>0.33423740463984491</v>
      </c>
      <c r="I214">
        <v>9.9677564254740698</v>
      </c>
      <c r="J214">
        <f>(Table2[[#This Row],[1M Return vs Nifty]]-AVERAGE(Table2[1M Return vs Nifty]))/_xlfn.STDEV.P(Table2[1M Return vs Nifty])</f>
        <v>1.1554811447039814</v>
      </c>
      <c r="K214">
        <v>6.5365740613968804</v>
      </c>
      <c r="L214">
        <f>(Table2[[#This Row],[6M Return vs Nifty]]-AVERAGE(Table2[6M Return vs Nifty]))/_xlfn.STDEV.P(Table2[6M Return vs Nifty])</f>
        <v>3.7925503569765914E-2</v>
      </c>
      <c r="M214">
        <v>3.81671558073712</v>
      </c>
      <c r="N214">
        <f>(Table2[[#This Row],[1W Return vs Nifty]]-AVERAGE(Table2[1W Return vs Nifty]))/_xlfn.STDEV.P(Table2[1W Return vs Nifty])</f>
        <v>0.60871437471196199</v>
      </c>
      <c r="O214">
        <v>5054.1499999999996</v>
      </c>
      <c r="P214">
        <v>4792.6901118907799</v>
      </c>
      <c r="Q214">
        <v>4262.9292351274898</v>
      </c>
      <c r="R214">
        <v>67.187747918976896</v>
      </c>
      <c r="S214" s="1">
        <f>(Table2[[#This Row],[Close Price]]-Table2[[#This Row],[20D EMA]])/Table2[[#This Row],[20D EMA]]</f>
        <v>5.8357983043637554E-2</v>
      </c>
      <c r="T214" s="1">
        <f>(Table2[[#This Row],[Close Price]]-Table2[[#This Row],[50D EMA]])/Table2[[#This Row],[50D EMA]]</f>
        <v>0.11609552779737502</v>
      </c>
      <c r="U214" s="1">
        <f>(Table2[[#This Row],[Close Price]]-Table2[[#This Row],[200D EMA]])/Table2[[#This Row],[200D EMA]]</f>
        <v>0.25479446290644953</v>
      </c>
      <c r="V214">
        <v>0.95062300705416203</v>
      </c>
      <c r="W214">
        <v>5165.25</v>
      </c>
      <c r="X214">
        <v>5406.05</v>
      </c>
      <c r="Y214">
        <v>5165.25</v>
      </c>
      <c r="Z214">
        <v>5406.05</v>
      </c>
      <c r="AA214">
        <v>5050.2</v>
      </c>
      <c r="AB214">
        <v>5406.05</v>
      </c>
      <c r="AC214" s="1">
        <f>(Table2[[#This Row],[Close Price]]/Table2[[#This Row],[Day Low]])-1</f>
        <v>3.5593630511592034E-2</v>
      </c>
      <c r="AD214" s="1">
        <f>(Table2[[#This Row],[Day High]]/Table2[[#This Row],[Close Price]])-1</f>
        <v>1.0646650838458838E-2</v>
      </c>
      <c r="AE214" s="1">
        <f>(Table2[[#This Row],[Close Price]]/Table2[[#This Row],[Current Week Low]])-1</f>
        <v>3.5593630511592034E-2</v>
      </c>
      <c r="AF214" s="1">
        <f>(Table2[[#This Row],[Current Week High]]/Table2[[#This Row],[Close Price]])-1</f>
        <v>1.0646650838458838E-2</v>
      </c>
      <c r="AG214" s="1">
        <f>(Table2[[#This Row],[Close Price]]/Table2[[#This Row],[Current Month Low]])-1</f>
        <v>5.9185774820799342E-2</v>
      </c>
      <c r="AH214" s="1">
        <f>(Table2[[#This Row],[Current Month High]]/Table2[[#This Row],[Close Price]])-1</f>
        <v>1.0646650838458838E-2</v>
      </c>
      <c r="AI214">
        <v>3.4912415172645801</v>
      </c>
      <c r="AJ214">
        <v>81.7752404254596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0.28999999999999998</v>
      </c>
      <c r="AM214" t="s">
        <v>3188</v>
      </c>
      <c r="AN214">
        <v>8.19</v>
      </c>
      <c r="AO214" t="s">
        <v>3188</v>
      </c>
      <c r="AP214">
        <v>9.6643432701793E-2</v>
      </c>
      <c r="AQ214">
        <f>(Table2[[#This Row],[Sharpe Ratio]]-AVERAGE(Table2[Sharpe Ratio]))/_xlfn.STDEV.P(Table2[Sharpe Ratio])</f>
        <v>0.41100304157480949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2.5473614692003639</v>
      </c>
      <c r="AS214">
        <f>_xlfn.RANK.AVG(Table2[[#This Row],[1Y Return vs Nifty Z-Score]],Table2[1Y Return vs Nifty Z-Score])</f>
        <v>214</v>
      </c>
      <c r="AT214">
        <f>_xlfn.RANK.AVG(Table2[[#This Row],[6M Return vs Nifty Z-Score]],Table2[6M Return vs Nifty Z-Score])</f>
        <v>307</v>
      </c>
      <c r="AU214">
        <f>_xlfn.RANK.AVG(Table2[[#This Row],[Sharpe Ratio Z-Score]],Table2[Sharpe Ratio Z-Score])</f>
        <v>239</v>
      </c>
      <c r="AV214">
        <f>(Table2[[#This Row],[Rank 1Y]]+Table2[[#This Row],[Rank 6M]]+Table2[[#This Row],[Rank Sharpe]])/3</f>
        <v>253.33333333333334</v>
      </c>
    </row>
    <row r="215" spans="1:48" x14ac:dyDescent="0.3">
      <c r="A215" t="s">
        <v>718</v>
      </c>
      <c r="B215" t="s">
        <v>719</v>
      </c>
      <c r="C215" t="s">
        <v>3133</v>
      </c>
      <c r="D215" t="s">
        <v>51</v>
      </c>
      <c r="E215">
        <v>24250.580848649999</v>
      </c>
      <c r="F215">
        <v>1401.65</v>
      </c>
      <c r="G215">
        <v>38.222946957612201</v>
      </c>
      <c r="H215">
        <f>(Table2[[#This Row],[1Y Return vs Nifty]]-AVERAGE(Table2[1Y Return vs Nifty]))/_xlfn.STDEV.P(Table2[1Y Return vs Nifty])</f>
        <v>0.26737155899154114</v>
      </c>
      <c r="I215">
        <v>-12.58737899496</v>
      </c>
      <c r="J215">
        <f>(Table2[[#This Row],[1M Return vs Nifty]]-AVERAGE(Table2[1M Return vs Nifty]))/_xlfn.STDEV.P(Table2[1M Return vs Nifty])</f>
        <v>-1.3645227775186335</v>
      </c>
      <c r="K215">
        <v>30.042745321094799</v>
      </c>
      <c r="L215">
        <f>(Table2[[#This Row],[6M Return vs Nifty]]-AVERAGE(Table2[6M Return vs Nifty]))/_xlfn.STDEV.P(Table2[6M Return vs Nifty])</f>
        <v>0.86758076696480957</v>
      </c>
      <c r="M215">
        <v>-2.2155652484249599</v>
      </c>
      <c r="N215">
        <f>(Table2[[#This Row],[1W Return vs Nifty]]-AVERAGE(Table2[1W Return vs Nifty]))/_xlfn.STDEV.P(Table2[1W Return vs Nifty])</f>
        <v>-0.93499683009586543</v>
      </c>
      <c r="O215">
        <v>1445.34</v>
      </c>
      <c r="P215">
        <v>1427.64966921004</v>
      </c>
      <c r="Q215">
        <v>1174.21899468009</v>
      </c>
      <c r="R215">
        <v>20.8589659157204</v>
      </c>
      <c r="S215" s="1">
        <f>(Table2[[#This Row],[Close Price]]-Table2[[#This Row],[20D EMA]])/Table2[[#This Row],[20D EMA]]</f>
        <v>-3.0228181604328275E-2</v>
      </c>
      <c r="T215" s="1">
        <f>(Table2[[#This Row],[Close Price]]-Table2[[#This Row],[50D EMA]])/Table2[[#This Row],[50D EMA]]</f>
        <v>-1.8211519093774775E-2</v>
      </c>
      <c r="U215" s="1">
        <f>(Table2[[#This Row],[Close Price]]-Table2[[#This Row],[200D EMA]])/Table2[[#This Row],[200D EMA]]</f>
        <v>0.19368704334566872</v>
      </c>
      <c r="V215">
        <v>0.93438161499979999</v>
      </c>
      <c r="W215">
        <v>1350.1</v>
      </c>
      <c r="X215">
        <v>1412.95</v>
      </c>
      <c r="Y215">
        <v>1350.1</v>
      </c>
      <c r="Z215">
        <v>1412.95</v>
      </c>
      <c r="AA215">
        <v>1345.05</v>
      </c>
      <c r="AB215">
        <v>1425</v>
      </c>
      <c r="AC215" s="1">
        <f>(Table2[[#This Row],[Close Price]]/Table2[[#This Row],[Day Low]])-1</f>
        <v>3.8182356862454858E-2</v>
      </c>
      <c r="AD215" s="1">
        <f>(Table2[[#This Row],[Day High]]/Table2[[#This Row],[Close Price]])-1</f>
        <v>8.0619270145898536E-3</v>
      </c>
      <c r="AE215" s="1">
        <f>(Table2[[#This Row],[Close Price]]/Table2[[#This Row],[Current Week Low]])-1</f>
        <v>3.8182356862454858E-2</v>
      </c>
      <c r="AF215" s="1">
        <f>(Table2[[#This Row],[Current Week High]]/Table2[[#This Row],[Close Price]])-1</f>
        <v>8.0619270145898536E-3</v>
      </c>
      <c r="AG215" s="1">
        <f>(Table2[[#This Row],[Close Price]]/Table2[[#This Row],[Current Month Low]])-1</f>
        <v>4.2080220066168739E-2</v>
      </c>
      <c r="AH215" s="1">
        <f>(Table2[[#This Row],[Current Month High]]/Table2[[#This Row],[Close Price]])-1</f>
        <v>1.6658937680590569E-2</v>
      </c>
      <c r="AI215">
        <v>16.933613954981599</v>
      </c>
      <c r="AJ215">
        <v>93.544600938967093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0.01</v>
      </c>
      <c r="AM215" t="s">
        <v>3188</v>
      </c>
      <c r="AN215">
        <v>-9.16</v>
      </c>
      <c r="AO215" t="s">
        <v>3189</v>
      </c>
      <c r="AP215">
        <v>3.1400285431573999E-2</v>
      </c>
      <c r="AQ215">
        <f>(Table2[[#This Row],[Sharpe Ratio]]-AVERAGE(Table2[Sharpe Ratio]))/_xlfn.STDEV.P(Table2[Sharpe Ratio])</f>
        <v>-0.3507176620848948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-1.5152849437430429</v>
      </c>
      <c r="AS215">
        <f>_xlfn.RANK.AVG(Table2[[#This Row],[1Y Return vs Nifty Z-Score]],Table2[1Y Return vs Nifty Z-Score])</f>
        <v>229</v>
      </c>
      <c r="AT215">
        <f>_xlfn.RANK.AVG(Table2[[#This Row],[6M Return vs Nifty Z-Score]],Table2[6M Return vs Nifty Z-Score])</f>
        <v>107</v>
      </c>
      <c r="AU215">
        <f>_xlfn.RANK.AVG(Table2[[#This Row],[Sharpe Ratio Z-Score]],Table2[Sharpe Ratio Z-Score])</f>
        <v>428</v>
      </c>
      <c r="AV215">
        <f>(Table2[[#This Row],[Rank 1Y]]+Table2[[#This Row],[Rank 6M]]+Table2[[#This Row],[Rank Sharpe]])/3</f>
        <v>254.66666666666666</v>
      </c>
    </row>
    <row r="216" spans="1:48" x14ac:dyDescent="0.3">
      <c r="A216" t="s">
        <v>174</v>
      </c>
      <c r="B216" t="s">
        <v>175</v>
      </c>
      <c r="C216" t="s">
        <v>3127</v>
      </c>
      <c r="D216" t="s">
        <v>176</v>
      </c>
      <c r="E216">
        <v>151351.758302217</v>
      </c>
      <c r="F216">
        <v>223.94</v>
      </c>
      <c r="G216">
        <v>57.694234049906399</v>
      </c>
      <c r="H216">
        <f>(Table2[[#This Row],[1Y Return vs Nifty]]-AVERAGE(Table2[1Y Return vs Nifty]))/_xlfn.STDEV.P(Table2[1Y Return vs Nifty])</f>
        <v>0.61735163160025186</v>
      </c>
      <c r="I216">
        <v>4.2864331172114296</v>
      </c>
      <c r="J216">
        <f>(Table2[[#This Row],[1M Return vs Nifty]]-AVERAGE(Table2[1M Return vs Nifty]))/_xlfn.STDEV.P(Table2[1M Return vs Nifty])</f>
        <v>0.52072738449086331</v>
      </c>
      <c r="K216">
        <v>1.4154086148214999</v>
      </c>
      <c r="L216">
        <f>(Table2[[#This Row],[6M Return vs Nifty]]-AVERAGE(Table2[6M Return vs Nifty]))/_xlfn.STDEV.P(Table2[6M Return vs Nifty])</f>
        <v>-0.14282710903255949</v>
      </c>
      <c r="M216">
        <v>2.3046370680030401</v>
      </c>
      <c r="N216">
        <f>(Table2[[#This Row],[1W Return vs Nifty]]-AVERAGE(Table2[1W Return vs Nifty]))/_xlfn.STDEV.P(Table2[1W Return vs Nifty])</f>
        <v>0.2217608145639689</v>
      </c>
      <c r="O216">
        <v>228.2</v>
      </c>
      <c r="P216">
        <v>226.401653128324</v>
      </c>
      <c r="Q216">
        <v>200.18524084374101</v>
      </c>
      <c r="R216">
        <v>50.6532270254271</v>
      </c>
      <c r="S216" s="1">
        <f>(Table2[[#This Row],[Close Price]]-Table2[[#This Row],[20D EMA]])/Table2[[#This Row],[20D EMA]]</f>
        <v>-1.8667835232252371E-2</v>
      </c>
      <c r="T216" s="1">
        <f>(Table2[[#This Row],[Close Price]]-Table2[[#This Row],[50D EMA]])/Table2[[#This Row],[50D EMA]]</f>
        <v>-1.0872946793055182E-2</v>
      </c>
      <c r="U216" s="1">
        <f>(Table2[[#This Row],[Close Price]]-Table2[[#This Row],[200D EMA]])/Table2[[#This Row],[200D EMA]]</f>
        <v>0.11866388878689255</v>
      </c>
      <c r="V216">
        <v>1.1830040337257199</v>
      </c>
      <c r="W216">
        <v>222.05</v>
      </c>
      <c r="X216">
        <v>234.25</v>
      </c>
      <c r="Y216">
        <v>222.05</v>
      </c>
      <c r="Z216">
        <v>234.25</v>
      </c>
      <c r="AA216">
        <v>222.05</v>
      </c>
      <c r="AB216">
        <v>244.5</v>
      </c>
      <c r="AC216" s="1">
        <f>(Table2[[#This Row],[Close Price]]/Table2[[#This Row],[Day Low]])-1</f>
        <v>8.5115964872775063E-3</v>
      </c>
      <c r="AD216" s="1">
        <f>(Table2[[#This Row],[Day High]]/Table2[[#This Row],[Close Price]])-1</f>
        <v>4.603911762079127E-2</v>
      </c>
      <c r="AE216" s="1">
        <f>(Table2[[#This Row],[Close Price]]/Table2[[#This Row],[Current Week Low]])-1</f>
        <v>8.5115964872775063E-3</v>
      </c>
      <c r="AF216" s="1">
        <f>(Table2[[#This Row],[Current Week High]]/Table2[[#This Row],[Close Price]])-1</f>
        <v>4.603911762079127E-2</v>
      </c>
      <c r="AG216" s="1">
        <f>(Table2[[#This Row],[Close Price]]/Table2[[#This Row],[Current Month Low]])-1</f>
        <v>8.5115964872775063E-3</v>
      </c>
      <c r="AH216" s="1">
        <f>(Table2[[#This Row],[Current Month High]]/Table2[[#This Row],[Close Price]])-1</f>
        <v>9.1810306332053226E-2</v>
      </c>
      <c r="AI216">
        <v>9.9848173617933504</v>
      </c>
      <c r="AJ216">
        <v>92.802410675850098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3188</v>
      </c>
      <c r="AN216">
        <v>2.75</v>
      </c>
      <c r="AO216" t="s">
        <v>3188</v>
      </c>
      <c r="AP216">
        <v>9.6853056509621005E-2</v>
      </c>
      <c r="AQ216">
        <f>(Table2[[#This Row],[Sharpe Ratio]]-AVERAGE(Table2[Sharpe Ratio]))/_xlfn.STDEV.P(Table2[Sharpe Ratio])</f>
        <v>0.41345042189110914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1.6304631435136339</v>
      </c>
      <c r="AS216">
        <f>_xlfn.RANK.AVG(Table2[[#This Row],[1Y Return vs Nifty Z-Score]],Table2[1Y Return vs Nifty Z-Score])</f>
        <v>149</v>
      </c>
      <c r="AT216">
        <f>_xlfn.RANK.AVG(Table2[[#This Row],[6M Return vs Nifty Z-Score]],Table2[6M Return vs Nifty Z-Score])</f>
        <v>378</v>
      </c>
      <c r="AU216">
        <f>_xlfn.RANK.AVG(Table2[[#This Row],[Sharpe Ratio Z-Score]],Table2[Sharpe Ratio Z-Score])</f>
        <v>238</v>
      </c>
      <c r="AV216">
        <f>(Table2[[#This Row],[Rank 1Y]]+Table2[[#This Row],[Rank 6M]]+Table2[[#This Row],[Rank Sharpe]])/3</f>
        <v>255</v>
      </c>
    </row>
    <row r="217" spans="1:48" x14ac:dyDescent="0.3">
      <c r="A217" t="s">
        <v>953</v>
      </c>
      <c r="B217" t="s">
        <v>954</v>
      </c>
      <c r="C217" t="s">
        <v>3143</v>
      </c>
      <c r="D217" t="s">
        <v>482</v>
      </c>
      <c r="E217">
        <v>15584.866424960001</v>
      </c>
      <c r="F217">
        <v>781.8</v>
      </c>
      <c r="G217">
        <v>24.616548481614601</v>
      </c>
      <c r="H217">
        <f>(Table2[[#This Row],[1Y Return vs Nifty]]-AVERAGE(Table2[1Y Return vs Nifty]))/_xlfn.STDEV.P(Table2[1Y Return vs Nifty])</f>
        <v>2.280794570799757E-2</v>
      </c>
      <c r="I217">
        <v>-5.1395799012036703</v>
      </c>
      <c r="J217">
        <f>(Table2[[#This Row],[1M Return vs Nifty]]-AVERAGE(Table2[1M Return vs Nifty]))/_xlfn.STDEV.P(Table2[1M Return vs Nifty])</f>
        <v>-0.53240704962154106</v>
      </c>
      <c r="K217">
        <v>8.8319995033037699</v>
      </c>
      <c r="L217">
        <f>(Table2[[#This Row],[6M Return vs Nifty]]-AVERAGE(Table2[6M Return vs Nifty]))/_xlfn.STDEV.P(Table2[6M Return vs Nifty])</f>
        <v>0.11894302780069499</v>
      </c>
      <c r="M217">
        <v>-1.9815635252130901</v>
      </c>
      <c r="N217">
        <f>(Table2[[#This Row],[1W Return vs Nifty]]-AVERAGE(Table2[1W Return vs Nifty]))/_xlfn.STDEV.P(Table2[1W Return vs Nifty])</f>
        <v>-0.87511382857508235</v>
      </c>
      <c r="O217">
        <v>855.69</v>
      </c>
      <c r="P217">
        <v>850.34318073562895</v>
      </c>
      <c r="Q217">
        <v>737.36306976915</v>
      </c>
      <c r="R217">
        <v>27.1309002063186</v>
      </c>
      <c r="S217" s="1">
        <f>(Table2[[#This Row],[Close Price]]-Table2[[#This Row],[20D EMA]])/Table2[[#This Row],[20D EMA]]</f>
        <v>-8.635136556463216E-2</v>
      </c>
      <c r="T217" s="1">
        <f>(Table2[[#This Row],[Close Price]]-Table2[[#This Row],[50D EMA]])/Table2[[#This Row],[50D EMA]]</f>
        <v>-8.0606491929920018E-2</v>
      </c>
      <c r="U217" s="1">
        <f>(Table2[[#This Row],[Close Price]]-Table2[[#This Row],[200D EMA]])/Table2[[#This Row],[200D EMA]]</f>
        <v>6.0264653944171694E-2</v>
      </c>
      <c r="V217">
        <v>0.66900218477288798</v>
      </c>
      <c r="W217">
        <v>776</v>
      </c>
      <c r="X217">
        <v>830.8</v>
      </c>
      <c r="Y217">
        <v>776</v>
      </c>
      <c r="Z217">
        <v>830.8</v>
      </c>
      <c r="AA217">
        <v>776</v>
      </c>
      <c r="AB217">
        <v>878.45</v>
      </c>
      <c r="AC217" s="1">
        <f>(Table2[[#This Row],[Close Price]]/Table2[[#This Row],[Day Low]])-1</f>
        <v>7.4742268041236848E-3</v>
      </c>
      <c r="AD217" s="1">
        <f>(Table2[[#This Row],[Day High]]/Table2[[#This Row],[Close Price]])-1</f>
        <v>6.2675876183166945E-2</v>
      </c>
      <c r="AE217" s="1">
        <f>(Table2[[#This Row],[Close Price]]/Table2[[#This Row],[Current Week Low]])-1</f>
        <v>7.4742268041236848E-3</v>
      </c>
      <c r="AF217" s="1">
        <f>(Table2[[#This Row],[Current Week High]]/Table2[[#This Row],[Close Price]])-1</f>
        <v>6.2675876183166945E-2</v>
      </c>
      <c r="AG217" s="1">
        <f>(Table2[[#This Row],[Close Price]]/Table2[[#This Row],[Current Month Low]])-1</f>
        <v>7.4742268041236848E-3</v>
      </c>
      <c r="AH217" s="1">
        <f>(Table2[[#This Row],[Current Month High]]/Table2[[#This Row],[Close Price]])-1</f>
        <v>0.12362496802251233</v>
      </c>
      <c r="AI217">
        <v>18.521360961882799</v>
      </c>
      <c r="AJ217">
        <v>52.695312499999901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-0.12</v>
      </c>
      <c r="AM217" t="s">
        <v>3189</v>
      </c>
      <c r="AN217">
        <v>-11.66</v>
      </c>
      <c r="AO217" t="s">
        <v>3189</v>
      </c>
      <c r="AP217">
        <v>0.114693055429582</v>
      </c>
      <c r="AQ217">
        <f>(Table2[[#This Row],[Sharpe Ratio]]-AVERAGE(Table2[Sharpe Ratio]))/_xlfn.STDEV.P(Table2[Sharpe Ratio])</f>
        <v>0.62173431221784015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-0.64403559247009068</v>
      </c>
      <c r="AS217">
        <f>_xlfn.RANK.AVG(Table2[[#This Row],[1Y Return vs Nifty Z-Score]],Table2[1Y Return vs Nifty Z-Score])</f>
        <v>295</v>
      </c>
      <c r="AT217">
        <f>_xlfn.RANK.AVG(Table2[[#This Row],[6M Return vs Nifty Z-Score]],Table2[6M Return vs Nifty Z-Score])</f>
        <v>282</v>
      </c>
      <c r="AU217">
        <f>_xlfn.RANK.AVG(Table2[[#This Row],[Sharpe Ratio Z-Score]],Table2[Sharpe Ratio Z-Score])</f>
        <v>188</v>
      </c>
      <c r="AV217">
        <f>(Table2[[#This Row],[Rank 1Y]]+Table2[[#This Row],[Rank 6M]]+Table2[[#This Row],[Rank Sharpe]])/3</f>
        <v>255</v>
      </c>
    </row>
    <row r="218" spans="1:48" x14ac:dyDescent="0.3">
      <c r="A218" t="s">
        <v>1376</v>
      </c>
      <c r="B218" t="s">
        <v>1377</v>
      </c>
      <c r="C218" t="s">
        <v>3141</v>
      </c>
      <c r="D218" t="s">
        <v>788</v>
      </c>
      <c r="E218">
        <v>8190.6775602079997</v>
      </c>
      <c r="F218">
        <v>188.81</v>
      </c>
      <c r="G218">
        <v>25.795207707946599</v>
      </c>
      <c r="H218">
        <f>(Table2[[#This Row],[1Y Return vs Nifty]]-AVERAGE(Table2[1Y Return vs Nifty]))/_xlfn.STDEV.P(Table2[1Y Return vs Nifty])</f>
        <v>4.3993357830848463E-2</v>
      </c>
      <c r="I218">
        <v>-7.9545096576798899</v>
      </c>
      <c r="J218">
        <f>(Table2[[#This Row],[1M Return vs Nifty]]-AVERAGE(Table2[1M Return vs Nifty]))/_xlfn.STDEV.P(Table2[1M Return vs Nifty])</f>
        <v>-0.84690899762025129</v>
      </c>
      <c r="K218">
        <v>-1.3434174957053899</v>
      </c>
      <c r="L218">
        <f>(Table2[[#This Row],[6M Return vs Nifty]]-AVERAGE(Table2[6M Return vs Nifty]))/_xlfn.STDEV.P(Table2[6M Return vs Nifty])</f>
        <v>-0.24020045742276114</v>
      </c>
      <c r="M218">
        <v>-0.17341540364216301</v>
      </c>
      <c r="N218">
        <f>(Table2[[#This Row],[1W Return vs Nifty]]-AVERAGE(Table2[1W Return vs Nifty]))/_xlfn.STDEV.P(Table2[1W Return vs Nifty])</f>
        <v>-0.41239357494773454</v>
      </c>
      <c r="O218">
        <v>216.12</v>
      </c>
      <c r="P218">
        <v>227.52565227970899</v>
      </c>
      <c r="Q218">
        <v>203.38188107216399</v>
      </c>
      <c r="R218">
        <v>30.1596221547921</v>
      </c>
      <c r="S218" s="1">
        <f>(Table2[[#This Row],[Close Price]]-Table2[[#This Row],[20D EMA]])/Table2[[#This Row],[20D EMA]]</f>
        <v>-0.12636498241717564</v>
      </c>
      <c r="T218" s="1">
        <f>(Table2[[#This Row],[Close Price]]-Table2[[#This Row],[50D EMA]])/Table2[[#This Row],[50D EMA]]</f>
        <v>-0.17015950461758855</v>
      </c>
      <c r="U218" s="1">
        <f>(Table2[[#This Row],[Close Price]]-Table2[[#This Row],[200D EMA]])/Table2[[#This Row],[200D EMA]]</f>
        <v>-7.1647882276167918E-2</v>
      </c>
      <c r="V218">
        <v>0.41912616121308999</v>
      </c>
      <c r="W218">
        <v>187.7</v>
      </c>
      <c r="X218">
        <v>206.7</v>
      </c>
      <c r="Y218">
        <v>187.7</v>
      </c>
      <c r="Z218">
        <v>206.7</v>
      </c>
      <c r="AA218">
        <v>187.7</v>
      </c>
      <c r="AB218">
        <v>211.7</v>
      </c>
      <c r="AC218" s="1">
        <f>(Table2[[#This Row],[Close Price]]/Table2[[#This Row],[Day Low]])-1</f>
        <v>5.9136920618008126E-3</v>
      </c>
      <c r="AD218" s="1">
        <f>(Table2[[#This Row],[Day High]]/Table2[[#This Row],[Close Price]])-1</f>
        <v>9.475133732323493E-2</v>
      </c>
      <c r="AE218" s="1">
        <f>(Table2[[#This Row],[Close Price]]/Table2[[#This Row],[Current Week Low]])-1</f>
        <v>5.9136920618008126E-3</v>
      </c>
      <c r="AF218" s="1">
        <f>(Table2[[#This Row],[Current Week High]]/Table2[[#This Row],[Close Price]])-1</f>
        <v>9.475133732323493E-2</v>
      </c>
      <c r="AG218" s="1">
        <f>(Table2[[#This Row],[Close Price]]/Table2[[#This Row],[Current Month Low]])-1</f>
        <v>5.9136920618008126E-3</v>
      </c>
      <c r="AH218" s="1">
        <f>(Table2[[#This Row],[Current Month High]]/Table2[[#This Row],[Close Price]])-1</f>
        <v>0.12123298554101991</v>
      </c>
      <c r="AI218">
        <v>57.030877601821899</v>
      </c>
      <c r="AJ218">
        <v>70.560072267389302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-0.3</v>
      </c>
      <c r="AM218" t="s">
        <v>3189</v>
      </c>
      <c r="AN218">
        <v>-13.42</v>
      </c>
      <c r="AO218" t="s">
        <v>3189</v>
      </c>
      <c r="AP218">
        <v>0.167105218565411</v>
      </c>
      <c r="AQ218">
        <f>(Table2[[#This Row],[Sharpe Ratio]]-AVERAGE(Table2[Sharpe Ratio]))/_xlfn.STDEV.P(Table2[Sharpe Ratio])</f>
        <v>1.2336519074680987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287</v>
      </c>
      <c r="AT218">
        <f>_xlfn.RANK.AVG(Table2[[#This Row],[6M Return vs Nifty Z-Score]],Table2[6M Return vs Nifty Z-Score])</f>
        <v>405</v>
      </c>
      <c r="AU218">
        <f>_xlfn.RANK.AVG(Table2[[#This Row],[Sharpe Ratio Z-Score]],Table2[Sharpe Ratio Z-Score])</f>
        <v>80</v>
      </c>
      <c r="AV218">
        <f>(Table2[[#This Row],[Rank 1Y]]+Table2[[#This Row],[Rank 6M]]+Table2[[#This Row],[Rank Sharpe]])/3</f>
        <v>257.33333333333331</v>
      </c>
    </row>
    <row r="219" spans="1:48" x14ac:dyDescent="0.3">
      <c r="A219" t="s">
        <v>1046</v>
      </c>
      <c r="B219" t="s">
        <v>1047</v>
      </c>
      <c r="C219" t="s">
        <v>3134</v>
      </c>
      <c r="D219" t="s">
        <v>103</v>
      </c>
      <c r="E219">
        <v>13316.270500860999</v>
      </c>
      <c r="F219">
        <v>18.45</v>
      </c>
      <c r="G219">
        <v>77.702852471555801</v>
      </c>
      <c r="H219">
        <f>(Table2[[#This Row],[1Y Return vs Nifty]]-AVERAGE(Table2[1Y Return vs Nifty]))/_xlfn.STDEV.P(Table2[1Y Return vs Nifty])</f>
        <v>0.97698978468259978</v>
      </c>
      <c r="I219">
        <v>12.4093901727425</v>
      </c>
      <c r="J219">
        <f>(Table2[[#This Row],[1M Return vs Nifty]]-AVERAGE(Table2[1M Return vs Nifty]))/_xlfn.STDEV.P(Table2[1M Return vs Nifty])</f>
        <v>1.4282760761045366</v>
      </c>
      <c r="K219">
        <v>-9.8645334502605202</v>
      </c>
      <c r="L219">
        <f>(Table2[[#This Row],[6M Return vs Nifty]]-AVERAGE(Table2[6M Return vs Nifty]))/_xlfn.STDEV.P(Table2[6M Return vs Nifty])</f>
        <v>-0.54095503900011821</v>
      </c>
      <c r="M219">
        <v>13.7068534956432</v>
      </c>
      <c r="N219">
        <f>(Table2[[#This Row],[1W Return vs Nifty]]-AVERAGE(Table2[1W Return vs Nifty]))/_xlfn.STDEV.P(Table2[1W Return vs Nifty])</f>
        <v>3.1396835302802693</v>
      </c>
      <c r="O219">
        <v>18.16</v>
      </c>
      <c r="P219">
        <v>18.142357273528098</v>
      </c>
      <c r="Q219">
        <v>17.0300616494698</v>
      </c>
      <c r="R219">
        <v>68.872313895608798</v>
      </c>
      <c r="S219" s="1">
        <f>(Table2[[#This Row],[Close Price]]-Table2[[#This Row],[20D EMA]])/Table2[[#This Row],[20D EMA]]</f>
        <v>1.5969162995594668E-2</v>
      </c>
      <c r="T219" s="1">
        <f>(Table2[[#This Row],[Close Price]]-Table2[[#This Row],[50D EMA]])/Table2[[#This Row],[50D EMA]]</f>
        <v>1.6957152912030284E-2</v>
      </c>
      <c r="U219" s="1">
        <f>(Table2[[#This Row],[Close Price]]-Table2[[#This Row],[200D EMA]])/Table2[[#This Row],[200D EMA]]</f>
        <v>8.3378344703432472E-2</v>
      </c>
      <c r="V219">
        <v>1.8003448364760499</v>
      </c>
      <c r="W219">
        <v>18.45</v>
      </c>
      <c r="X219">
        <v>19.59</v>
      </c>
      <c r="Y219">
        <v>18.45</v>
      </c>
      <c r="Z219">
        <v>19.59</v>
      </c>
      <c r="AA219">
        <v>18.45</v>
      </c>
      <c r="AB219">
        <v>20.79</v>
      </c>
      <c r="AC219" s="1">
        <f>(Table2[[#This Row],[Close Price]]/Table2[[#This Row],[Day Low]])-1</f>
        <v>0</v>
      </c>
      <c r="AD219" s="1">
        <f>(Table2[[#This Row],[Day High]]/Table2[[#This Row],[Close Price]])-1</f>
        <v>6.1788617886178843E-2</v>
      </c>
      <c r="AE219" s="1">
        <f>(Table2[[#This Row],[Close Price]]/Table2[[#This Row],[Current Week Low]])-1</f>
        <v>0</v>
      </c>
      <c r="AF219" s="1">
        <f>(Table2[[#This Row],[Current Week High]]/Table2[[#This Row],[Close Price]])-1</f>
        <v>6.1788617886178843E-2</v>
      </c>
      <c r="AG219" s="1">
        <f>(Table2[[#This Row],[Close Price]]/Table2[[#This Row],[Current Month Low]])-1</f>
        <v>0</v>
      </c>
      <c r="AH219" s="1">
        <f>(Table2[[#This Row],[Current Month High]]/Table2[[#This Row],[Close Price]])-1</f>
        <v>0.12682926829268282</v>
      </c>
      <c r="AI219">
        <v>30.081300813008099</v>
      </c>
      <c r="AJ219">
        <v>120.95808383233501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0.06</v>
      </c>
      <c r="AM219" t="s">
        <v>3188</v>
      </c>
      <c r="AN219">
        <v>7.27</v>
      </c>
      <c r="AO219" t="s">
        <v>3188</v>
      </c>
      <c r="AP219">
        <v>0.121186731463462</v>
      </c>
      <c r="AQ219">
        <f>(Table2[[#This Row],[Sharpe Ratio]]-AVERAGE(Table2[Sharpe Ratio]))/_xlfn.STDEV.P(Table2[Sharpe Ratio])</f>
        <v>0.69754867257324649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5.7015430246405341</v>
      </c>
      <c r="AS219">
        <f>_xlfn.RANK.AVG(Table2[[#This Row],[1Y Return vs Nifty Z-Score]],Table2[1Y Return vs Nifty Z-Score])</f>
        <v>101</v>
      </c>
      <c r="AT219">
        <f>_xlfn.RANK.AVG(Table2[[#This Row],[6M Return vs Nifty Z-Score]],Table2[6M Return vs Nifty Z-Score])</f>
        <v>506</v>
      </c>
      <c r="AU219">
        <f>_xlfn.RANK.AVG(Table2[[#This Row],[Sharpe Ratio Z-Score]],Table2[Sharpe Ratio Z-Score])</f>
        <v>172</v>
      </c>
      <c r="AV219">
        <f>(Table2[[#This Row],[Rank 1Y]]+Table2[[#This Row],[Rank 6M]]+Table2[[#This Row],[Rank Sharpe]])/3</f>
        <v>259.66666666666669</v>
      </c>
    </row>
    <row r="220" spans="1:48" x14ac:dyDescent="0.3">
      <c r="A220" t="s">
        <v>181</v>
      </c>
      <c r="B220" t="s">
        <v>182</v>
      </c>
      <c r="C220" t="s">
        <v>3134</v>
      </c>
      <c r="D220" t="s">
        <v>86</v>
      </c>
      <c r="E220">
        <v>149110.51996075499</v>
      </c>
      <c r="F220">
        <v>441.3</v>
      </c>
      <c r="G220">
        <v>50.355449156638699</v>
      </c>
      <c r="H220">
        <f>(Table2[[#This Row],[1Y Return vs Nifty]]-AVERAGE(Table2[1Y Return vs Nifty]))/_xlfn.STDEV.P(Table2[1Y Return vs Nifty])</f>
        <v>0.48544312151403374</v>
      </c>
      <c r="I220">
        <v>12.3889418954353</v>
      </c>
      <c r="J220">
        <f>(Table2[[#This Row],[1M Return vs Nifty]]-AVERAGE(Table2[1M Return vs Nifty]))/_xlfn.STDEV.P(Table2[1M Return vs Nifty])</f>
        <v>1.4259914638396882</v>
      </c>
      <c r="K220">
        <v>-4.1437182393959198</v>
      </c>
      <c r="L220">
        <f>(Table2[[#This Row],[6M Return vs Nifty]]-AVERAGE(Table2[6M Return vs Nifty]))/_xlfn.STDEV.P(Table2[6M Return vs Nifty])</f>
        <v>-0.33903766172218047</v>
      </c>
      <c r="M220">
        <v>0.21882176909582901</v>
      </c>
      <c r="N220">
        <f>(Table2[[#This Row],[1W Return vs Nifty]]-AVERAGE(Table2[1W Return vs Nifty]))/_xlfn.STDEV.P(Table2[1W Return vs Nifty])</f>
        <v>-0.31201679613952887</v>
      </c>
      <c r="O220">
        <v>456.33</v>
      </c>
      <c r="P220">
        <v>444.417316669417</v>
      </c>
      <c r="Q220">
        <v>402.39378983676198</v>
      </c>
      <c r="R220">
        <v>54.022082226286997</v>
      </c>
      <c r="S220" s="1">
        <f>(Table2[[#This Row],[Close Price]]-Table2[[#This Row],[20D EMA]])/Table2[[#This Row],[20D EMA]]</f>
        <v>-3.2936690552889294E-2</v>
      </c>
      <c r="T220" s="1">
        <f>(Table2[[#This Row],[Close Price]]-Table2[[#This Row],[50D EMA]])/Table2[[#This Row],[50D EMA]]</f>
        <v>-7.0143906470139456E-3</v>
      </c>
      <c r="U220" s="1">
        <f>(Table2[[#This Row],[Close Price]]-Table2[[#This Row],[200D EMA]])/Table2[[#This Row],[200D EMA]]</f>
        <v>9.6686905081266303E-2</v>
      </c>
      <c r="V220">
        <v>1.44169173808617</v>
      </c>
      <c r="W220">
        <v>438.7</v>
      </c>
      <c r="X220">
        <v>468.9</v>
      </c>
      <c r="Y220">
        <v>438.7</v>
      </c>
      <c r="Z220">
        <v>468.9</v>
      </c>
      <c r="AA220">
        <v>438.7</v>
      </c>
      <c r="AB220">
        <v>491.2</v>
      </c>
      <c r="AC220" s="1">
        <f>(Table2[[#This Row],[Close Price]]/Table2[[#This Row],[Day Low]])-1</f>
        <v>5.9266013220879987E-3</v>
      </c>
      <c r="AD220" s="1">
        <f>(Table2[[#This Row],[Day High]]/Table2[[#This Row],[Close Price]])-1</f>
        <v>6.2542488103330962E-2</v>
      </c>
      <c r="AE220" s="1">
        <f>(Table2[[#This Row],[Close Price]]/Table2[[#This Row],[Current Week Low]])-1</f>
        <v>5.9266013220879987E-3</v>
      </c>
      <c r="AF220" s="1">
        <f>(Table2[[#This Row],[Current Week High]]/Table2[[#This Row],[Close Price]])-1</f>
        <v>6.2542488103330962E-2</v>
      </c>
      <c r="AG220" s="1">
        <f>(Table2[[#This Row],[Close Price]]/Table2[[#This Row],[Current Month Low]])-1</f>
        <v>5.9266013220879987E-3</v>
      </c>
      <c r="AH220" s="1">
        <f>(Table2[[#This Row],[Current Month High]]/Table2[[#This Row],[Close Price]])-1</f>
        <v>0.11307500566508044</v>
      </c>
      <c r="AI220">
        <v>12.134602311352801</v>
      </c>
      <c r="AJ220">
        <v>91.2045060658578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0.08</v>
      </c>
      <c r="AM220" t="s">
        <v>3188</v>
      </c>
      <c r="AN220">
        <v>0.16</v>
      </c>
      <c r="AO220" t="s">
        <v>3188</v>
      </c>
      <c r="AP220">
        <v>0.12734313151321799</v>
      </c>
      <c r="AQ220">
        <f>(Table2[[#This Row],[Sharpe Ratio]]-AVERAGE(Table2[Sharpe Ratio]))/_xlfn.STDEV.P(Table2[Sharpe Ratio])</f>
        <v>0.76942529983784413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2.0298054273298569</v>
      </c>
      <c r="AS220">
        <f>_xlfn.RANK.AVG(Table2[[#This Row],[1Y Return vs Nifty Z-Score]],Table2[1Y Return vs Nifty Z-Score])</f>
        <v>178</v>
      </c>
      <c r="AT220">
        <f>_xlfn.RANK.AVG(Table2[[#This Row],[6M Return vs Nifty Z-Score]],Table2[6M Return vs Nifty Z-Score])</f>
        <v>444</v>
      </c>
      <c r="AU220">
        <f>_xlfn.RANK.AVG(Table2[[#This Row],[Sharpe Ratio Z-Score]],Table2[Sharpe Ratio Z-Score])</f>
        <v>159</v>
      </c>
      <c r="AV220">
        <f>(Table2[[#This Row],[Rank 1Y]]+Table2[[#This Row],[Rank 6M]]+Table2[[#This Row],[Rank Sharpe]])/3</f>
        <v>260.33333333333331</v>
      </c>
    </row>
    <row r="221" spans="1:48" x14ac:dyDescent="0.3">
      <c r="A221" t="s">
        <v>556</v>
      </c>
      <c r="B221" t="s">
        <v>557</v>
      </c>
      <c r="C221" t="s">
        <v>3145</v>
      </c>
      <c r="D221" t="s">
        <v>167</v>
      </c>
      <c r="E221">
        <v>37492.293828815004</v>
      </c>
      <c r="F221">
        <v>1086.4000000000001</v>
      </c>
      <c r="G221">
        <v>34.012375068913002</v>
      </c>
      <c r="H221">
        <f>(Table2[[#This Row],[1Y Return vs Nifty]]-AVERAGE(Table2[1Y Return vs Nifty]))/_xlfn.STDEV.P(Table2[1Y Return vs Nifty])</f>
        <v>0.19169005687274548</v>
      </c>
      <c r="I221">
        <v>-8.2334895188851895</v>
      </c>
      <c r="J221">
        <f>(Table2[[#This Row],[1M Return vs Nifty]]-AVERAGE(Table2[1M Return vs Nifty]))/_xlfn.STDEV.P(Table2[1M Return vs Nifty])</f>
        <v>-0.87807841120850039</v>
      </c>
      <c r="K221">
        <v>16.587161456397901</v>
      </c>
      <c r="L221">
        <f>(Table2[[#This Row],[6M Return vs Nifty]]-AVERAGE(Table2[6M Return vs Nifty]))/_xlfn.STDEV.P(Table2[6M Return vs Nifty])</f>
        <v>0.39266310163922014</v>
      </c>
      <c r="M221">
        <v>-6.3929602281806899</v>
      </c>
      <c r="N221">
        <f>(Table2[[#This Row],[1W Return vs Nifty]]-AVERAGE(Table2[1W Return vs Nifty]))/_xlfn.STDEV.P(Table2[1W Return vs Nifty])</f>
        <v>-2.0040272051377133</v>
      </c>
      <c r="O221">
        <v>1165.18</v>
      </c>
      <c r="P221">
        <v>1087.8118901283699</v>
      </c>
      <c r="Q221">
        <v>892.97273585959795</v>
      </c>
      <c r="R221">
        <v>22.250785569040001</v>
      </c>
      <c r="S221" s="1">
        <f>(Table2[[#This Row],[Close Price]]-Table2[[#This Row],[20D EMA]])/Table2[[#This Row],[20D EMA]]</f>
        <v>-6.761187112720779E-2</v>
      </c>
      <c r="T221" s="1">
        <f>(Table2[[#This Row],[Close Price]]-Table2[[#This Row],[50D EMA]])/Table2[[#This Row],[50D EMA]]</f>
        <v>-1.2979175362784383E-3</v>
      </c>
      <c r="U221" s="1">
        <f>(Table2[[#This Row],[Close Price]]-Table2[[#This Row],[200D EMA]])/Table2[[#This Row],[200D EMA]]</f>
        <v>0.21661049254119075</v>
      </c>
      <c r="V221">
        <v>0.51810414896319401</v>
      </c>
      <c r="W221">
        <v>1068.4000000000001</v>
      </c>
      <c r="X221">
        <v>1124.3</v>
      </c>
      <c r="Y221">
        <v>1068.4000000000001</v>
      </c>
      <c r="Z221">
        <v>1124.3</v>
      </c>
      <c r="AA221">
        <v>1068.4000000000001</v>
      </c>
      <c r="AB221">
        <v>1245.7</v>
      </c>
      <c r="AC221" s="1">
        <f>(Table2[[#This Row],[Close Price]]/Table2[[#This Row],[Day Low]])-1</f>
        <v>1.6847622613253455E-2</v>
      </c>
      <c r="AD221" s="1">
        <f>(Table2[[#This Row],[Day High]]/Table2[[#This Row],[Close Price]])-1</f>
        <v>3.4885861561119169E-2</v>
      </c>
      <c r="AE221" s="1">
        <f>(Table2[[#This Row],[Close Price]]/Table2[[#This Row],[Current Week Low]])-1</f>
        <v>1.6847622613253455E-2</v>
      </c>
      <c r="AF221" s="1">
        <f>(Table2[[#This Row],[Current Week High]]/Table2[[#This Row],[Close Price]])-1</f>
        <v>3.4885861561119169E-2</v>
      </c>
      <c r="AG221" s="1">
        <f>(Table2[[#This Row],[Close Price]]/Table2[[#This Row],[Current Month Low]])-1</f>
        <v>1.6847622613253455E-2</v>
      </c>
      <c r="AH221" s="1">
        <f>(Table2[[#This Row],[Current Month High]]/Table2[[#This Row],[Close Price]])-1</f>
        <v>0.14663107511045648</v>
      </c>
      <c r="AI221">
        <v>20.949926362297401</v>
      </c>
      <c r="AJ221">
        <v>80.345285524568396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0.24</v>
      </c>
      <c r="AM221" t="s">
        <v>3188</v>
      </c>
      <c r="AN221">
        <v>-9.6199999999999992</v>
      </c>
      <c r="AO221" t="s">
        <v>3189</v>
      </c>
      <c r="AP221">
        <v>6.8146863425515E-2</v>
      </c>
      <c r="AQ221">
        <f>(Table2[[#This Row],[Sharpe Ratio]]-AVERAGE(Table2[Sharpe Ratio]))/_xlfn.STDEV.P(Table2[Sharpe Ratio])</f>
        <v>7.8302555635466398E-2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-2.2194499021987815</v>
      </c>
      <c r="AS221">
        <f>_xlfn.RANK.AVG(Table2[[#This Row],[1Y Return vs Nifty Z-Score]],Table2[1Y Return vs Nifty Z-Score])</f>
        <v>248</v>
      </c>
      <c r="AT221">
        <f>_xlfn.RANK.AVG(Table2[[#This Row],[6M Return vs Nifty Z-Score]],Table2[6M Return vs Nifty Z-Score])</f>
        <v>211</v>
      </c>
      <c r="AU221">
        <f>_xlfn.RANK.AVG(Table2[[#This Row],[Sharpe Ratio Z-Score]],Table2[Sharpe Ratio Z-Score])</f>
        <v>329</v>
      </c>
      <c r="AV221">
        <f>(Table2[[#This Row],[Rank 1Y]]+Table2[[#This Row],[Rank 6M]]+Table2[[#This Row],[Rank Sharpe]])/3</f>
        <v>262.66666666666669</v>
      </c>
    </row>
    <row r="222" spans="1:48" x14ac:dyDescent="0.3">
      <c r="A222" t="s">
        <v>453</v>
      </c>
      <c r="B222" t="s">
        <v>454</v>
      </c>
      <c r="C222" t="s">
        <v>3143</v>
      </c>
      <c r="D222" t="s">
        <v>406</v>
      </c>
      <c r="E222">
        <v>47711.160762809901</v>
      </c>
      <c r="F222">
        <v>1566.25</v>
      </c>
      <c r="G222">
        <v>8.62460578314478</v>
      </c>
      <c r="H222">
        <f>(Table2[[#This Row],[1Y Return vs Nifty]]-AVERAGE(Table2[1Y Return vs Nifty]))/_xlfn.STDEV.P(Table2[1Y Return vs Nifty])</f>
        <v>-0.26463382638624572</v>
      </c>
      <c r="I222">
        <v>-3.22112819649919</v>
      </c>
      <c r="J222">
        <f>(Table2[[#This Row],[1M Return vs Nifty]]-AVERAGE(Table2[1M Return vs Nifty]))/_xlfn.STDEV.P(Table2[1M Return vs Nifty])</f>
        <v>-0.31806536067428343</v>
      </c>
      <c r="K222">
        <v>25.522642147986801</v>
      </c>
      <c r="L222">
        <f>(Table2[[#This Row],[6M Return vs Nifty]]-AVERAGE(Table2[6M Return vs Nifty]))/_xlfn.STDEV.P(Table2[6M Return vs Nifty])</f>
        <v>0.70804277384691705</v>
      </c>
      <c r="M222">
        <v>1.1832474312445</v>
      </c>
      <c r="N222">
        <f>(Table2[[#This Row],[1W Return vs Nifty]]-AVERAGE(Table2[1W Return vs Nifty]))/_xlfn.STDEV.P(Table2[1W Return vs Nifty])</f>
        <v>-6.5212188889518879E-2</v>
      </c>
      <c r="O222">
        <v>1668.41</v>
      </c>
      <c r="P222">
        <v>1658.38836830592</v>
      </c>
      <c r="Q222">
        <v>1427.7368998748</v>
      </c>
      <c r="R222">
        <v>36.074309008718103</v>
      </c>
      <c r="S222" s="1">
        <f>(Table2[[#This Row],[Close Price]]-Table2[[#This Row],[20D EMA]])/Table2[[#This Row],[20D EMA]]</f>
        <v>-6.1231951378857764E-2</v>
      </c>
      <c r="T222" s="1">
        <f>(Table2[[#This Row],[Close Price]]-Table2[[#This Row],[50D EMA]])/Table2[[#This Row],[50D EMA]]</f>
        <v>-5.5558981277733753E-2</v>
      </c>
      <c r="U222" s="1">
        <f>(Table2[[#This Row],[Close Price]]-Table2[[#This Row],[200D EMA]])/Table2[[#This Row],[200D EMA]]</f>
        <v>9.7015843841639457E-2</v>
      </c>
      <c r="V222">
        <v>0.97381243419547603</v>
      </c>
      <c r="W222">
        <v>1557.05</v>
      </c>
      <c r="X222">
        <v>1638.45</v>
      </c>
      <c r="Y222">
        <v>1557.05</v>
      </c>
      <c r="Z222">
        <v>1638.45</v>
      </c>
      <c r="AA222">
        <v>1557.05</v>
      </c>
      <c r="AB222">
        <v>1739.4</v>
      </c>
      <c r="AC222" s="1">
        <f>(Table2[[#This Row],[Close Price]]/Table2[[#This Row],[Day Low]])-1</f>
        <v>5.9086092289908354E-3</v>
      </c>
      <c r="AD222" s="1">
        <f>(Table2[[#This Row],[Day High]]/Table2[[#This Row],[Close Price]])-1</f>
        <v>4.6097366320829947E-2</v>
      </c>
      <c r="AE222" s="1">
        <f>(Table2[[#This Row],[Close Price]]/Table2[[#This Row],[Current Week Low]])-1</f>
        <v>5.9086092289908354E-3</v>
      </c>
      <c r="AF222" s="1">
        <f>(Table2[[#This Row],[Current Week High]]/Table2[[#This Row],[Close Price]])-1</f>
        <v>4.6097366320829947E-2</v>
      </c>
      <c r="AG222" s="1">
        <f>(Table2[[#This Row],[Close Price]]/Table2[[#This Row],[Current Month Low]])-1</f>
        <v>5.9086092289908354E-3</v>
      </c>
      <c r="AH222" s="1">
        <f>(Table2[[#This Row],[Current Month High]]/Table2[[#This Row],[Close Price]])-1</f>
        <v>0.11055067837190746</v>
      </c>
      <c r="AI222">
        <v>14.2218675179569</v>
      </c>
      <c r="AJ222">
        <v>53.6970708012364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 t="s">
        <v>3190</v>
      </c>
      <c r="AN222">
        <v>-9.4700000000000006</v>
      </c>
      <c r="AO222" t="s">
        <v>3189</v>
      </c>
      <c r="AP222">
        <v>8.6050291714987001E-2</v>
      </c>
      <c r="AQ222">
        <f>(Table2[[#This Row],[Sharpe Ratio]]-AVERAGE(Table2[Sharpe Ratio]))/_xlfn.STDEV.P(Table2[Sharpe Ratio])</f>
        <v>0.28732699061704836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0.34745838851391742</v>
      </c>
      <c r="AS222">
        <f>_xlfn.RANK.AVG(Table2[[#This Row],[1Y Return vs Nifty Z-Score]],Table2[1Y Return vs Nifty Z-Score])</f>
        <v>388</v>
      </c>
      <c r="AT222">
        <f>_xlfn.RANK.AVG(Table2[[#This Row],[6M Return vs Nifty Z-Score]],Table2[6M Return vs Nifty Z-Score])</f>
        <v>130</v>
      </c>
      <c r="AU222">
        <f>_xlfn.RANK.AVG(Table2[[#This Row],[Sharpe Ratio Z-Score]],Table2[Sharpe Ratio Z-Score])</f>
        <v>271</v>
      </c>
      <c r="AV222">
        <f>(Table2[[#This Row],[Rank 1Y]]+Table2[[#This Row],[Rank 6M]]+Table2[[#This Row],[Rank Sharpe]])/3</f>
        <v>263</v>
      </c>
    </row>
    <row r="223" spans="1:48" x14ac:dyDescent="0.3">
      <c r="A223" t="s">
        <v>1753</v>
      </c>
      <c r="B223" t="s">
        <v>1754</v>
      </c>
      <c r="C223" t="s">
        <v>607</v>
      </c>
      <c r="D223" t="s">
        <v>607</v>
      </c>
      <c r="E223">
        <v>4685.0376716000001</v>
      </c>
      <c r="F223">
        <v>210.65</v>
      </c>
      <c r="G223">
        <v>23.126731934810199</v>
      </c>
      <c r="H223">
        <f>(Table2[[#This Row],[1Y Return vs Nifty]]-AVERAGE(Table2[1Y Return vs Nifty]))/_xlfn.STDEV.P(Table2[1Y Return vs Nifty])</f>
        <v>-3.9702585654431367E-3</v>
      </c>
      <c r="I223">
        <v>9.6265080870811595</v>
      </c>
      <c r="J223">
        <f>(Table2[[#This Row],[1M Return vs Nifty]]-AVERAGE(Table2[1M Return vs Nifty]))/_xlfn.STDEV.P(Table2[1M Return vs Nifty])</f>
        <v>1.1173546987672833</v>
      </c>
      <c r="K223">
        <v>13.159015683864199</v>
      </c>
      <c r="L223">
        <f>(Table2[[#This Row],[6M Return vs Nifty]]-AVERAGE(Table2[6M Return vs Nifty]))/_xlfn.STDEV.P(Table2[6M Return vs Nifty])</f>
        <v>0.27166597486577193</v>
      </c>
      <c r="M223">
        <v>9.4398189403942201</v>
      </c>
      <c r="N223">
        <f>(Table2[[#This Row],[1W Return vs Nifty]]-AVERAGE(Table2[1W Return vs Nifty]))/_xlfn.STDEV.P(Table2[1W Return vs Nifty])</f>
        <v>2.0477136368369928</v>
      </c>
      <c r="O223">
        <v>216.87</v>
      </c>
      <c r="P223">
        <v>213.69315780242201</v>
      </c>
      <c r="Q223">
        <v>187.70339947932101</v>
      </c>
      <c r="R223">
        <v>64.648511797025904</v>
      </c>
      <c r="S223" s="1">
        <f>(Table2[[#This Row],[Close Price]]-Table2[[#This Row],[20D EMA]])/Table2[[#This Row],[20D EMA]]</f>
        <v>-2.8680776502051916E-2</v>
      </c>
      <c r="T223" s="1">
        <f>(Table2[[#This Row],[Close Price]]-Table2[[#This Row],[50D EMA]])/Table2[[#This Row],[50D EMA]]</f>
        <v>-1.4240782595555385E-2</v>
      </c>
      <c r="U223" s="1">
        <f>(Table2[[#This Row],[Close Price]]-Table2[[#This Row],[200D EMA]])/Table2[[#This Row],[200D EMA]]</f>
        <v>0.12224925379258776</v>
      </c>
      <c r="V223">
        <v>1.53521744472215</v>
      </c>
      <c r="W223">
        <v>209.2</v>
      </c>
      <c r="X223">
        <v>232.11</v>
      </c>
      <c r="Y223">
        <v>209.2</v>
      </c>
      <c r="Z223">
        <v>232.11</v>
      </c>
      <c r="AA223">
        <v>209.2</v>
      </c>
      <c r="AB223">
        <v>237.86</v>
      </c>
      <c r="AC223" s="1">
        <f>(Table2[[#This Row],[Close Price]]/Table2[[#This Row],[Day Low]])-1</f>
        <v>6.9311663479925123E-3</v>
      </c>
      <c r="AD223" s="1">
        <f>(Table2[[#This Row],[Day High]]/Table2[[#This Row],[Close Price]])-1</f>
        <v>0.10187514835034417</v>
      </c>
      <c r="AE223" s="1">
        <f>(Table2[[#This Row],[Close Price]]/Table2[[#This Row],[Current Week Low]])-1</f>
        <v>6.9311663479925123E-3</v>
      </c>
      <c r="AF223" s="1">
        <f>(Table2[[#This Row],[Current Week High]]/Table2[[#This Row],[Close Price]])-1</f>
        <v>0.10187514835034417</v>
      </c>
      <c r="AG223" s="1">
        <f>(Table2[[#This Row],[Close Price]]/Table2[[#This Row],[Current Month Low]])-1</f>
        <v>6.9311663479925123E-3</v>
      </c>
      <c r="AH223" s="1">
        <f>(Table2[[#This Row],[Current Month High]]/Table2[[#This Row],[Close Price]])-1</f>
        <v>0.12917161167813918</v>
      </c>
      <c r="AI223">
        <v>15.452171849038599</v>
      </c>
      <c r="AJ223">
        <v>57.084265473527203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-0.08</v>
      </c>
      <c r="AM223" t="s">
        <v>3189</v>
      </c>
      <c r="AN223">
        <v>1.45</v>
      </c>
      <c r="AO223" t="s">
        <v>3188</v>
      </c>
      <c r="AP223">
        <v>9.3770477298392996E-2</v>
      </c>
      <c r="AQ223">
        <f>(Table2[[#This Row],[Sharpe Ratio]]-AVERAGE(Table2[Sharpe Ratio]))/_xlfn.STDEV.P(Table2[Sharpe Ratio])</f>
        <v>0.37746098079106005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3.8102250326956648</v>
      </c>
      <c r="AS223">
        <f>_xlfn.RANK.AVG(Table2[[#This Row],[1Y Return vs Nifty Z-Score]],Table2[1Y Return vs Nifty Z-Score])</f>
        <v>305</v>
      </c>
      <c r="AT223">
        <f>_xlfn.RANK.AVG(Table2[[#This Row],[6M Return vs Nifty Z-Score]],Table2[6M Return vs Nifty Z-Score])</f>
        <v>238</v>
      </c>
      <c r="AU223">
        <f>_xlfn.RANK.AVG(Table2[[#This Row],[Sharpe Ratio Z-Score]],Table2[Sharpe Ratio Z-Score])</f>
        <v>248</v>
      </c>
      <c r="AV223">
        <f>(Table2[[#This Row],[Rank 1Y]]+Table2[[#This Row],[Rank 6M]]+Table2[[#This Row],[Rank Sharpe]])/3</f>
        <v>263.66666666666669</v>
      </c>
    </row>
    <row r="224" spans="1:48" x14ac:dyDescent="0.3">
      <c r="A224" t="s">
        <v>906</v>
      </c>
      <c r="B224" t="s">
        <v>907</v>
      </c>
      <c r="C224" t="s">
        <v>3129</v>
      </c>
      <c r="D224" t="s">
        <v>24</v>
      </c>
      <c r="E224">
        <v>16795.589656691998</v>
      </c>
      <c r="F224">
        <v>199.41</v>
      </c>
      <c r="G224">
        <v>27.820005141194699</v>
      </c>
      <c r="H224">
        <f>(Table2[[#This Row],[1Y Return vs Nifty]]-AVERAGE(Table2[1Y Return vs Nifty]))/_xlfn.STDEV.P(Table2[1Y Return vs Nifty])</f>
        <v>8.0387395335772646E-2</v>
      </c>
      <c r="I224">
        <v>-4.6545528505352696</v>
      </c>
      <c r="J224">
        <f>(Table2[[#This Row],[1M Return vs Nifty]]-AVERAGE(Table2[1M Return vs Nifty]))/_xlfn.STDEV.P(Table2[1M Return vs Nifty])</f>
        <v>-0.47821672678441418</v>
      </c>
      <c r="K224">
        <v>-7.1618341608657197</v>
      </c>
      <c r="L224">
        <f>(Table2[[#This Row],[6M Return vs Nifty]]-AVERAGE(Table2[6M Return vs Nifty]))/_xlfn.STDEV.P(Table2[6M Return vs Nifty])</f>
        <v>-0.44556269857822445</v>
      </c>
      <c r="M224">
        <v>0.183188105257161</v>
      </c>
      <c r="N224">
        <f>(Table2[[#This Row],[1W Return vs Nifty]]-AVERAGE(Table2[1W Return vs Nifty]))/_xlfn.STDEV.P(Table2[1W Return vs Nifty])</f>
        <v>-0.32113574926753635</v>
      </c>
      <c r="O224">
        <v>214.31</v>
      </c>
      <c r="P224">
        <v>214.83537197466799</v>
      </c>
      <c r="Q224">
        <v>194.24850696520801</v>
      </c>
      <c r="R224">
        <v>27.5960006021079</v>
      </c>
      <c r="S224" s="1">
        <f>(Table2[[#This Row],[Close Price]]-Table2[[#This Row],[20D EMA]])/Table2[[#This Row],[20D EMA]]</f>
        <v>-6.9525453781904736E-2</v>
      </c>
      <c r="T224" s="1">
        <f>(Table2[[#This Row],[Close Price]]-Table2[[#This Row],[50D EMA]])/Table2[[#This Row],[50D EMA]]</f>
        <v>-7.1800894949863553E-2</v>
      </c>
      <c r="U224" s="1">
        <f>(Table2[[#This Row],[Close Price]]-Table2[[#This Row],[200D EMA]])/Table2[[#This Row],[200D EMA]]</f>
        <v>2.6571596947802881E-2</v>
      </c>
      <c r="V224">
        <v>0.96954889305059599</v>
      </c>
      <c r="W224">
        <v>197.1</v>
      </c>
      <c r="X224">
        <v>210.19</v>
      </c>
      <c r="Y224">
        <v>197.1</v>
      </c>
      <c r="Z224">
        <v>210.19</v>
      </c>
      <c r="AA224">
        <v>197.1</v>
      </c>
      <c r="AB224">
        <v>216.34</v>
      </c>
      <c r="AC224" s="1">
        <f>(Table2[[#This Row],[Close Price]]/Table2[[#This Row],[Day Low]])-1</f>
        <v>1.1719939117199374E-2</v>
      </c>
      <c r="AD224" s="1">
        <f>(Table2[[#This Row],[Day High]]/Table2[[#This Row],[Close Price]])-1</f>
        <v>5.405947545258516E-2</v>
      </c>
      <c r="AE224" s="1">
        <f>(Table2[[#This Row],[Close Price]]/Table2[[#This Row],[Current Week Low]])-1</f>
        <v>1.1719939117199374E-2</v>
      </c>
      <c r="AF224" s="1">
        <f>(Table2[[#This Row],[Current Week High]]/Table2[[#This Row],[Close Price]])-1</f>
        <v>5.405947545258516E-2</v>
      </c>
      <c r="AG224" s="1">
        <f>(Table2[[#This Row],[Close Price]]/Table2[[#This Row],[Current Month Low]])-1</f>
        <v>1.1719939117199374E-2</v>
      </c>
      <c r="AH224" s="1">
        <f>(Table2[[#This Row],[Current Month High]]/Table2[[#This Row],[Close Price]])-1</f>
        <v>8.4900456346221453E-2</v>
      </c>
      <c r="AI224">
        <v>16.719321999899702</v>
      </c>
      <c r="AJ224">
        <v>55.7890625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0.01</v>
      </c>
      <c r="AM224" t="s">
        <v>3188</v>
      </c>
      <c r="AN224">
        <v>-5.67</v>
      </c>
      <c r="AO224" t="s">
        <v>3189</v>
      </c>
      <c r="AP224">
        <v>0.18975861749107301</v>
      </c>
      <c r="AQ224">
        <f>(Table2[[#This Row],[Sharpe Ratio]]-AVERAGE(Table2[Sharpe Ratio]))/_xlfn.STDEV.P(Table2[Sharpe Ratio])</f>
        <v>1.4981327562915239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275</v>
      </c>
      <c r="AT224">
        <f>_xlfn.RANK.AVG(Table2[[#This Row],[6M Return vs Nifty Z-Score]],Table2[6M Return vs Nifty Z-Score])</f>
        <v>474</v>
      </c>
      <c r="AU224">
        <f>_xlfn.RANK.AVG(Table2[[#This Row],[Sharpe Ratio Z-Score]],Table2[Sharpe Ratio Z-Score])</f>
        <v>44</v>
      </c>
      <c r="AV224">
        <f>(Table2[[#This Row],[Rank 1Y]]+Table2[[#This Row],[Rank 6M]]+Table2[[#This Row],[Rank Sharpe]])/3</f>
        <v>264.33333333333331</v>
      </c>
    </row>
    <row r="225" spans="1:48" x14ac:dyDescent="0.3">
      <c r="A225" t="s">
        <v>1017</v>
      </c>
      <c r="B225" t="s">
        <v>1018</v>
      </c>
      <c r="C225" t="s">
        <v>3141</v>
      </c>
      <c r="D225" t="s">
        <v>48</v>
      </c>
      <c r="E225">
        <v>13992.771323999999</v>
      </c>
      <c r="F225">
        <v>733.95</v>
      </c>
      <c r="G225">
        <v>1.72358297786199</v>
      </c>
      <c r="H225">
        <f>(Table2[[#This Row],[1Y Return vs Nifty]]-AVERAGE(Table2[1Y Return vs Nifty]))/_xlfn.STDEV.P(Table2[1Y Return vs Nifty])</f>
        <v>-0.38867392969421183</v>
      </c>
      <c r="I225">
        <v>3.79837070721964</v>
      </c>
      <c r="J225">
        <f>(Table2[[#This Row],[1M Return vs Nifty]]-AVERAGE(Table2[1M Return vs Nifty]))/_xlfn.STDEV.P(Table2[1M Return vs Nifty])</f>
        <v>0.46619793190533482</v>
      </c>
      <c r="K225">
        <v>29.2521995492069</v>
      </c>
      <c r="L225">
        <f>(Table2[[#This Row],[6M Return vs Nifty]]-AVERAGE(Table2[6M Return vs Nifty]))/_xlfn.STDEV.P(Table2[6M Return vs Nifty])</f>
        <v>0.83967828751142359</v>
      </c>
      <c r="M225">
        <v>-1.1718698456766401</v>
      </c>
      <c r="N225">
        <f>(Table2[[#This Row],[1W Return vs Nifty]]-AVERAGE(Table2[1W Return vs Nifty]))/_xlfn.STDEV.P(Table2[1W Return vs Nifty])</f>
        <v>-0.66790643207591771</v>
      </c>
      <c r="O225">
        <v>755.5</v>
      </c>
      <c r="P225">
        <v>734.10705887053996</v>
      </c>
      <c r="Q225">
        <v>631.77103771174995</v>
      </c>
      <c r="R225">
        <v>49.131375698338999</v>
      </c>
      <c r="S225" s="1">
        <f>(Table2[[#This Row],[Close Price]]-Table2[[#This Row],[20D EMA]])/Table2[[#This Row],[20D EMA]]</f>
        <v>-2.8524156187954935E-2</v>
      </c>
      <c r="T225" s="1">
        <f>(Table2[[#This Row],[Close Price]]-Table2[[#This Row],[50D EMA]])/Table2[[#This Row],[50D EMA]]</f>
        <v>-2.1394545746713842E-4</v>
      </c>
      <c r="U225" s="1">
        <f>(Table2[[#This Row],[Close Price]]-Table2[[#This Row],[200D EMA]])/Table2[[#This Row],[200D EMA]]</f>
        <v>0.16173416663470092</v>
      </c>
      <c r="V225">
        <v>1.66343075897486</v>
      </c>
      <c r="W225">
        <v>725.55</v>
      </c>
      <c r="X225">
        <v>770.35</v>
      </c>
      <c r="Y225">
        <v>725.55</v>
      </c>
      <c r="Z225">
        <v>770.35</v>
      </c>
      <c r="AA225">
        <v>725.55</v>
      </c>
      <c r="AB225">
        <v>812</v>
      </c>
      <c r="AC225" s="1">
        <f>(Table2[[#This Row],[Close Price]]/Table2[[#This Row],[Day Low]])-1</f>
        <v>1.1577424023154981E-2</v>
      </c>
      <c r="AD225" s="1">
        <f>(Table2[[#This Row],[Day High]]/Table2[[#This Row],[Close Price]])-1</f>
        <v>4.9594659036719113E-2</v>
      </c>
      <c r="AE225" s="1">
        <f>(Table2[[#This Row],[Close Price]]/Table2[[#This Row],[Current Week Low]])-1</f>
        <v>1.1577424023154981E-2</v>
      </c>
      <c r="AF225" s="1">
        <f>(Table2[[#This Row],[Current Week High]]/Table2[[#This Row],[Close Price]])-1</f>
        <v>4.9594659036719113E-2</v>
      </c>
      <c r="AG225" s="1">
        <f>(Table2[[#This Row],[Close Price]]/Table2[[#This Row],[Current Month Low]])-1</f>
        <v>1.1577424023154981E-2</v>
      </c>
      <c r="AH225" s="1">
        <f>(Table2[[#This Row],[Current Month High]]/Table2[[#This Row],[Close Price]])-1</f>
        <v>0.10634239389604194</v>
      </c>
      <c r="AI225">
        <v>12.6371006199332</v>
      </c>
      <c r="AJ225">
        <v>63.828125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0.08</v>
      </c>
      <c r="AM225" t="s">
        <v>3188</v>
      </c>
      <c r="AN225">
        <v>-0.28999999999999998</v>
      </c>
      <c r="AO225" t="s">
        <v>3189</v>
      </c>
      <c r="AP225">
        <v>9.2341456626020002E-2</v>
      </c>
      <c r="AQ225">
        <f>(Table2[[#This Row],[Sharpe Ratio]]-AVERAGE(Table2[Sharpe Ratio]))/_xlfn.STDEV.P(Table2[Sharpe Ratio])</f>
        <v>0.36077701201199591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0.61007286965862473</v>
      </c>
      <c r="AS225">
        <f>_xlfn.RANK.AVG(Table2[[#This Row],[1Y Return vs Nifty Z-Score]],Table2[1Y Return vs Nifty Z-Score])</f>
        <v>434</v>
      </c>
      <c r="AT225">
        <f>_xlfn.RANK.AVG(Table2[[#This Row],[6M Return vs Nifty Z-Score]],Table2[6M Return vs Nifty Z-Score])</f>
        <v>112</v>
      </c>
      <c r="AU225">
        <f>_xlfn.RANK.AVG(Table2[[#This Row],[Sharpe Ratio Z-Score]],Table2[Sharpe Ratio Z-Score])</f>
        <v>252</v>
      </c>
      <c r="AV225">
        <f>(Table2[[#This Row],[Rank 1Y]]+Table2[[#This Row],[Rank 6M]]+Table2[[#This Row],[Rank Sharpe]])/3</f>
        <v>266</v>
      </c>
    </row>
    <row r="226" spans="1:48" x14ac:dyDescent="0.3">
      <c r="A226" t="s">
        <v>1509</v>
      </c>
      <c r="B226" t="s">
        <v>1510</v>
      </c>
      <c r="C226" t="s">
        <v>3142</v>
      </c>
      <c r="D226" t="s">
        <v>135</v>
      </c>
      <c r="E226">
        <v>6768.5300952999996</v>
      </c>
      <c r="F226">
        <v>782.85</v>
      </c>
      <c r="G226">
        <v>55.639908051204401</v>
      </c>
      <c r="H226">
        <f>(Table2[[#This Row],[1Y Return vs Nifty]]-AVERAGE(Table2[1Y Return vs Nifty]))/_xlfn.STDEV.P(Table2[1Y Return vs Nifty])</f>
        <v>0.58042684287006974</v>
      </c>
      <c r="I226">
        <v>0.220782603915502</v>
      </c>
      <c r="J226">
        <f>(Table2[[#This Row],[1M Return vs Nifty]]-AVERAGE(Table2[1M Return vs Nifty]))/_xlfn.STDEV.P(Table2[1M Return vs Nifty])</f>
        <v>6.6486917789424449E-2</v>
      </c>
      <c r="K226">
        <v>-7.5817432036074699</v>
      </c>
      <c r="L226">
        <f>(Table2[[#This Row],[6M Return vs Nifty]]-AVERAGE(Table2[6M Return vs Nifty]))/_xlfn.STDEV.P(Table2[6M Return vs Nifty])</f>
        <v>-0.46038347664577711</v>
      </c>
      <c r="M226">
        <v>2.9266832840793899</v>
      </c>
      <c r="N226">
        <f>(Table2[[#This Row],[1W Return vs Nifty]]-AVERAGE(Table2[1W Return vs Nifty]))/_xlfn.STDEV.P(Table2[1W Return vs Nifty])</f>
        <v>0.38094765298554117</v>
      </c>
      <c r="O226">
        <v>825.18</v>
      </c>
      <c r="P226">
        <v>847.92294778576002</v>
      </c>
      <c r="Q226">
        <v>772.54198037718504</v>
      </c>
      <c r="R226">
        <v>42.9815711359606</v>
      </c>
      <c r="S226" s="1">
        <f>(Table2[[#This Row],[Close Price]]-Table2[[#This Row],[20D EMA]])/Table2[[#This Row],[20D EMA]]</f>
        <v>-5.1297898640296574E-2</v>
      </c>
      <c r="T226" s="1">
        <f>(Table2[[#This Row],[Close Price]]-Table2[[#This Row],[50D EMA]])/Table2[[#This Row],[50D EMA]]</f>
        <v>-7.6743939948422782E-2</v>
      </c>
      <c r="U226" s="1">
        <f>(Table2[[#This Row],[Close Price]]-Table2[[#This Row],[200D EMA]])/Table2[[#This Row],[200D EMA]]</f>
        <v>1.3342989616929563E-2</v>
      </c>
      <c r="V226">
        <v>1.1910492856605599</v>
      </c>
      <c r="W226">
        <v>775.55</v>
      </c>
      <c r="X226">
        <v>825.45</v>
      </c>
      <c r="Y226">
        <v>775.55</v>
      </c>
      <c r="Z226">
        <v>825.45</v>
      </c>
      <c r="AA226">
        <v>775.55</v>
      </c>
      <c r="AB226">
        <v>848.95</v>
      </c>
      <c r="AC226" s="1">
        <f>(Table2[[#This Row],[Close Price]]/Table2[[#This Row],[Day Low]])-1</f>
        <v>9.4126748758946999E-3</v>
      </c>
      <c r="AD226" s="1">
        <f>(Table2[[#This Row],[Day High]]/Table2[[#This Row],[Close Price]])-1</f>
        <v>5.4416554895573954E-2</v>
      </c>
      <c r="AE226" s="1">
        <f>(Table2[[#This Row],[Close Price]]/Table2[[#This Row],[Current Week Low]])-1</f>
        <v>9.4126748758946999E-3</v>
      </c>
      <c r="AF226" s="1">
        <f>(Table2[[#This Row],[Current Week High]]/Table2[[#This Row],[Close Price]])-1</f>
        <v>5.4416554895573954E-2</v>
      </c>
      <c r="AG226" s="1">
        <f>(Table2[[#This Row],[Close Price]]/Table2[[#This Row],[Current Month Low]])-1</f>
        <v>9.4126748758946999E-3</v>
      </c>
      <c r="AH226" s="1">
        <f>(Table2[[#This Row],[Current Month High]]/Table2[[#This Row],[Close Price]])-1</f>
        <v>8.4435076962381173E-2</v>
      </c>
      <c r="AI226">
        <v>41.7896148687487</v>
      </c>
      <c r="AJ226">
        <v>116.376451077943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-7.0000000000000007E-2</v>
      </c>
      <c r="AM226" t="s">
        <v>3189</v>
      </c>
      <c r="AN226">
        <v>-3.32</v>
      </c>
      <c r="AO226" t="s">
        <v>3189</v>
      </c>
      <c r="AP226">
        <v>0.12651628127025399</v>
      </c>
      <c r="AQ226">
        <f>(Table2[[#This Row],[Sharpe Ratio]]-AVERAGE(Table2[Sharpe Ratio]))/_xlfn.STDEV.P(Table2[Sharpe Ratio])</f>
        <v>0.75977173505374263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159</v>
      </c>
      <c r="AT226">
        <f>_xlfn.RANK.AVG(Table2[[#This Row],[6M Return vs Nifty Z-Score]],Table2[6M Return vs Nifty Z-Score])</f>
        <v>478</v>
      </c>
      <c r="AU226">
        <f>_xlfn.RANK.AVG(Table2[[#This Row],[Sharpe Ratio Z-Score]],Table2[Sharpe Ratio Z-Score])</f>
        <v>162</v>
      </c>
      <c r="AV226">
        <f>(Table2[[#This Row],[Rank 1Y]]+Table2[[#This Row],[Rank 6M]]+Table2[[#This Row],[Rank Sharpe]])/3</f>
        <v>266.33333333333331</v>
      </c>
    </row>
    <row r="227" spans="1:48" x14ac:dyDescent="0.3">
      <c r="A227" t="s">
        <v>849</v>
      </c>
      <c r="B227" t="s">
        <v>850</v>
      </c>
      <c r="C227" t="s">
        <v>3127</v>
      </c>
      <c r="D227" t="s">
        <v>176</v>
      </c>
      <c r="E227">
        <v>18870.01282023</v>
      </c>
      <c r="F227">
        <v>1824.8</v>
      </c>
      <c r="G227">
        <v>37.950927167251201</v>
      </c>
      <c r="H227">
        <f>(Table2[[#This Row],[1Y Return vs Nifty]]-AVERAGE(Table2[1Y Return vs Nifty]))/_xlfn.STDEV.P(Table2[1Y Return vs Nifty])</f>
        <v>0.26248223115562086</v>
      </c>
      <c r="I227">
        <v>3.7100547275410198</v>
      </c>
      <c r="J227">
        <f>(Table2[[#This Row],[1M Return vs Nifty]]-AVERAGE(Table2[1M Return vs Nifty]))/_xlfn.STDEV.P(Table2[1M Return vs Nifty])</f>
        <v>0.45633070605913451</v>
      </c>
      <c r="K227">
        <v>12.903306678963499</v>
      </c>
      <c r="L227">
        <f>(Table2[[#This Row],[6M Return vs Nifty]]-AVERAGE(Table2[6M Return vs Nifty]))/_xlfn.STDEV.P(Table2[6M Return vs Nifty])</f>
        <v>0.2626406717030611</v>
      </c>
      <c r="M227">
        <v>2.5061136100368602</v>
      </c>
      <c r="N227">
        <f>(Table2[[#This Row],[1W Return vs Nifty]]-AVERAGE(Table2[1W Return vs Nifty]))/_xlfn.STDEV.P(Table2[1W Return vs Nifty])</f>
        <v>0.27332034971358593</v>
      </c>
      <c r="O227">
        <v>1891.88</v>
      </c>
      <c r="P227">
        <v>1827.1657129612199</v>
      </c>
      <c r="Q227">
        <v>1553.02769640922</v>
      </c>
      <c r="R227">
        <v>49.0583450160307</v>
      </c>
      <c r="S227" s="1">
        <f>(Table2[[#This Row],[Close Price]]-Table2[[#This Row],[20D EMA]])/Table2[[#This Row],[20D EMA]]</f>
        <v>-3.5456794299849964E-2</v>
      </c>
      <c r="T227" s="1">
        <f>(Table2[[#This Row],[Close Price]]-Table2[[#This Row],[50D EMA]])/Table2[[#This Row],[50D EMA]]</f>
        <v>-1.2947446115251068E-3</v>
      </c>
      <c r="U227" s="1">
        <f>(Table2[[#This Row],[Close Price]]-Table2[[#This Row],[200D EMA]])/Table2[[#This Row],[200D EMA]]</f>
        <v>0.17499514285492077</v>
      </c>
      <c r="V227">
        <v>1.04881695002966</v>
      </c>
      <c r="W227">
        <v>1818.75</v>
      </c>
      <c r="X227">
        <v>1923.75</v>
      </c>
      <c r="Y227">
        <v>1818.75</v>
      </c>
      <c r="Z227">
        <v>1923.75</v>
      </c>
      <c r="AA227">
        <v>1818.75</v>
      </c>
      <c r="AB227">
        <v>1958</v>
      </c>
      <c r="AC227" s="1">
        <f>(Table2[[#This Row],[Close Price]]/Table2[[#This Row],[Day Low]])-1</f>
        <v>3.3264604810996357E-3</v>
      </c>
      <c r="AD227" s="1">
        <f>(Table2[[#This Row],[Day High]]/Table2[[#This Row],[Close Price]])-1</f>
        <v>5.4225120561157469E-2</v>
      </c>
      <c r="AE227" s="1">
        <f>(Table2[[#This Row],[Close Price]]/Table2[[#This Row],[Current Week Low]])-1</f>
        <v>3.3264604810996357E-3</v>
      </c>
      <c r="AF227" s="1">
        <f>(Table2[[#This Row],[Current Week High]]/Table2[[#This Row],[Close Price]])-1</f>
        <v>5.4225120561157469E-2</v>
      </c>
      <c r="AG227" s="1">
        <f>(Table2[[#This Row],[Close Price]]/Table2[[#This Row],[Current Month Low]])-1</f>
        <v>3.3264604810996357E-3</v>
      </c>
      <c r="AH227" s="1">
        <f>(Table2[[#This Row],[Current Month High]]/Table2[[#This Row],[Close Price]])-1</f>
        <v>7.2994300745287122E-2</v>
      </c>
      <c r="AI227">
        <v>8.9434458570802207</v>
      </c>
      <c r="AJ227">
        <v>86.441890166028102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0.11</v>
      </c>
      <c r="AM227" t="s">
        <v>3188</v>
      </c>
      <c r="AN227">
        <v>-3.11</v>
      </c>
      <c r="AO227" t="s">
        <v>3189</v>
      </c>
      <c r="AP227">
        <v>6.7467596086722995E-2</v>
      </c>
      <c r="AQ227">
        <f>(Table2[[#This Row],[Sharpe Ratio]]-AVERAGE(Table2[Sharpe Ratio]))/_xlfn.STDEV.P(Table2[Sharpe Ratio])</f>
        <v>7.0372036999773901E-2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1.3251459956311762</v>
      </c>
      <c r="AS227">
        <f>_xlfn.RANK.AVG(Table2[[#This Row],[1Y Return vs Nifty Z-Score]],Table2[1Y Return vs Nifty Z-Score])</f>
        <v>231</v>
      </c>
      <c r="AT227">
        <f>_xlfn.RANK.AVG(Table2[[#This Row],[6M Return vs Nifty Z-Score]],Table2[6M Return vs Nifty Z-Score])</f>
        <v>240</v>
      </c>
      <c r="AU227">
        <f>_xlfn.RANK.AVG(Table2[[#This Row],[Sharpe Ratio Z-Score]],Table2[Sharpe Ratio Z-Score])</f>
        <v>331</v>
      </c>
      <c r="AV227">
        <f>(Table2[[#This Row],[Rank 1Y]]+Table2[[#This Row],[Rank 6M]]+Table2[[#This Row],[Rank Sharpe]])/3</f>
        <v>267.33333333333331</v>
      </c>
    </row>
    <row r="228" spans="1:48" x14ac:dyDescent="0.3">
      <c r="A228" t="s">
        <v>392</v>
      </c>
      <c r="B228" t="s">
        <v>393</v>
      </c>
      <c r="C228" t="s">
        <v>3129</v>
      </c>
      <c r="D228" t="s">
        <v>143</v>
      </c>
      <c r="E228">
        <v>59576.992473195998</v>
      </c>
      <c r="F228">
        <v>211.13</v>
      </c>
      <c r="G228">
        <v>225.718782489972</v>
      </c>
      <c r="H228">
        <f>(Table2[[#This Row],[1Y Return vs Nifty]]-AVERAGE(Table2[1Y Return vs Nifty]))/_xlfn.STDEV.P(Table2[1Y Return vs Nifty])</f>
        <v>3.6374521203025263</v>
      </c>
      <c r="I228">
        <v>-1.3449939210472801</v>
      </c>
      <c r="J228">
        <f>(Table2[[#This Row],[1M Return vs Nifty]]-AVERAGE(Table2[1M Return vs Nifty]))/_xlfn.STDEV.P(Table2[1M Return vs Nifty])</f>
        <v>-0.10845164545482902</v>
      </c>
      <c r="K228">
        <v>10.9939626459254</v>
      </c>
      <c r="L228">
        <f>(Table2[[#This Row],[6M Return vs Nifty]]-AVERAGE(Table2[6M Return vs Nifty]))/_xlfn.STDEV.P(Table2[6M Return vs Nifty])</f>
        <v>0.19524997208036393</v>
      </c>
      <c r="M228">
        <v>-0.53640746978329001</v>
      </c>
      <c r="N228">
        <f>(Table2[[#This Row],[1W Return vs Nifty]]-AVERAGE(Table2[1W Return vs Nifty]))/_xlfn.STDEV.P(Table2[1W Return vs Nifty])</f>
        <v>-0.50528628595174763</v>
      </c>
      <c r="O228">
        <v>228.51</v>
      </c>
      <c r="P228">
        <v>231.58049388545001</v>
      </c>
      <c r="Q228">
        <v>182.657524493484</v>
      </c>
      <c r="R228">
        <v>35.3347548347624</v>
      </c>
      <c r="S228" s="1">
        <f>(Table2[[#This Row],[Close Price]]-Table2[[#This Row],[20D EMA]])/Table2[[#This Row],[20D EMA]]</f>
        <v>-7.6057940571528579E-2</v>
      </c>
      <c r="T228" s="1">
        <f>(Table2[[#This Row],[Close Price]]-Table2[[#This Row],[50D EMA]])/Table2[[#This Row],[50D EMA]]</f>
        <v>-8.8308361133238353E-2</v>
      </c>
      <c r="U228" s="1">
        <f>(Table2[[#This Row],[Close Price]]-Table2[[#This Row],[200D EMA]])/Table2[[#This Row],[200D EMA]]</f>
        <v>0.1558790177709416</v>
      </c>
      <c r="V228">
        <v>0.24413830179406701</v>
      </c>
      <c r="W228">
        <v>210</v>
      </c>
      <c r="X228">
        <v>225.59</v>
      </c>
      <c r="Y228">
        <v>210</v>
      </c>
      <c r="Z228">
        <v>225.59</v>
      </c>
      <c r="AA228">
        <v>210</v>
      </c>
      <c r="AB228">
        <v>237</v>
      </c>
      <c r="AC228" s="1">
        <f>(Table2[[#This Row],[Close Price]]/Table2[[#This Row],[Day Low]])-1</f>
        <v>5.3809523809522641E-3</v>
      </c>
      <c r="AD228" s="1">
        <f>(Table2[[#This Row],[Day High]]/Table2[[#This Row],[Close Price]])-1</f>
        <v>6.8488608913939375E-2</v>
      </c>
      <c r="AE228" s="1">
        <f>(Table2[[#This Row],[Close Price]]/Table2[[#This Row],[Current Week Low]])-1</f>
        <v>5.3809523809522641E-3</v>
      </c>
      <c r="AF228" s="1">
        <f>(Table2[[#This Row],[Current Week High]]/Table2[[#This Row],[Close Price]])-1</f>
        <v>6.8488608913939375E-2</v>
      </c>
      <c r="AG228" s="1">
        <f>(Table2[[#This Row],[Close Price]]/Table2[[#This Row],[Current Month Low]])-1</f>
        <v>5.3809523809522641E-3</v>
      </c>
      <c r="AH228" s="1">
        <f>(Table2[[#This Row],[Current Month High]]/Table2[[#This Row],[Close Price]])-1</f>
        <v>0.12253114195045711</v>
      </c>
      <c r="AI228">
        <v>46.828967934447903</v>
      </c>
      <c r="AJ228">
        <v>351.13247863247801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-0.16</v>
      </c>
      <c r="AM228" t="s">
        <v>3189</v>
      </c>
      <c r="AN228">
        <v>-7.15</v>
      </c>
      <c r="AO228" t="s">
        <v>3189</v>
      </c>
      <c r="AQ228">
        <f>(Table2[[#This Row],[Sharpe Ratio]]-AVERAGE(Table2[Sharpe Ratio]))/_xlfn.STDEV.P(Table2[Sharpe Ratio])</f>
        <v>-0.71731934386752505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6</v>
      </c>
      <c r="AT228">
        <f>_xlfn.RANK.AVG(Table2[[#This Row],[6M Return vs Nifty Z-Score]],Table2[6M Return vs Nifty Z-Score])</f>
        <v>256</v>
      </c>
      <c r="AU228">
        <f>_xlfn.RANK.AVG(Table2[[#This Row],[Sharpe Ratio Z-Score]],Table2[Sharpe Ratio Z-Score])</f>
        <v>541.5</v>
      </c>
      <c r="AV228">
        <f>(Table2[[#This Row],[Rank 1Y]]+Table2[[#This Row],[Rank 6M]]+Table2[[#This Row],[Rank Sharpe]])/3</f>
        <v>267.83333333333331</v>
      </c>
    </row>
    <row r="229" spans="1:48" x14ac:dyDescent="0.3">
      <c r="A229" t="s">
        <v>1845</v>
      </c>
      <c r="B229" t="s">
        <v>1846</v>
      </c>
      <c r="C229" t="s">
        <v>3141</v>
      </c>
      <c r="D229" t="s">
        <v>106</v>
      </c>
      <c r="E229">
        <v>4182.3665416399999</v>
      </c>
      <c r="F229">
        <v>1022.85</v>
      </c>
      <c r="G229">
        <v>17.2423892197302</v>
      </c>
      <c r="H229">
        <f>(Table2[[#This Row],[1Y Return vs Nifty]]-AVERAGE(Table2[1Y Return vs Nifty]))/_xlfn.STDEV.P(Table2[1Y Return vs Nifty])</f>
        <v>-0.10973638901776692</v>
      </c>
      <c r="I229">
        <v>-10.555087814292101</v>
      </c>
      <c r="J229">
        <f>(Table2[[#This Row],[1M Return vs Nifty]]-AVERAGE(Table2[1M Return vs Nifty]))/_xlfn.STDEV.P(Table2[1M Return vs Nifty])</f>
        <v>-1.1374622145507089</v>
      </c>
      <c r="K229">
        <v>34.599824773202997</v>
      </c>
      <c r="L229">
        <f>(Table2[[#This Row],[6M Return vs Nifty]]-AVERAGE(Table2[6M Return vs Nifty]))/_xlfn.STDEV.P(Table2[6M Return vs Nifty])</f>
        <v>1.028423845634677</v>
      </c>
      <c r="M229">
        <v>4.4719131191913499</v>
      </c>
      <c r="N229">
        <f>(Table2[[#This Row],[1W Return vs Nifty]]-AVERAGE(Table2[1W Return vs Nifty]))/_xlfn.STDEV.P(Table2[1W Return vs Nifty])</f>
        <v>0.77638491428377365</v>
      </c>
      <c r="O229">
        <v>1117.17</v>
      </c>
      <c r="P229">
        <v>1164.32504978563</v>
      </c>
      <c r="Q229">
        <v>1009.61024435127</v>
      </c>
      <c r="R229">
        <v>36.009349763517498</v>
      </c>
      <c r="S229" s="1">
        <f>(Table2[[#This Row],[Close Price]]-Table2[[#This Row],[20D EMA]])/Table2[[#This Row],[20D EMA]]</f>
        <v>-8.442761620881338E-2</v>
      </c>
      <c r="T229" s="1">
        <f>(Table2[[#This Row],[Close Price]]-Table2[[#This Row],[50D EMA]])/Table2[[#This Row],[50D EMA]]</f>
        <v>-0.12150820753334962</v>
      </c>
      <c r="U229" s="1">
        <f>(Table2[[#This Row],[Close Price]]-Table2[[#This Row],[200D EMA]])/Table2[[#This Row],[200D EMA]]</f>
        <v>1.3113729503841634E-2</v>
      </c>
      <c r="V229">
        <v>0.33944803381312499</v>
      </c>
      <c r="W229">
        <v>1018.8</v>
      </c>
      <c r="X229">
        <v>1089.45</v>
      </c>
      <c r="Y229">
        <v>1018.8</v>
      </c>
      <c r="Z229">
        <v>1089.45</v>
      </c>
      <c r="AA229">
        <v>1018.8</v>
      </c>
      <c r="AB229">
        <v>1140</v>
      </c>
      <c r="AC229" s="1">
        <f>(Table2[[#This Row],[Close Price]]/Table2[[#This Row],[Day Low]])-1</f>
        <v>3.9752650176678728E-3</v>
      </c>
      <c r="AD229" s="1">
        <f>(Table2[[#This Row],[Day High]]/Table2[[#This Row],[Close Price]])-1</f>
        <v>6.5112186537615413E-2</v>
      </c>
      <c r="AE229" s="1">
        <f>(Table2[[#This Row],[Close Price]]/Table2[[#This Row],[Current Week Low]])-1</f>
        <v>3.9752650176678728E-3</v>
      </c>
      <c r="AF229" s="1">
        <f>(Table2[[#This Row],[Current Week High]]/Table2[[#This Row],[Close Price]])-1</f>
        <v>6.5112186537615413E-2</v>
      </c>
      <c r="AG229" s="1">
        <f>(Table2[[#This Row],[Close Price]]/Table2[[#This Row],[Current Month Low]])-1</f>
        <v>3.9752650176678728E-3</v>
      </c>
      <c r="AH229" s="1">
        <f>(Table2[[#This Row],[Current Month High]]/Table2[[#This Row],[Close Price]])-1</f>
        <v>0.11453292271594062</v>
      </c>
      <c r="AI229">
        <v>55.7119812289192</v>
      </c>
      <c r="AJ229">
        <v>67.680327868852402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</v>
      </c>
      <c r="AM229">
        <v>0</v>
      </c>
      <c r="AN229">
        <v>-7.68</v>
      </c>
      <c r="AO229" t="s">
        <v>3189</v>
      </c>
      <c r="AP229">
        <v>5.0242391637294999E-2</v>
      </c>
      <c r="AQ229">
        <f>(Table2[[#This Row],[Sharpe Ratio]]-AVERAGE(Table2[Sharpe Ratio]))/_xlfn.STDEV.P(Table2[Sharpe Ratio])</f>
        <v>-0.13073406230530518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333</v>
      </c>
      <c r="AT229">
        <f>_xlfn.RANK.AVG(Table2[[#This Row],[6M Return vs Nifty Z-Score]],Table2[6M Return vs Nifty Z-Score])</f>
        <v>97</v>
      </c>
      <c r="AU229">
        <f>_xlfn.RANK.AVG(Table2[[#This Row],[Sharpe Ratio Z-Score]],Table2[Sharpe Ratio Z-Score])</f>
        <v>374</v>
      </c>
      <c r="AV229">
        <f>(Table2[[#This Row],[Rank 1Y]]+Table2[[#This Row],[Rank 6M]]+Table2[[#This Row],[Rank Sharpe]])/3</f>
        <v>268</v>
      </c>
    </row>
    <row r="230" spans="1:48" x14ac:dyDescent="0.3">
      <c r="A230" t="s">
        <v>803</v>
      </c>
      <c r="B230" t="s">
        <v>804</v>
      </c>
      <c r="C230" t="s">
        <v>3130</v>
      </c>
      <c r="D230" t="s">
        <v>728</v>
      </c>
      <c r="E230">
        <v>20375.727386524999</v>
      </c>
      <c r="F230">
        <v>1116.25</v>
      </c>
      <c r="G230">
        <v>2.3098693672619901</v>
      </c>
      <c r="H230">
        <f>(Table2[[#This Row],[1Y Return vs Nifty]]-AVERAGE(Table2[1Y Return vs Nifty]))/_xlfn.STDEV.P(Table2[1Y Return vs Nifty])</f>
        <v>-0.37813592303039378</v>
      </c>
      <c r="I230">
        <v>-9.28401010029045</v>
      </c>
      <c r="J230">
        <f>(Table2[[#This Row],[1M Return vs Nifty]]-AVERAGE(Table2[1M Return vs Nifty]))/_xlfn.STDEV.P(Table2[1M Return vs Nifty])</f>
        <v>-0.99544928645132746</v>
      </c>
      <c r="K230">
        <v>29.5259107161454</v>
      </c>
      <c r="L230">
        <f>(Table2[[#This Row],[6M Return vs Nifty]]-AVERAGE(Table2[6M Return vs Nifty]))/_xlfn.STDEV.P(Table2[6M Return vs Nifty])</f>
        <v>0.84933898077327652</v>
      </c>
      <c r="M230">
        <v>1.8063203140100901</v>
      </c>
      <c r="N230">
        <f>(Table2[[#This Row],[1W Return vs Nifty]]-AVERAGE(Table2[1W Return vs Nifty]))/_xlfn.STDEV.P(Table2[1W Return vs Nifty])</f>
        <v>9.4237382139613912E-2</v>
      </c>
      <c r="O230">
        <v>1218.93</v>
      </c>
      <c r="P230">
        <v>1248.08977439409</v>
      </c>
      <c r="Q230">
        <v>1107.18570146868</v>
      </c>
      <c r="R230">
        <v>40.538116471340501</v>
      </c>
      <c r="S230" s="1">
        <f>(Table2[[#This Row],[Close Price]]-Table2[[#This Row],[20D EMA]])/Table2[[#This Row],[20D EMA]]</f>
        <v>-8.423781513294451E-2</v>
      </c>
      <c r="T230" s="1">
        <f>(Table2[[#This Row],[Close Price]]-Table2[[#This Row],[50D EMA]])/Table2[[#This Row],[50D EMA]]</f>
        <v>-0.1056332461806237</v>
      </c>
      <c r="U230" s="1">
        <f>(Table2[[#This Row],[Close Price]]-Table2[[#This Row],[200D EMA]])/Table2[[#This Row],[200D EMA]]</f>
        <v>8.186791537585985E-3</v>
      </c>
      <c r="V230">
        <v>0.83271296929514904</v>
      </c>
      <c r="W230">
        <v>1105.3</v>
      </c>
      <c r="X230">
        <v>1201.9000000000001</v>
      </c>
      <c r="Y230">
        <v>1105.3</v>
      </c>
      <c r="Z230">
        <v>1201.9000000000001</v>
      </c>
      <c r="AA230">
        <v>1105.3</v>
      </c>
      <c r="AB230">
        <v>1211</v>
      </c>
      <c r="AC230" s="1">
        <f>(Table2[[#This Row],[Close Price]]/Table2[[#This Row],[Day Low]])-1</f>
        <v>9.9068126300552173E-3</v>
      </c>
      <c r="AD230" s="1">
        <f>(Table2[[#This Row],[Day High]]/Table2[[#This Row],[Close Price]])-1</f>
        <v>7.6730123180291265E-2</v>
      </c>
      <c r="AE230" s="1">
        <f>(Table2[[#This Row],[Close Price]]/Table2[[#This Row],[Current Week Low]])-1</f>
        <v>9.9068126300552173E-3</v>
      </c>
      <c r="AF230" s="1">
        <f>(Table2[[#This Row],[Current Week High]]/Table2[[#This Row],[Close Price]])-1</f>
        <v>7.6730123180291265E-2</v>
      </c>
      <c r="AG230" s="1">
        <f>(Table2[[#This Row],[Close Price]]/Table2[[#This Row],[Current Month Low]])-1</f>
        <v>9.9068126300552173E-3</v>
      </c>
      <c r="AH230" s="1">
        <f>(Table2[[#This Row],[Current Month High]]/Table2[[#This Row],[Close Price]])-1</f>
        <v>8.4882418812989968E-2</v>
      </c>
      <c r="AI230">
        <v>33.930571108622601</v>
      </c>
      <c r="AJ230">
        <v>71.401151631477902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-0.23</v>
      </c>
      <c r="AM230" t="s">
        <v>3189</v>
      </c>
      <c r="AN230">
        <v>-9.41</v>
      </c>
      <c r="AO230" t="s">
        <v>3189</v>
      </c>
      <c r="AP230">
        <v>8.7521183618175E-2</v>
      </c>
      <c r="AQ230">
        <f>(Table2[[#This Row],[Sharpe Ratio]]-AVERAGE(Table2[Sharpe Ratio]))/_xlfn.STDEV.P(Table2[Sharpe Ratio])</f>
        <v>0.3044998104821493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431</v>
      </c>
      <c r="AT230">
        <f>_xlfn.RANK.AVG(Table2[[#This Row],[6M Return vs Nifty Z-Score]],Table2[6M Return vs Nifty Z-Score])</f>
        <v>109</v>
      </c>
      <c r="AU230">
        <f>_xlfn.RANK.AVG(Table2[[#This Row],[Sharpe Ratio Z-Score]],Table2[Sharpe Ratio Z-Score])</f>
        <v>265</v>
      </c>
      <c r="AV230">
        <f>(Table2[[#This Row],[Rank 1Y]]+Table2[[#This Row],[Rank 6M]]+Table2[[#This Row],[Rank Sharpe]])/3</f>
        <v>268.33333333333331</v>
      </c>
    </row>
    <row r="231" spans="1:48" x14ac:dyDescent="0.3">
      <c r="A231" t="s">
        <v>1140</v>
      </c>
      <c r="B231" t="s">
        <v>1141</v>
      </c>
      <c r="C231" t="s">
        <v>3129</v>
      </c>
      <c r="D231" t="s">
        <v>579</v>
      </c>
      <c r="E231">
        <v>11127.23742609</v>
      </c>
      <c r="F231">
        <v>1240</v>
      </c>
      <c r="G231">
        <v>20.902993484456999</v>
      </c>
      <c r="H231">
        <f>(Table2[[#This Row],[1Y Return vs Nifty]]-AVERAGE(Table2[1Y Return vs Nifty]))/_xlfn.STDEV.P(Table2[1Y Return vs Nifty])</f>
        <v>-4.3940094181774546E-2</v>
      </c>
      <c r="I231">
        <v>10.2181276800837</v>
      </c>
      <c r="J231">
        <f>(Table2[[#This Row],[1M Return vs Nifty]]-AVERAGE(Table2[1M Return vs Nifty]))/_xlfn.STDEV.P(Table2[1M Return vs Nifty])</f>
        <v>1.1834542218709871</v>
      </c>
      <c r="K231">
        <v>20.245936556574001</v>
      </c>
      <c r="L231">
        <f>(Table2[[#This Row],[6M Return vs Nifty]]-AVERAGE(Table2[6M Return vs Nifty]))/_xlfn.STDEV.P(Table2[6M Return vs Nifty])</f>
        <v>0.52180033908649126</v>
      </c>
      <c r="M231">
        <v>7.9333422587159896</v>
      </c>
      <c r="N231">
        <f>(Table2[[#This Row],[1W Return vs Nifty]]-AVERAGE(Table2[1W Return vs Nifty]))/_xlfn.STDEV.P(Table2[1W Return vs Nifty])</f>
        <v>1.6621936321903537</v>
      </c>
      <c r="O231">
        <v>1206.6400000000001</v>
      </c>
      <c r="P231">
        <v>1142.9896583979801</v>
      </c>
      <c r="Q231">
        <v>1006.0030264754</v>
      </c>
      <c r="R231">
        <v>57.1788163679728</v>
      </c>
      <c r="S231" s="1">
        <f>(Table2[[#This Row],[Close Price]]-Table2[[#This Row],[20D EMA]])/Table2[[#This Row],[20D EMA]]</f>
        <v>2.7647019823642427E-2</v>
      </c>
      <c r="T231" s="1">
        <f>(Table2[[#This Row],[Close Price]]-Table2[[#This Row],[50D EMA]])/Table2[[#This Row],[50D EMA]]</f>
        <v>8.4874207644179481E-2</v>
      </c>
      <c r="U231" s="1">
        <f>(Table2[[#This Row],[Close Price]]-Table2[[#This Row],[200D EMA]])/Table2[[#This Row],[200D EMA]]</f>
        <v>0.23260066557098172</v>
      </c>
      <c r="V231">
        <v>1.39757073603254</v>
      </c>
      <c r="W231">
        <v>1228</v>
      </c>
      <c r="X231">
        <v>1297</v>
      </c>
      <c r="Y231">
        <v>1228</v>
      </c>
      <c r="Z231">
        <v>1297</v>
      </c>
      <c r="AA231">
        <v>1155</v>
      </c>
      <c r="AB231">
        <v>1297</v>
      </c>
      <c r="AC231" s="1">
        <f>(Table2[[#This Row],[Close Price]]/Table2[[#This Row],[Day Low]])-1</f>
        <v>9.7719869706840434E-3</v>
      </c>
      <c r="AD231" s="1">
        <f>(Table2[[#This Row],[Day High]]/Table2[[#This Row],[Close Price]])-1</f>
        <v>4.5967741935483808E-2</v>
      </c>
      <c r="AE231" s="1">
        <f>(Table2[[#This Row],[Close Price]]/Table2[[#This Row],[Current Week Low]])-1</f>
        <v>9.7719869706840434E-3</v>
      </c>
      <c r="AF231" s="1">
        <f>(Table2[[#This Row],[Current Week High]]/Table2[[#This Row],[Close Price]])-1</f>
        <v>4.5967741935483808E-2</v>
      </c>
      <c r="AG231" s="1">
        <f>(Table2[[#This Row],[Close Price]]/Table2[[#This Row],[Current Month Low]])-1</f>
        <v>7.3593073593073655E-2</v>
      </c>
      <c r="AH231" s="1">
        <f>(Table2[[#This Row],[Current Month High]]/Table2[[#This Row],[Close Price]])-1</f>
        <v>4.5967741935483808E-2</v>
      </c>
      <c r="AI231">
        <v>10.451612903225801</v>
      </c>
      <c r="AJ231">
        <v>59.660078542458002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0.16</v>
      </c>
      <c r="AM231" t="s">
        <v>3188</v>
      </c>
      <c r="AN231">
        <v>0.81</v>
      </c>
      <c r="AO231" t="s">
        <v>3188</v>
      </c>
      <c r="AP231">
        <v>7.1064131422436005E-2</v>
      </c>
      <c r="AQ231">
        <f>(Table2[[#This Row],[Sharpe Ratio]]-AVERAGE(Table2[Sharpe Ratio]))/_xlfn.STDEV.P(Table2[Sharpe Ratio])</f>
        <v>0.11236197067525751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3.4358700696413149</v>
      </c>
      <c r="AS231">
        <f>_xlfn.RANK.AVG(Table2[[#This Row],[1Y Return vs Nifty Z-Score]],Table2[1Y Return vs Nifty Z-Score])</f>
        <v>313</v>
      </c>
      <c r="AT231">
        <f>_xlfn.RANK.AVG(Table2[[#This Row],[6M Return vs Nifty Z-Score]],Table2[6M Return vs Nifty Z-Score])</f>
        <v>176</v>
      </c>
      <c r="AU231">
        <f>_xlfn.RANK.AVG(Table2[[#This Row],[Sharpe Ratio Z-Score]],Table2[Sharpe Ratio Z-Score])</f>
        <v>316</v>
      </c>
      <c r="AV231">
        <f>(Table2[[#This Row],[Rank 1Y]]+Table2[[#This Row],[Rank 6M]]+Table2[[#This Row],[Rank Sharpe]])/3</f>
        <v>268.33333333333331</v>
      </c>
    </row>
    <row r="232" spans="1:48" x14ac:dyDescent="0.3">
      <c r="A232" t="s">
        <v>518</v>
      </c>
      <c r="B232" t="s">
        <v>519</v>
      </c>
      <c r="C232" t="s">
        <v>3129</v>
      </c>
      <c r="D232" t="s">
        <v>227</v>
      </c>
      <c r="E232">
        <v>41745.553658550001</v>
      </c>
      <c r="F232">
        <v>631.04999999999995</v>
      </c>
      <c r="G232">
        <v>61.118428827213002</v>
      </c>
      <c r="H232">
        <f>(Table2[[#This Row],[1Y Return vs Nifty]]-AVERAGE(Table2[1Y Return vs Nifty]))/_xlfn.STDEV.P(Table2[1Y Return vs Nifty])</f>
        <v>0.6788986639616823</v>
      </c>
      <c r="I232">
        <v>-3.8333067181709302</v>
      </c>
      <c r="J232">
        <f>(Table2[[#This Row],[1M Return vs Nifty]]-AVERAGE(Table2[1M Return vs Nifty]))/_xlfn.STDEV.P(Table2[1M Return vs Nifty])</f>
        <v>-0.38646185872038286</v>
      </c>
      <c r="K232">
        <v>11.9945576883195</v>
      </c>
      <c r="L232">
        <f>(Table2[[#This Row],[6M Return vs Nifty]]-AVERAGE(Table2[6M Return vs Nifty]))/_xlfn.STDEV.P(Table2[6M Return vs Nifty])</f>
        <v>0.2305661847582052</v>
      </c>
      <c r="M232">
        <v>3.6002395807421501</v>
      </c>
      <c r="N232">
        <f>(Table2[[#This Row],[1W Return vs Nifty]]-AVERAGE(Table2[1W Return vs Nifty]))/_xlfn.STDEV.P(Table2[1W Return vs Nifty])</f>
        <v>0.55331635259921597</v>
      </c>
      <c r="O232">
        <v>667.34</v>
      </c>
      <c r="P232">
        <v>665.11284710677</v>
      </c>
      <c r="Q232">
        <v>579.58078603660704</v>
      </c>
      <c r="R232">
        <v>44.309699717253999</v>
      </c>
      <c r="S232" s="1">
        <f>(Table2[[#This Row],[Close Price]]-Table2[[#This Row],[20D EMA]])/Table2[[#This Row],[20D EMA]]</f>
        <v>-5.4380076123115767E-2</v>
      </c>
      <c r="T232" s="1">
        <f>(Table2[[#This Row],[Close Price]]-Table2[[#This Row],[50D EMA]])/Table2[[#This Row],[50D EMA]]</f>
        <v>-5.1213635783676222E-2</v>
      </c>
      <c r="U232" s="1">
        <f>(Table2[[#This Row],[Close Price]]-Table2[[#This Row],[200D EMA]])/Table2[[#This Row],[200D EMA]]</f>
        <v>8.880421022125129E-2</v>
      </c>
      <c r="V232">
        <v>0.98185783803258697</v>
      </c>
      <c r="W232">
        <v>628</v>
      </c>
      <c r="X232">
        <v>669</v>
      </c>
      <c r="Y232">
        <v>628</v>
      </c>
      <c r="Z232">
        <v>669</v>
      </c>
      <c r="AA232">
        <v>628</v>
      </c>
      <c r="AB232">
        <v>690.6</v>
      </c>
      <c r="AC232" s="1">
        <f>(Table2[[#This Row],[Close Price]]/Table2[[#This Row],[Day Low]])-1</f>
        <v>4.8566878980891293E-3</v>
      </c>
      <c r="AD232" s="1">
        <f>(Table2[[#This Row],[Day High]]/Table2[[#This Row],[Close Price]])-1</f>
        <v>6.0137865462324802E-2</v>
      </c>
      <c r="AE232" s="1">
        <f>(Table2[[#This Row],[Close Price]]/Table2[[#This Row],[Current Week Low]])-1</f>
        <v>4.8566878980891293E-3</v>
      </c>
      <c r="AF232" s="1">
        <f>(Table2[[#This Row],[Current Week High]]/Table2[[#This Row],[Close Price]])-1</f>
        <v>6.0137865462324802E-2</v>
      </c>
      <c r="AG232" s="1">
        <f>(Table2[[#This Row],[Close Price]]/Table2[[#This Row],[Current Month Low]])-1</f>
        <v>4.8566878980891293E-3</v>
      </c>
      <c r="AH232" s="1">
        <f>(Table2[[#This Row],[Current Month High]]/Table2[[#This Row],[Close Price]])-1</f>
        <v>9.4366531970525358E-2</v>
      </c>
      <c r="AI232">
        <v>17.177719673559899</v>
      </c>
      <c r="AJ232">
        <v>92.2174840085287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-0.01</v>
      </c>
      <c r="AM232" t="s">
        <v>3189</v>
      </c>
      <c r="AN232">
        <v>-5.63</v>
      </c>
      <c r="AO232" t="s">
        <v>3189</v>
      </c>
      <c r="AP232">
        <v>3.1767815824665001E-2</v>
      </c>
      <c r="AQ232">
        <f>(Table2[[#This Row],[Sharpe Ratio]]-AVERAGE(Table2[Sharpe Ratio]))/_xlfn.STDEV.P(Table2[Sharpe Ratio])</f>
        <v>-0.34642670554225424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0.72989263705646634</v>
      </c>
      <c r="AS232">
        <f>_xlfn.RANK.AVG(Table2[[#This Row],[1Y Return vs Nifty Z-Score]],Table2[1Y Return vs Nifty Z-Score])</f>
        <v>135</v>
      </c>
      <c r="AT232">
        <f>_xlfn.RANK.AVG(Table2[[#This Row],[6M Return vs Nifty Z-Score]],Table2[6M Return vs Nifty Z-Score])</f>
        <v>247</v>
      </c>
      <c r="AU232">
        <f>_xlfn.RANK.AVG(Table2[[#This Row],[Sharpe Ratio Z-Score]],Table2[Sharpe Ratio Z-Score])</f>
        <v>425</v>
      </c>
      <c r="AV232">
        <f>(Table2[[#This Row],[Rank 1Y]]+Table2[[#This Row],[Rank 6M]]+Table2[[#This Row],[Rank Sharpe]])/3</f>
        <v>269</v>
      </c>
    </row>
    <row r="233" spans="1:48" x14ac:dyDescent="0.3">
      <c r="A233" t="s">
        <v>231</v>
      </c>
      <c r="B233" t="s">
        <v>232</v>
      </c>
      <c r="C233" t="s">
        <v>3131</v>
      </c>
      <c r="D233" t="s">
        <v>233</v>
      </c>
      <c r="E233">
        <v>111382.872874155</v>
      </c>
      <c r="F233">
        <v>1506.3</v>
      </c>
      <c r="G233">
        <v>24.781728111789</v>
      </c>
      <c r="H233">
        <f>(Table2[[#This Row],[1Y Return vs Nifty]]-AVERAGE(Table2[1Y Return vs Nifty]))/_xlfn.STDEV.P(Table2[1Y Return vs Nifty])</f>
        <v>2.577691117432233E-2</v>
      </c>
      <c r="I233">
        <v>4.2518045772013</v>
      </c>
      <c r="J233">
        <f>(Table2[[#This Row],[1M Return vs Nifty]]-AVERAGE(Table2[1M Return vs Nifty]))/_xlfn.STDEV.P(Table2[1M Return vs Nifty])</f>
        <v>0.51685846262363688</v>
      </c>
      <c r="K233">
        <v>21.9084348486275</v>
      </c>
      <c r="L233">
        <f>(Table2[[#This Row],[6M Return vs Nifty]]-AVERAGE(Table2[6M Return vs Nifty]))/_xlfn.STDEV.P(Table2[6M Return vs Nifty])</f>
        <v>0.58047856631239048</v>
      </c>
      <c r="M233">
        <v>0.79855160224270405</v>
      </c>
      <c r="N233">
        <f>(Table2[[#This Row],[1W Return vs Nifty]]-AVERAGE(Table2[1W Return vs Nifty]))/_xlfn.STDEV.P(Table2[1W Return vs Nifty])</f>
        <v>-0.16365907465153323</v>
      </c>
      <c r="O233">
        <v>1553.47</v>
      </c>
      <c r="P233">
        <v>1487.9060038514299</v>
      </c>
      <c r="Q233">
        <v>1285.5671323422</v>
      </c>
      <c r="R233">
        <v>37.699669724359197</v>
      </c>
      <c r="S233" s="1">
        <f>(Table2[[#This Row],[Close Price]]-Table2[[#This Row],[20D EMA]])/Table2[[#This Row],[20D EMA]]</f>
        <v>-3.0364281254224461E-2</v>
      </c>
      <c r="T233" s="1">
        <f>(Table2[[#This Row],[Close Price]]-Table2[[#This Row],[50D EMA]])/Table2[[#This Row],[50D EMA]]</f>
        <v>1.2362337473575206E-2</v>
      </c>
      <c r="U233" s="1">
        <f>(Table2[[#This Row],[Close Price]]-Table2[[#This Row],[200D EMA]])/Table2[[#This Row],[200D EMA]]</f>
        <v>0.17170077089295399</v>
      </c>
      <c r="V233">
        <v>0.88434854930177897</v>
      </c>
      <c r="W233">
        <v>1497.05</v>
      </c>
      <c r="X233">
        <v>1550</v>
      </c>
      <c r="Y233">
        <v>1497.05</v>
      </c>
      <c r="Z233">
        <v>1550</v>
      </c>
      <c r="AA233">
        <v>1497.05</v>
      </c>
      <c r="AB233">
        <v>1614.2</v>
      </c>
      <c r="AC233" s="1">
        <f>(Table2[[#This Row],[Close Price]]/Table2[[#This Row],[Day Low]])-1</f>
        <v>6.1788183427406995E-3</v>
      </c>
      <c r="AD233" s="1">
        <f>(Table2[[#This Row],[Day High]]/Table2[[#This Row],[Close Price]])-1</f>
        <v>2.9011485095930434E-2</v>
      </c>
      <c r="AE233" s="1">
        <f>(Table2[[#This Row],[Close Price]]/Table2[[#This Row],[Current Week Low]])-1</f>
        <v>6.1788183427406995E-3</v>
      </c>
      <c r="AF233" s="1">
        <f>(Table2[[#This Row],[Current Week High]]/Table2[[#This Row],[Close Price]])-1</f>
        <v>2.9011485095930434E-2</v>
      </c>
      <c r="AG233" s="1">
        <f>(Table2[[#This Row],[Close Price]]/Table2[[#This Row],[Current Month Low]])-1</f>
        <v>6.1788183427406995E-3</v>
      </c>
      <c r="AH233" s="1">
        <f>(Table2[[#This Row],[Current Month High]]/Table2[[#This Row],[Close Price]])-1</f>
        <v>7.1632476930226341E-2</v>
      </c>
      <c r="AI233">
        <v>9.3739626900351798</v>
      </c>
      <c r="AJ233">
        <v>51.562106957790398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3188</v>
      </c>
      <c r="AN233">
        <v>-2.0499999999999998</v>
      </c>
      <c r="AO233" t="s">
        <v>3189</v>
      </c>
      <c r="AP233">
        <v>5.5676050689088999E-2</v>
      </c>
      <c r="AQ233">
        <f>(Table2[[#This Row],[Sharpe Ratio]]-AVERAGE(Table2[Sharpe Ratio]))/_xlfn.STDEV.P(Table2[Sharpe Ratio])</f>
        <v>-6.7295513284407305E-2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0.89215935217440934</v>
      </c>
      <c r="AS233">
        <f>_xlfn.RANK.AVG(Table2[[#This Row],[1Y Return vs Nifty Z-Score]],Table2[1Y Return vs Nifty Z-Score])</f>
        <v>293</v>
      </c>
      <c r="AT233">
        <f>_xlfn.RANK.AVG(Table2[[#This Row],[6M Return vs Nifty Z-Score]],Table2[6M Return vs Nifty Z-Score])</f>
        <v>155</v>
      </c>
      <c r="AU233">
        <f>_xlfn.RANK.AVG(Table2[[#This Row],[Sharpe Ratio Z-Score]],Table2[Sharpe Ratio Z-Score])</f>
        <v>361</v>
      </c>
      <c r="AV233">
        <f>(Table2[[#This Row],[Rank 1Y]]+Table2[[#This Row],[Rank 6M]]+Table2[[#This Row],[Rank Sharpe]])/3</f>
        <v>269.66666666666669</v>
      </c>
    </row>
    <row r="234" spans="1:48" x14ac:dyDescent="0.3">
      <c r="A234" t="s">
        <v>339</v>
      </c>
      <c r="B234" t="s">
        <v>340</v>
      </c>
      <c r="C234" t="s">
        <v>3133</v>
      </c>
      <c r="D234" t="s">
        <v>51</v>
      </c>
      <c r="E234">
        <v>74060.354475</v>
      </c>
      <c r="F234">
        <v>6160.25</v>
      </c>
      <c r="G234">
        <v>47.287885416863098</v>
      </c>
      <c r="H234">
        <f>(Table2[[#This Row],[1Y Return vs Nifty]]-AVERAGE(Table2[1Y Return vs Nifty]))/_xlfn.STDEV.P(Table2[1Y Return vs Nifty])</f>
        <v>0.43030623326983608</v>
      </c>
      <c r="I234">
        <v>-1.78218595007937</v>
      </c>
      <c r="J234">
        <f>(Table2[[#This Row],[1M Return vs Nifty]]-AVERAGE(Table2[1M Return vs Nifty]))/_xlfn.STDEV.P(Table2[1M Return vs Nifty])</f>
        <v>-0.15729753386954495</v>
      </c>
      <c r="K234">
        <v>15.882731786831499</v>
      </c>
      <c r="L234">
        <f>(Table2[[#This Row],[6M Return vs Nifty]]-AVERAGE(Table2[6M Return vs Nifty]))/_xlfn.STDEV.P(Table2[6M Return vs Nifty])</f>
        <v>0.36780010814740349</v>
      </c>
      <c r="M234">
        <v>4.0168629105458198</v>
      </c>
      <c r="N234">
        <f>(Table2[[#This Row],[1W Return vs Nifty]]-AVERAGE(Table2[1W Return vs Nifty]))/_xlfn.STDEV.P(Table2[1W Return vs Nifty])</f>
        <v>0.65993375331655113</v>
      </c>
      <c r="O234">
        <v>6133.37</v>
      </c>
      <c r="P234">
        <v>5925.1538383759898</v>
      </c>
      <c r="Q234">
        <v>5242.1863387947897</v>
      </c>
      <c r="R234">
        <v>55.032901101978702</v>
      </c>
      <c r="S234" s="1">
        <f>(Table2[[#This Row],[Close Price]]-Table2[[#This Row],[20D EMA]])/Table2[[#This Row],[20D EMA]]</f>
        <v>4.3825824954307514E-3</v>
      </c>
      <c r="T234" s="1">
        <f>(Table2[[#This Row],[Close Price]]-Table2[[#This Row],[50D EMA]])/Table2[[#This Row],[50D EMA]]</f>
        <v>3.9677646865696747E-2</v>
      </c>
      <c r="U234" s="1">
        <f>(Table2[[#This Row],[Close Price]]-Table2[[#This Row],[200D EMA]])/Table2[[#This Row],[200D EMA]]</f>
        <v>0.17512991753289692</v>
      </c>
      <c r="V234">
        <v>0.84228758947136095</v>
      </c>
      <c r="W234">
        <v>6108.65</v>
      </c>
      <c r="X234">
        <v>6267.2</v>
      </c>
      <c r="Y234">
        <v>6108.65</v>
      </c>
      <c r="Z234">
        <v>6267.2</v>
      </c>
      <c r="AA234">
        <v>6046</v>
      </c>
      <c r="AB234">
        <v>6320</v>
      </c>
      <c r="AC234" s="1">
        <f>(Table2[[#This Row],[Close Price]]/Table2[[#This Row],[Day Low]])-1</f>
        <v>8.4470382162999957E-3</v>
      </c>
      <c r="AD234" s="1">
        <f>(Table2[[#This Row],[Day High]]/Table2[[#This Row],[Close Price]])-1</f>
        <v>1.7361308388458285E-2</v>
      </c>
      <c r="AE234" s="1">
        <f>(Table2[[#This Row],[Close Price]]/Table2[[#This Row],[Current Week Low]])-1</f>
        <v>8.4470382162999957E-3</v>
      </c>
      <c r="AF234" s="1">
        <f>(Table2[[#This Row],[Current Week High]]/Table2[[#This Row],[Close Price]])-1</f>
        <v>1.7361308388458285E-2</v>
      </c>
      <c r="AG234" s="1">
        <f>(Table2[[#This Row],[Close Price]]/Table2[[#This Row],[Current Month Low]])-1</f>
        <v>1.8896791266953317E-2</v>
      </c>
      <c r="AH234" s="1">
        <f>(Table2[[#This Row],[Current Month High]]/Table2[[#This Row],[Close Price]])-1</f>
        <v>2.5932389107584886E-2</v>
      </c>
      <c r="AI234">
        <v>4.5395884907268398</v>
      </c>
      <c r="AJ234">
        <v>76.508932536783107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0.06</v>
      </c>
      <c r="AM234" t="s">
        <v>3188</v>
      </c>
      <c r="AN234">
        <v>1.1499999999999999</v>
      </c>
      <c r="AO234" t="s">
        <v>3188</v>
      </c>
      <c r="AP234">
        <v>4.0296964183654999E-2</v>
      </c>
      <c r="AQ234">
        <f>(Table2[[#This Row],[Sharpe Ratio]]-AVERAGE(Table2[Sharpe Ratio]))/_xlfn.STDEV.P(Table2[Sharpe Ratio])</f>
        <v>-0.24684798867380198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1.0538945721904438</v>
      </c>
      <c r="AS234">
        <f>_xlfn.RANK.AVG(Table2[[#This Row],[1Y Return vs Nifty Z-Score]],Table2[1Y Return vs Nifty Z-Score])</f>
        <v>191</v>
      </c>
      <c r="AT234">
        <f>_xlfn.RANK.AVG(Table2[[#This Row],[6M Return vs Nifty Z-Score]],Table2[6M Return vs Nifty Z-Score])</f>
        <v>214</v>
      </c>
      <c r="AU234">
        <f>_xlfn.RANK.AVG(Table2[[#This Row],[Sharpe Ratio Z-Score]],Table2[Sharpe Ratio Z-Score])</f>
        <v>405</v>
      </c>
      <c r="AV234">
        <f>(Table2[[#This Row],[Rank 1Y]]+Table2[[#This Row],[Rank 6M]]+Table2[[#This Row],[Rank Sharpe]])/3</f>
        <v>270</v>
      </c>
    </row>
    <row r="235" spans="1:48" x14ac:dyDescent="0.3">
      <c r="A235" t="s">
        <v>1664</v>
      </c>
      <c r="B235" t="s">
        <v>1665</v>
      </c>
      <c r="C235" t="s">
        <v>3135</v>
      </c>
      <c r="D235" t="s">
        <v>190</v>
      </c>
      <c r="E235">
        <v>5340.2975955000002</v>
      </c>
      <c r="F235">
        <v>698.6</v>
      </c>
      <c r="G235">
        <v>19.986076771701502</v>
      </c>
      <c r="H235">
        <f>(Table2[[#This Row],[1Y Return vs Nifty]]-AVERAGE(Table2[1Y Return vs Nifty]))/_xlfn.STDEV.P(Table2[1Y Return vs Nifty])</f>
        <v>-6.0420903908693285E-2</v>
      </c>
      <c r="I235">
        <v>10.375931662269901</v>
      </c>
      <c r="J235">
        <f>(Table2[[#This Row],[1M Return vs Nifty]]-AVERAGE(Table2[1M Return vs Nifty]))/_xlfn.STDEV.P(Table2[1M Return vs Nifty])</f>
        <v>1.2010850915881914</v>
      </c>
      <c r="K235">
        <v>2.3053820145083099</v>
      </c>
      <c r="L235">
        <f>(Table2[[#This Row],[6M Return vs Nifty]]-AVERAGE(Table2[6M Return vs Nifty]))/_xlfn.STDEV.P(Table2[6M Return vs Nifty])</f>
        <v>-0.11141531052338656</v>
      </c>
      <c r="M235">
        <v>14.5632592641391</v>
      </c>
      <c r="N235">
        <f>(Table2[[#This Row],[1W Return vs Nifty]]-AVERAGE(Table2[1W Return vs Nifty]))/_xlfn.STDEV.P(Table2[1W Return vs Nifty])</f>
        <v>3.3588449417148922</v>
      </c>
      <c r="O235">
        <v>693.38</v>
      </c>
      <c r="P235">
        <v>683.30464865633201</v>
      </c>
      <c r="Q235">
        <v>627.85968512489706</v>
      </c>
      <c r="R235">
        <v>71.860990962036794</v>
      </c>
      <c r="S235" s="1">
        <f>(Table2[[#This Row],[Close Price]]-Table2[[#This Row],[20D EMA]])/Table2[[#This Row],[20D EMA]]</f>
        <v>7.5283394386916657E-3</v>
      </c>
      <c r="T235" s="1">
        <f>(Table2[[#This Row],[Close Price]]-Table2[[#This Row],[50D EMA]])/Table2[[#This Row],[50D EMA]]</f>
        <v>2.2384380632775137E-2</v>
      </c>
      <c r="U235" s="1">
        <f>(Table2[[#This Row],[Close Price]]-Table2[[#This Row],[200D EMA]])/Table2[[#This Row],[200D EMA]]</f>
        <v>0.11266898727703936</v>
      </c>
      <c r="V235">
        <v>1.2279160407616401</v>
      </c>
      <c r="W235">
        <v>695</v>
      </c>
      <c r="X235">
        <v>755</v>
      </c>
      <c r="Y235">
        <v>695</v>
      </c>
      <c r="Z235">
        <v>755</v>
      </c>
      <c r="AA235">
        <v>676.55</v>
      </c>
      <c r="AB235">
        <v>783.9</v>
      </c>
      <c r="AC235" s="1">
        <f>(Table2[[#This Row],[Close Price]]/Table2[[#This Row],[Day Low]])-1</f>
        <v>5.1798561151079614E-3</v>
      </c>
      <c r="AD235" s="1">
        <f>(Table2[[#This Row],[Day High]]/Table2[[#This Row],[Close Price]])-1</f>
        <v>8.0732894360148855E-2</v>
      </c>
      <c r="AE235" s="1">
        <f>(Table2[[#This Row],[Close Price]]/Table2[[#This Row],[Current Week Low]])-1</f>
        <v>5.1798561151079614E-3</v>
      </c>
      <c r="AF235" s="1">
        <f>(Table2[[#This Row],[Current Week High]]/Table2[[#This Row],[Close Price]])-1</f>
        <v>8.0732894360148855E-2</v>
      </c>
      <c r="AG235" s="1">
        <f>(Table2[[#This Row],[Close Price]]/Table2[[#This Row],[Current Month Low]])-1</f>
        <v>3.259182617692713E-2</v>
      </c>
      <c r="AH235" s="1">
        <f>(Table2[[#This Row],[Current Month High]]/Table2[[#This Row],[Close Price]])-1</f>
        <v>0.12210134554823937</v>
      </c>
      <c r="AI235">
        <v>14.393071858001701</v>
      </c>
      <c r="AJ235">
        <v>70.079123554473497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-0.01</v>
      </c>
      <c r="AM235" t="s">
        <v>3189</v>
      </c>
      <c r="AN235">
        <v>5.27</v>
      </c>
      <c r="AO235" t="s">
        <v>3188</v>
      </c>
      <c r="AP235">
        <v>0.14005339946838599</v>
      </c>
      <c r="AQ235">
        <f>(Table2[[#This Row],[Sharpe Ratio]]-AVERAGE(Table2[Sharpe Ratio]))/_xlfn.STDEV.P(Table2[Sharpe Ratio])</f>
        <v>0.91781903397846054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5.3059128528494641</v>
      </c>
      <c r="AS235">
        <f>_xlfn.RANK.AVG(Table2[[#This Row],[1Y Return vs Nifty Z-Score]],Table2[1Y Return vs Nifty Z-Score])</f>
        <v>320</v>
      </c>
      <c r="AT235">
        <f>_xlfn.RANK.AVG(Table2[[#This Row],[6M Return vs Nifty Z-Score]],Table2[6M Return vs Nifty Z-Score])</f>
        <v>366</v>
      </c>
      <c r="AU235">
        <f>_xlfn.RANK.AVG(Table2[[#This Row],[Sharpe Ratio Z-Score]],Table2[Sharpe Ratio Z-Score])</f>
        <v>125</v>
      </c>
      <c r="AV235">
        <f>(Table2[[#This Row],[Rank 1Y]]+Table2[[#This Row],[Rank 6M]]+Table2[[#This Row],[Rank Sharpe]])/3</f>
        <v>270.33333333333331</v>
      </c>
    </row>
    <row r="236" spans="1:48" x14ac:dyDescent="0.3">
      <c r="A236" t="s">
        <v>1403</v>
      </c>
      <c r="B236" t="s">
        <v>1404</v>
      </c>
      <c r="C236" t="s">
        <v>3136</v>
      </c>
      <c r="D236" t="s">
        <v>1405</v>
      </c>
      <c r="E236">
        <v>7854.5291446000001</v>
      </c>
      <c r="F236">
        <v>361.7</v>
      </c>
      <c r="G236">
        <v>47.187953350264401</v>
      </c>
      <c r="H236">
        <f>(Table2[[#This Row],[1Y Return vs Nifty]]-AVERAGE(Table2[1Y Return vs Nifty]))/_xlfn.STDEV.P(Table2[1Y Return vs Nifty])</f>
        <v>0.42851003809494231</v>
      </c>
      <c r="I236">
        <v>-1.2659760727070799</v>
      </c>
      <c r="J236">
        <f>(Table2[[#This Row],[1M Return vs Nifty]]-AVERAGE(Table2[1M Return vs Nifty]))/_xlfn.STDEV.P(Table2[1M Return vs Nifty])</f>
        <v>-9.9623266283915393E-2</v>
      </c>
      <c r="K236">
        <v>3.26708217710372</v>
      </c>
      <c r="L236">
        <f>(Table2[[#This Row],[6M Return vs Nifty]]-AVERAGE(Table2[6M Return vs Nifty]))/_xlfn.STDEV.P(Table2[6M Return vs Nifty])</f>
        <v>-7.7471900816628345E-2</v>
      </c>
      <c r="M236">
        <v>-0.46344263351318299</v>
      </c>
      <c r="N236">
        <f>(Table2[[#This Row],[1W Return vs Nifty]]-AVERAGE(Table2[1W Return vs Nifty]))/_xlfn.STDEV.P(Table2[1W Return vs Nifty])</f>
        <v>-0.48661397302450304</v>
      </c>
      <c r="O236">
        <v>393.33</v>
      </c>
      <c r="P236">
        <v>412.73252417659597</v>
      </c>
      <c r="Q236">
        <v>389.30238729802397</v>
      </c>
      <c r="R236">
        <v>39.861126502816298</v>
      </c>
      <c r="S236" s="1">
        <f>(Table2[[#This Row],[Close Price]]-Table2[[#This Row],[20D EMA]])/Table2[[#This Row],[20D EMA]]</f>
        <v>-8.041593572826887E-2</v>
      </c>
      <c r="T236" s="1">
        <f>(Table2[[#This Row],[Close Price]]-Table2[[#This Row],[50D EMA]])/Table2[[#This Row],[50D EMA]]</f>
        <v>-0.12364551177159153</v>
      </c>
      <c r="U236" s="1">
        <f>(Table2[[#This Row],[Close Price]]-Table2[[#This Row],[200D EMA]])/Table2[[#This Row],[200D EMA]]</f>
        <v>-7.090217835446623E-2</v>
      </c>
      <c r="V236">
        <v>0.85530414618348805</v>
      </c>
      <c r="W236">
        <v>360.05</v>
      </c>
      <c r="X236">
        <v>391</v>
      </c>
      <c r="Y236">
        <v>360.05</v>
      </c>
      <c r="Z236">
        <v>391</v>
      </c>
      <c r="AA236">
        <v>360.05</v>
      </c>
      <c r="AB236">
        <v>409.9</v>
      </c>
      <c r="AC236" s="1">
        <f>(Table2[[#This Row],[Close Price]]/Table2[[#This Row],[Day Low]])-1</f>
        <v>4.5826968476598839E-3</v>
      </c>
      <c r="AD236" s="1">
        <f>(Table2[[#This Row],[Day High]]/Table2[[#This Row],[Close Price]])-1</f>
        <v>8.1006358860934435E-2</v>
      </c>
      <c r="AE236" s="1">
        <f>(Table2[[#This Row],[Close Price]]/Table2[[#This Row],[Current Week Low]])-1</f>
        <v>4.5826968476598839E-3</v>
      </c>
      <c r="AF236" s="1">
        <f>(Table2[[#This Row],[Current Week High]]/Table2[[#This Row],[Close Price]])-1</f>
        <v>8.1006358860934435E-2</v>
      </c>
      <c r="AG236" s="1">
        <f>(Table2[[#This Row],[Close Price]]/Table2[[#This Row],[Current Month Low]])-1</f>
        <v>4.5826968476598839E-3</v>
      </c>
      <c r="AH236" s="1">
        <f>(Table2[[#This Row],[Current Month High]]/Table2[[#This Row],[Close Price]])-1</f>
        <v>0.13325960740945542</v>
      </c>
      <c r="AI236">
        <v>62.565662150953798</v>
      </c>
      <c r="AJ236">
        <v>74.692103356677094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-0.31</v>
      </c>
      <c r="AM236" t="s">
        <v>3189</v>
      </c>
      <c r="AN236">
        <v>-6.1</v>
      </c>
      <c r="AO236" t="s">
        <v>3189</v>
      </c>
      <c r="AP236">
        <v>8.6778321419301002E-2</v>
      </c>
      <c r="AQ236">
        <f>(Table2[[#This Row],[Sharpe Ratio]]-AVERAGE(Table2[Sharpe Ratio]))/_xlfn.STDEV.P(Table2[Sharpe Ratio])</f>
        <v>0.29582681507153724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192</v>
      </c>
      <c r="AT236">
        <f>_xlfn.RANK.AVG(Table2[[#This Row],[6M Return vs Nifty Z-Score]],Table2[6M Return vs Nifty Z-Score])</f>
        <v>352</v>
      </c>
      <c r="AU236">
        <f>_xlfn.RANK.AVG(Table2[[#This Row],[Sharpe Ratio Z-Score]],Table2[Sharpe Ratio Z-Score])</f>
        <v>268</v>
      </c>
      <c r="AV236">
        <f>(Table2[[#This Row],[Rank 1Y]]+Table2[[#This Row],[Rank 6M]]+Table2[[#This Row],[Rank Sharpe]])/3</f>
        <v>270.66666666666669</v>
      </c>
    </row>
    <row r="237" spans="1:48" x14ac:dyDescent="0.3">
      <c r="A237" t="s">
        <v>90</v>
      </c>
      <c r="B237" t="s">
        <v>91</v>
      </c>
      <c r="C237" t="s">
        <v>3127</v>
      </c>
      <c r="D237" t="s">
        <v>92</v>
      </c>
      <c r="E237">
        <v>306410.85241843999</v>
      </c>
      <c r="F237">
        <v>480.45</v>
      </c>
      <c r="G237">
        <v>40.774295577764498</v>
      </c>
      <c r="H237">
        <f>(Table2[[#This Row],[1Y Return vs Nifty]]-AVERAGE(Table2[1Y Return vs Nifty]))/_xlfn.STDEV.P(Table2[1Y Return vs Nifty])</f>
        <v>0.31322991294105534</v>
      </c>
      <c r="I237">
        <v>2.99668169759346</v>
      </c>
      <c r="J237">
        <f>(Table2[[#This Row],[1M Return vs Nifty]]-AVERAGE(Table2[1M Return vs Nifty]))/_xlfn.STDEV.P(Table2[1M Return vs Nifty])</f>
        <v>0.37662811062062374</v>
      </c>
      <c r="K237">
        <v>-2.7491469660328098</v>
      </c>
      <c r="L237">
        <f>(Table2[[#This Row],[6M Return vs Nifty]]-AVERAGE(Table2[6M Return vs Nifty]))/_xlfn.STDEV.P(Table2[6M Return vs Nifty])</f>
        <v>-0.28981597502797313</v>
      </c>
      <c r="M237">
        <v>1.1276423134987601</v>
      </c>
      <c r="N237">
        <f>(Table2[[#This Row],[1W Return vs Nifty]]-AVERAGE(Table2[1W Return vs Nifty]))/_xlfn.STDEV.P(Table2[1W Return vs Nifty])</f>
        <v>-7.9442004400392702E-2</v>
      </c>
      <c r="O237">
        <v>500.4</v>
      </c>
      <c r="P237">
        <v>501.83862711587602</v>
      </c>
      <c r="Q237">
        <v>453.60285777668997</v>
      </c>
      <c r="R237">
        <v>42.901330155415202</v>
      </c>
      <c r="S237" s="1">
        <f>(Table2[[#This Row],[Close Price]]-Table2[[#This Row],[20D EMA]])/Table2[[#This Row],[20D EMA]]</f>
        <v>-3.9868105515587511E-2</v>
      </c>
      <c r="T237" s="1">
        <f>(Table2[[#This Row],[Close Price]]-Table2[[#This Row],[50D EMA]])/Table2[[#This Row],[50D EMA]]</f>
        <v>-4.2620527715849454E-2</v>
      </c>
      <c r="U237" s="1">
        <f>(Table2[[#This Row],[Close Price]]-Table2[[#This Row],[200D EMA]])/Table2[[#This Row],[200D EMA]]</f>
        <v>5.9186448592717954E-2</v>
      </c>
      <c r="V237">
        <v>0.78891186216360898</v>
      </c>
      <c r="W237">
        <v>475.35</v>
      </c>
      <c r="X237">
        <v>500.55</v>
      </c>
      <c r="Y237">
        <v>475.35</v>
      </c>
      <c r="Z237">
        <v>500.55</v>
      </c>
      <c r="AA237">
        <v>475.35</v>
      </c>
      <c r="AB237">
        <v>516</v>
      </c>
      <c r="AC237" s="1">
        <f>(Table2[[#This Row],[Close Price]]/Table2[[#This Row],[Day Low]])-1</f>
        <v>1.0728936573051406E-2</v>
      </c>
      <c r="AD237" s="1">
        <f>(Table2[[#This Row],[Day High]]/Table2[[#This Row],[Close Price]])-1</f>
        <v>4.1835778957227676E-2</v>
      </c>
      <c r="AE237" s="1">
        <f>(Table2[[#This Row],[Close Price]]/Table2[[#This Row],[Current Week Low]])-1</f>
        <v>1.0728936573051406E-2</v>
      </c>
      <c r="AF237" s="1">
        <f>(Table2[[#This Row],[Current Week High]]/Table2[[#This Row],[Close Price]])-1</f>
        <v>4.1835778957227676E-2</v>
      </c>
      <c r="AG237" s="1">
        <f>(Table2[[#This Row],[Close Price]]/Table2[[#This Row],[Current Month Low]])-1</f>
        <v>1.0728936573051406E-2</v>
      </c>
      <c r="AH237" s="1">
        <f>(Table2[[#This Row],[Current Month High]]/Table2[[#This Row],[Close Price]])-1</f>
        <v>7.3993131439275661E-2</v>
      </c>
      <c r="AI237">
        <v>13.1335206577167</v>
      </c>
      <c r="AJ237">
        <v>69.740328563857901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-7.0000000000000007E-2</v>
      </c>
      <c r="AM237" t="s">
        <v>3189</v>
      </c>
      <c r="AN237">
        <v>-1.37</v>
      </c>
      <c r="AO237" t="s">
        <v>3189</v>
      </c>
      <c r="AP237">
        <v>0.12155840820675</v>
      </c>
      <c r="AQ237">
        <f>(Table2[[#This Row],[Sharpe Ratio]]-AVERAGE(Table2[Sharpe Ratio]))/_xlfn.STDEV.P(Table2[Sharpe Ratio])</f>
        <v>0.70188803819671508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220</v>
      </c>
      <c r="AT237">
        <f>_xlfn.RANK.AVG(Table2[[#This Row],[6M Return vs Nifty Z-Score]],Table2[6M Return vs Nifty Z-Score])</f>
        <v>424</v>
      </c>
      <c r="AU237">
        <f>_xlfn.RANK.AVG(Table2[[#This Row],[Sharpe Ratio Z-Score]],Table2[Sharpe Ratio Z-Score])</f>
        <v>169</v>
      </c>
      <c r="AV237">
        <f>(Table2[[#This Row],[Rank 1Y]]+Table2[[#This Row],[Rank 6M]]+Table2[[#This Row],[Rank Sharpe]])/3</f>
        <v>271</v>
      </c>
    </row>
    <row r="238" spans="1:48" x14ac:dyDescent="0.3">
      <c r="A238" t="s">
        <v>250</v>
      </c>
      <c r="B238" t="s">
        <v>251</v>
      </c>
      <c r="C238" t="s">
        <v>3139</v>
      </c>
      <c r="D238" t="s">
        <v>125</v>
      </c>
      <c r="E238">
        <v>106068.61272909</v>
      </c>
      <c r="F238">
        <v>7986.45</v>
      </c>
      <c r="G238">
        <v>63.375272585535598</v>
      </c>
      <c r="H238">
        <f>(Table2[[#This Row],[1Y Return vs Nifty]]-AVERAGE(Table2[1Y Return vs Nifty]))/_xlfn.STDEV.P(Table2[1Y Return vs Nifty])</f>
        <v>0.71946353975342403</v>
      </c>
      <c r="I238">
        <v>11.383020120552001</v>
      </c>
      <c r="J238">
        <f>(Table2[[#This Row],[1M Return vs Nifty]]-AVERAGE(Table2[1M Return vs Nifty]))/_xlfn.STDEV.P(Table2[1M Return vs Nifty])</f>
        <v>1.3136034523778504</v>
      </c>
      <c r="K238">
        <v>18.1518695467181</v>
      </c>
      <c r="L238">
        <f>(Table2[[#This Row],[6M Return vs Nifty]]-AVERAGE(Table2[6M Return vs Nifty]))/_xlfn.STDEV.P(Table2[6M Return vs Nifty])</f>
        <v>0.44788980310704751</v>
      </c>
      <c r="M238">
        <v>5.6530655212702001</v>
      </c>
      <c r="N238">
        <f>(Table2[[#This Row],[1W Return vs Nifty]]-AVERAGE(Table2[1W Return vs Nifty]))/_xlfn.STDEV.P(Table2[1W Return vs Nifty])</f>
        <v>1.0786517100967392</v>
      </c>
      <c r="O238">
        <v>7931.53</v>
      </c>
      <c r="P238">
        <v>7574.6819210988997</v>
      </c>
      <c r="Q238">
        <v>6397.2051085243202</v>
      </c>
      <c r="R238">
        <v>65.043107664689302</v>
      </c>
      <c r="S238" s="1">
        <f>(Table2[[#This Row],[Close Price]]-Table2[[#This Row],[20D EMA]])/Table2[[#This Row],[20D EMA]]</f>
        <v>6.9242630362616134E-3</v>
      </c>
      <c r="T238" s="1">
        <f>(Table2[[#This Row],[Close Price]]-Table2[[#This Row],[50D EMA]])/Table2[[#This Row],[50D EMA]]</f>
        <v>5.4361104953350003E-2</v>
      </c>
      <c r="U238" s="1">
        <f>(Table2[[#This Row],[Close Price]]-Table2[[#This Row],[200D EMA]])/Table2[[#This Row],[200D EMA]]</f>
        <v>0.24842800324754319</v>
      </c>
      <c r="V238">
        <v>0.95461857724634902</v>
      </c>
      <c r="W238">
        <v>7910.05</v>
      </c>
      <c r="X238">
        <v>8308.9</v>
      </c>
      <c r="Y238">
        <v>7910.05</v>
      </c>
      <c r="Z238">
        <v>8308.9</v>
      </c>
      <c r="AA238">
        <v>7910.05</v>
      </c>
      <c r="AB238">
        <v>8308.9</v>
      </c>
      <c r="AC238" s="1">
        <f>(Table2[[#This Row],[Close Price]]/Table2[[#This Row],[Day Low]])-1</f>
        <v>9.6585988710564674E-3</v>
      </c>
      <c r="AD238" s="1">
        <f>(Table2[[#This Row],[Day High]]/Table2[[#This Row],[Close Price]])-1</f>
        <v>4.0374634537247545E-2</v>
      </c>
      <c r="AE238" s="1">
        <f>(Table2[[#This Row],[Close Price]]/Table2[[#This Row],[Current Week Low]])-1</f>
        <v>9.6585988710564674E-3</v>
      </c>
      <c r="AF238" s="1">
        <f>(Table2[[#This Row],[Current Week High]]/Table2[[#This Row],[Close Price]])-1</f>
        <v>4.0374634537247545E-2</v>
      </c>
      <c r="AG238" s="1">
        <f>(Table2[[#This Row],[Close Price]]/Table2[[#This Row],[Current Month Low]])-1</f>
        <v>9.6585988710564674E-3</v>
      </c>
      <c r="AH238" s="1">
        <f>(Table2[[#This Row],[Current Month High]]/Table2[[#This Row],[Close Price]])-1</f>
        <v>4.0374634537247545E-2</v>
      </c>
      <c r="AI238">
        <v>4.03746345372475</v>
      </c>
      <c r="AJ238">
        <v>101.06620007300999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0.09</v>
      </c>
      <c r="AM238" t="s">
        <v>3188</v>
      </c>
      <c r="AN238">
        <v>3.16</v>
      </c>
      <c r="AO238" t="s">
        <v>3188</v>
      </c>
      <c r="AP238">
        <v>7.0669966203730002E-3</v>
      </c>
      <c r="AQ238">
        <f>(Table2[[#This Row],[Sharpe Ratio]]-AVERAGE(Table2[Sharpe Ratio]))/_xlfn.STDEV.P(Table2[Sharpe Ratio])</f>
        <v>-0.63481140451052154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2.9247971008245397</v>
      </c>
      <c r="AS238">
        <f>_xlfn.RANK.AVG(Table2[[#This Row],[1Y Return vs Nifty Z-Score]],Table2[1Y Return vs Nifty Z-Score])</f>
        <v>126</v>
      </c>
      <c r="AT238">
        <f>_xlfn.RANK.AVG(Table2[[#This Row],[6M Return vs Nifty Z-Score]],Table2[6M Return vs Nifty Z-Score])</f>
        <v>193</v>
      </c>
      <c r="AU238">
        <f>_xlfn.RANK.AVG(Table2[[#This Row],[Sharpe Ratio Z-Score]],Table2[Sharpe Ratio Z-Score])</f>
        <v>494</v>
      </c>
      <c r="AV238">
        <f>(Table2[[#This Row],[Rank 1Y]]+Table2[[#This Row],[Rank 6M]]+Table2[[#This Row],[Rank Sharpe]])/3</f>
        <v>271</v>
      </c>
    </row>
    <row r="239" spans="1:48" x14ac:dyDescent="0.3">
      <c r="A239" t="s">
        <v>773</v>
      </c>
      <c r="B239" t="s">
        <v>774</v>
      </c>
      <c r="C239" t="s">
        <v>3129</v>
      </c>
      <c r="D239" t="s">
        <v>398</v>
      </c>
      <c r="E239">
        <v>21026.571897450001</v>
      </c>
      <c r="F239">
        <v>4109.05</v>
      </c>
      <c r="G239">
        <v>44.183478922615102</v>
      </c>
      <c r="H239">
        <f>(Table2[[#This Row],[1Y Return vs Nifty]]-AVERAGE(Table2[1Y Return vs Nifty]))/_xlfn.STDEV.P(Table2[1Y Return vs Nifty])</f>
        <v>0.37450712738053699</v>
      </c>
      <c r="I239">
        <v>-1.20314750472273</v>
      </c>
      <c r="J239">
        <f>(Table2[[#This Row],[1M Return vs Nifty]]-AVERAGE(Table2[1M Return vs Nifty]))/_xlfn.STDEV.P(Table2[1M Return vs Nifty])</f>
        <v>-9.2603657011042104E-2</v>
      </c>
      <c r="K239">
        <v>23.7351680917488</v>
      </c>
      <c r="L239">
        <f>(Table2[[#This Row],[6M Return vs Nifty]]-AVERAGE(Table2[6M Return vs Nifty]))/_xlfn.STDEV.P(Table2[6M Return vs Nifty])</f>
        <v>0.64495350071281987</v>
      </c>
      <c r="M239">
        <v>5.71030852776122E-3</v>
      </c>
      <c r="N239">
        <f>(Table2[[#This Row],[1W Return vs Nifty]]-AVERAGE(Table2[1W Return vs Nifty]))/_xlfn.STDEV.P(Table2[1W Return vs Nifty])</f>
        <v>-0.36655380442360525</v>
      </c>
      <c r="O239">
        <v>4397.32</v>
      </c>
      <c r="P239">
        <v>4298.2721700053798</v>
      </c>
      <c r="Q239">
        <v>3630.7284157537902</v>
      </c>
      <c r="R239">
        <v>36.627039138160299</v>
      </c>
      <c r="S239" s="1">
        <f>(Table2[[#This Row],[Close Price]]-Table2[[#This Row],[20D EMA]])/Table2[[#This Row],[20D EMA]]</f>
        <v>-6.5555838556211402E-2</v>
      </c>
      <c r="T239" s="1">
        <f>(Table2[[#This Row],[Close Price]]-Table2[[#This Row],[50D EMA]])/Table2[[#This Row],[50D EMA]]</f>
        <v>-4.4022845115725379E-2</v>
      </c>
      <c r="U239" s="1">
        <f>(Table2[[#This Row],[Close Price]]-Table2[[#This Row],[200D EMA]])/Table2[[#This Row],[200D EMA]]</f>
        <v>0.13174259527943891</v>
      </c>
      <c r="V239">
        <v>0.88705248322516494</v>
      </c>
      <c r="W239">
        <v>4050</v>
      </c>
      <c r="X239">
        <v>4305</v>
      </c>
      <c r="Y239">
        <v>4050</v>
      </c>
      <c r="Z239">
        <v>4305</v>
      </c>
      <c r="AA239">
        <v>4050</v>
      </c>
      <c r="AB239">
        <v>4599</v>
      </c>
      <c r="AC239" s="1">
        <f>(Table2[[#This Row],[Close Price]]/Table2[[#This Row],[Day Low]])-1</f>
        <v>1.4580246913580286E-2</v>
      </c>
      <c r="AD239" s="1">
        <f>(Table2[[#This Row],[Day High]]/Table2[[#This Row],[Close Price]])-1</f>
        <v>4.7687421666808616E-2</v>
      </c>
      <c r="AE239" s="1">
        <f>(Table2[[#This Row],[Close Price]]/Table2[[#This Row],[Current Week Low]])-1</f>
        <v>1.4580246913580286E-2</v>
      </c>
      <c r="AF239" s="1">
        <f>(Table2[[#This Row],[Current Week High]]/Table2[[#This Row],[Close Price]])-1</f>
        <v>4.7687421666808616E-2</v>
      </c>
      <c r="AG239" s="1">
        <f>(Table2[[#This Row],[Close Price]]/Table2[[#This Row],[Current Month Low]])-1</f>
        <v>1.4580246913580286E-2</v>
      </c>
      <c r="AH239" s="1">
        <f>(Table2[[#This Row],[Current Month High]]/Table2[[#This Row],[Close Price]])-1</f>
        <v>0.11923680656112712</v>
      </c>
      <c r="AI239">
        <v>19.492340078606901</v>
      </c>
      <c r="AJ239">
        <v>84.262331838565004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0.01</v>
      </c>
      <c r="AM239" t="s">
        <v>3188</v>
      </c>
      <c r="AN239">
        <v>-9.2100000000000009</v>
      </c>
      <c r="AO239" t="s">
        <v>3189</v>
      </c>
      <c r="AP239">
        <v>1.7107827805627002E-2</v>
      </c>
      <c r="AQ239">
        <f>(Table2[[#This Row],[Sharpe Ratio]]-AVERAGE(Table2[Sharpe Ratio]))/_xlfn.STDEV.P(Table2[Sharpe Ratio])</f>
        <v>-0.51758362939901748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4.271953725969202E-2</v>
      </c>
      <c r="AS239">
        <f>_xlfn.RANK.AVG(Table2[[#This Row],[1Y Return vs Nifty Z-Score]],Table2[1Y Return vs Nifty Z-Score])</f>
        <v>203</v>
      </c>
      <c r="AT239">
        <f>_xlfn.RANK.AVG(Table2[[#This Row],[6M Return vs Nifty Z-Score]],Table2[6M Return vs Nifty Z-Score])</f>
        <v>144</v>
      </c>
      <c r="AU239">
        <f>_xlfn.RANK.AVG(Table2[[#This Row],[Sharpe Ratio Z-Score]],Table2[Sharpe Ratio Z-Score])</f>
        <v>469</v>
      </c>
      <c r="AV239">
        <f>(Table2[[#This Row],[Rank 1Y]]+Table2[[#This Row],[Rank 6M]]+Table2[[#This Row],[Rank Sharpe]])/3</f>
        <v>272</v>
      </c>
    </row>
    <row r="240" spans="1:48" x14ac:dyDescent="0.3">
      <c r="A240" t="s">
        <v>918</v>
      </c>
      <c r="B240" t="s">
        <v>919</v>
      </c>
      <c r="C240" t="s">
        <v>3138</v>
      </c>
      <c r="D240" t="s">
        <v>325</v>
      </c>
      <c r="E240">
        <v>16607.439076340001</v>
      </c>
      <c r="F240">
        <v>4931.3</v>
      </c>
      <c r="G240">
        <v>47.155426662613699</v>
      </c>
      <c r="H240">
        <f>(Table2[[#This Row],[1Y Return vs Nifty]]-AVERAGE(Table2[1Y Return vs Nifty]))/_xlfn.STDEV.P(Table2[1Y Return vs Nifty])</f>
        <v>0.42792539813499747</v>
      </c>
      <c r="I240">
        <v>9.9968646994473005</v>
      </c>
      <c r="J240">
        <f>(Table2[[#This Row],[1M Return vs Nifty]]-AVERAGE(Table2[1M Return vs Nifty]))/_xlfn.STDEV.P(Table2[1M Return vs Nifty])</f>
        <v>1.1587333071589767</v>
      </c>
      <c r="K240">
        <v>19.8365800062159</v>
      </c>
      <c r="L240">
        <f>(Table2[[#This Row],[6M Return vs Nifty]]-AVERAGE(Table2[6M Return vs Nifty]))/_xlfn.STDEV.P(Table2[6M Return vs Nifty])</f>
        <v>0.50735201345924907</v>
      </c>
      <c r="M240">
        <v>10.173730326749499</v>
      </c>
      <c r="N240">
        <f>(Table2[[#This Row],[1W Return vs Nifty]]-AVERAGE(Table2[1W Return vs Nifty]))/_xlfn.STDEV.P(Table2[1W Return vs Nifty])</f>
        <v>2.235527709579701</v>
      </c>
      <c r="O240">
        <v>4712.83</v>
      </c>
      <c r="P240">
        <v>4520.4706528327897</v>
      </c>
      <c r="Q240">
        <v>3978.2524422742199</v>
      </c>
      <c r="R240">
        <v>57.898577139529003</v>
      </c>
      <c r="S240" s="1">
        <f>(Table2[[#This Row],[Close Price]]-Table2[[#This Row],[20D EMA]])/Table2[[#This Row],[20D EMA]]</f>
        <v>4.6356435517512888E-2</v>
      </c>
      <c r="T240" s="1">
        <f>(Table2[[#This Row],[Close Price]]-Table2[[#This Row],[50D EMA]])/Table2[[#This Row],[50D EMA]]</f>
        <v>9.0881985244116323E-2</v>
      </c>
      <c r="U240" s="1">
        <f>(Table2[[#This Row],[Close Price]]-Table2[[#This Row],[200D EMA]])/Table2[[#This Row],[200D EMA]]</f>
        <v>0.23956437444702686</v>
      </c>
      <c r="V240">
        <v>3.85245142100027</v>
      </c>
      <c r="W240">
        <v>4800</v>
      </c>
      <c r="X240">
        <v>5051</v>
      </c>
      <c r="Y240">
        <v>4800</v>
      </c>
      <c r="Z240">
        <v>5051</v>
      </c>
      <c r="AA240">
        <v>4703.8</v>
      </c>
      <c r="AB240">
        <v>5235</v>
      </c>
      <c r="AC240" s="1">
        <f>(Table2[[#This Row],[Close Price]]/Table2[[#This Row],[Day Low]])-1</f>
        <v>2.735416666666679E-2</v>
      </c>
      <c r="AD240" s="1">
        <f>(Table2[[#This Row],[Day High]]/Table2[[#This Row],[Close Price]])-1</f>
        <v>2.4273518139233063E-2</v>
      </c>
      <c r="AE240" s="1">
        <f>(Table2[[#This Row],[Close Price]]/Table2[[#This Row],[Current Week Low]])-1</f>
        <v>2.735416666666679E-2</v>
      </c>
      <c r="AF240" s="1">
        <f>(Table2[[#This Row],[Current Week High]]/Table2[[#This Row],[Close Price]])-1</f>
        <v>2.4273518139233063E-2</v>
      </c>
      <c r="AG240" s="1">
        <f>(Table2[[#This Row],[Close Price]]/Table2[[#This Row],[Current Month Low]])-1</f>
        <v>4.8365151579573995E-2</v>
      </c>
      <c r="AH240" s="1">
        <f>(Table2[[#This Row],[Current Month High]]/Table2[[#This Row],[Close Price]])-1</f>
        <v>6.1586194309816822E-2</v>
      </c>
      <c r="AI240">
        <v>8.7167683977855592</v>
      </c>
      <c r="AJ240">
        <v>81.227834843167102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0.05</v>
      </c>
      <c r="AM240" t="s">
        <v>3188</v>
      </c>
      <c r="AN240">
        <v>10.61</v>
      </c>
      <c r="AO240" t="s">
        <v>3188</v>
      </c>
      <c r="AP240">
        <v>2.6419554029971998E-2</v>
      </c>
      <c r="AQ240">
        <f>(Table2[[#This Row],[Sharpe Ratio]]-AVERAGE(Table2[Sharpe Ratio]))/_xlfn.STDEV.P(Table2[Sharpe Ratio])</f>
        <v>-0.40886823247744297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3.9206701958554815</v>
      </c>
      <c r="AS240">
        <f>_xlfn.RANK.AVG(Table2[[#This Row],[1Y Return vs Nifty Z-Score]],Table2[1Y Return vs Nifty Z-Score])</f>
        <v>193</v>
      </c>
      <c r="AT240">
        <f>_xlfn.RANK.AVG(Table2[[#This Row],[6M Return vs Nifty Z-Score]],Table2[6M Return vs Nifty Z-Score])</f>
        <v>183</v>
      </c>
      <c r="AU240">
        <f>_xlfn.RANK.AVG(Table2[[#This Row],[Sharpe Ratio Z-Score]],Table2[Sharpe Ratio Z-Score])</f>
        <v>442</v>
      </c>
      <c r="AV240">
        <f>(Table2[[#This Row],[Rank 1Y]]+Table2[[#This Row],[Rank 6M]]+Table2[[#This Row],[Rank Sharpe]])/3</f>
        <v>272.66666666666669</v>
      </c>
    </row>
    <row r="241" spans="1:48" x14ac:dyDescent="0.3">
      <c r="A241" t="s">
        <v>784</v>
      </c>
      <c r="B241" t="s">
        <v>785</v>
      </c>
      <c r="C241" t="s">
        <v>3141</v>
      </c>
      <c r="D241" t="s">
        <v>540</v>
      </c>
      <c r="E241">
        <v>20878.514682674999</v>
      </c>
      <c r="F241">
        <v>1294.55</v>
      </c>
      <c r="G241">
        <v>-1.7364462681978501</v>
      </c>
      <c r="H241">
        <f>(Table2[[#This Row],[1Y Return vs Nifty]]-AVERAGE(Table2[1Y Return vs Nifty]))/_xlfn.STDEV.P(Table2[1Y Return vs Nifty])</f>
        <v>-0.45086505660967485</v>
      </c>
      <c r="I241">
        <v>-3.1526317901767902</v>
      </c>
      <c r="J241">
        <f>(Table2[[#This Row],[1M Return vs Nifty]]-AVERAGE(Table2[1M Return vs Nifty]))/_xlfn.STDEV.P(Table2[1M Return vs Nifty])</f>
        <v>-0.31041250426827743</v>
      </c>
      <c r="K241">
        <v>18.6874909778677</v>
      </c>
      <c r="L241">
        <f>(Table2[[#This Row],[6M Return vs Nifty]]-AVERAGE(Table2[6M Return vs Nifty]))/_xlfn.STDEV.P(Table2[6M Return vs Nifty])</f>
        <v>0.46679467428453092</v>
      </c>
      <c r="M241">
        <v>-1.26507447045848</v>
      </c>
      <c r="N241">
        <f>(Table2[[#This Row],[1W Return vs Nifty]]-AVERAGE(Table2[1W Return vs Nifty]))/_xlfn.STDEV.P(Table2[1W Return vs Nifty])</f>
        <v>-0.69175827645956556</v>
      </c>
      <c r="O241">
        <v>1412.94</v>
      </c>
      <c r="P241">
        <v>1436.5510535117301</v>
      </c>
      <c r="Q241">
        <v>1283.83208544013</v>
      </c>
      <c r="R241">
        <v>32.6413801476454</v>
      </c>
      <c r="S241" s="1">
        <f>(Table2[[#This Row],[Close Price]]-Table2[[#This Row],[20D EMA]])/Table2[[#This Row],[20D EMA]]</f>
        <v>-8.3789828301272587E-2</v>
      </c>
      <c r="T241" s="1">
        <f>(Table2[[#This Row],[Close Price]]-Table2[[#This Row],[50D EMA]])/Table2[[#This Row],[50D EMA]]</f>
        <v>-9.8848595157548014E-2</v>
      </c>
      <c r="U241" s="1">
        <f>(Table2[[#This Row],[Close Price]]-Table2[[#This Row],[200D EMA]])/Table2[[#This Row],[200D EMA]]</f>
        <v>8.3483772382862871E-3</v>
      </c>
      <c r="V241">
        <v>2.5483684789168102</v>
      </c>
      <c r="W241">
        <v>1279</v>
      </c>
      <c r="X241">
        <v>1374.4</v>
      </c>
      <c r="Y241">
        <v>1279</v>
      </c>
      <c r="Z241">
        <v>1374.4</v>
      </c>
      <c r="AA241">
        <v>1279</v>
      </c>
      <c r="AB241">
        <v>1445</v>
      </c>
      <c r="AC241" s="1">
        <f>(Table2[[#This Row],[Close Price]]/Table2[[#This Row],[Day Low]])-1</f>
        <v>1.2157935887411986E-2</v>
      </c>
      <c r="AD241" s="1">
        <f>(Table2[[#This Row],[Day High]]/Table2[[#This Row],[Close Price]])-1</f>
        <v>6.168166544359055E-2</v>
      </c>
      <c r="AE241" s="1">
        <f>(Table2[[#This Row],[Close Price]]/Table2[[#This Row],[Current Week Low]])-1</f>
        <v>1.2157935887411986E-2</v>
      </c>
      <c r="AF241" s="1">
        <f>(Table2[[#This Row],[Current Week High]]/Table2[[#This Row],[Close Price]])-1</f>
        <v>6.168166544359055E-2</v>
      </c>
      <c r="AG241" s="1">
        <f>(Table2[[#This Row],[Close Price]]/Table2[[#This Row],[Current Month Low]])-1</f>
        <v>1.2157935887411986E-2</v>
      </c>
      <c r="AH241" s="1">
        <f>(Table2[[#This Row],[Current Month High]]/Table2[[#This Row],[Close Price]])-1</f>
        <v>0.11621799080761663</v>
      </c>
      <c r="AI241">
        <v>31.319763624425399</v>
      </c>
      <c r="AJ241">
        <v>55.735338345864598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-0.23</v>
      </c>
      <c r="AM241" t="s">
        <v>3189</v>
      </c>
      <c r="AN241">
        <v>-7.79</v>
      </c>
      <c r="AO241" t="s">
        <v>3189</v>
      </c>
      <c r="AP241">
        <v>0.116454085229332</v>
      </c>
      <c r="AQ241">
        <f>(Table2[[#This Row],[Sharpe Ratio]]-AVERAGE(Table2[Sharpe Ratio]))/_xlfn.STDEV.P(Table2[Sharpe Ratio])</f>
        <v>0.64229452297339307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451</v>
      </c>
      <c r="AT241">
        <f>_xlfn.RANK.AVG(Table2[[#This Row],[6M Return vs Nifty Z-Score]],Table2[6M Return vs Nifty Z-Score])</f>
        <v>186</v>
      </c>
      <c r="AU241">
        <f>_xlfn.RANK.AVG(Table2[[#This Row],[Sharpe Ratio Z-Score]],Table2[Sharpe Ratio Z-Score])</f>
        <v>183</v>
      </c>
      <c r="AV241">
        <f>(Table2[[#This Row],[Rank 1Y]]+Table2[[#This Row],[Rank 6M]]+Table2[[#This Row],[Rank Sharpe]])/3</f>
        <v>273.33333333333331</v>
      </c>
    </row>
    <row r="242" spans="1:48" x14ac:dyDescent="0.3">
      <c r="A242" t="s">
        <v>833</v>
      </c>
      <c r="B242" t="s">
        <v>834</v>
      </c>
      <c r="C242" t="s">
        <v>3138</v>
      </c>
      <c r="D242" t="s">
        <v>217</v>
      </c>
      <c r="E242">
        <v>19311.668102570002</v>
      </c>
      <c r="F242">
        <v>436.25</v>
      </c>
      <c r="G242">
        <v>30.829259943552898</v>
      </c>
      <c r="H242">
        <f>(Table2[[#This Row],[1Y Return vs Nifty]]-AVERAGE(Table2[1Y Return vs Nifty]))/_xlfn.STDEV.P(Table2[1Y Return vs Nifty])</f>
        <v>0.13447622928061403</v>
      </c>
      <c r="I242">
        <v>-4.5053252748753003</v>
      </c>
      <c r="J242">
        <f>(Table2[[#This Row],[1M Return vs Nifty]]-AVERAGE(Table2[1M Return vs Nifty]))/_xlfn.STDEV.P(Table2[1M Return vs Nifty])</f>
        <v>-0.46154406803255388</v>
      </c>
      <c r="K242">
        <v>17.665104305198899</v>
      </c>
      <c r="L242">
        <f>(Table2[[#This Row],[6M Return vs Nifty]]-AVERAGE(Table2[6M Return vs Nifty]))/_xlfn.STDEV.P(Table2[6M Return vs Nifty])</f>
        <v>0.43070932142832452</v>
      </c>
      <c r="M242">
        <v>4.0230338534798697</v>
      </c>
      <c r="N242">
        <f>(Table2[[#This Row],[1W Return vs Nifty]]-AVERAGE(Table2[1W Return vs Nifty]))/_xlfn.STDEV.P(Table2[1W Return vs Nifty])</f>
        <v>0.66151294931576088</v>
      </c>
      <c r="O242">
        <v>450.91</v>
      </c>
      <c r="P242">
        <v>453.61469197943097</v>
      </c>
      <c r="Q242">
        <v>395.98228846410302</v>
      </c>
      <c r="R242">
        <v>41.701941064250299</v>
      </c>
      <c r="S242" s="1">
        <f>(Table2[[#This Row],[Close Price]]-Table2[[#This Row],[20D EMA]])/Table2[[#This Row],[20D EMA]]</f>
        <v>-3.2512031225743553E-2</v>
      </c>
      <c r="T242" s="1">
        <f>(Table2[[#This Row],[Close Price]]-Table2[[#This Row],[50D EMA]])/Table2[[#This Row],[50D EMA]]</f>
        <v>-3.8280708906620622E-2</v>
      </c>
      <c r="U242" s="1">
        <f>(Table2[[#This Row],[Close Price]]-Table2[[#This Row],[200D EMA]])/Table2[[#This Row],[200D EMA]]</f>
        <v>0.10169068847014194</v>
      </c>
      <c r="V242">
        <v>0.65821180587641903</v>
      </c>
      <c r="W242">
        <v>427.05</v>
      </c>
      <c r="X242">
        <v>446.15</v>
      </c>
      <c r="Y242">
        <v>427.05</v>
      </c>
      <c r="Z242">
        <v>446.15</v>
      </c>
      <c r="AA242">
        <v>419.65</v>
      </c>
      <c r="AB242">
        <v>451.2</v>
      </c>
      <c r="AC242" s="1">
        <f>(Table2[[#This Row],[Close Price]]/Table2[[#This Row],[Day Low]])-1</f>
        <v>2.1543144830816097E-2</v>
      </c>
      <c r="AD242" s="1">
        <f>(Table2[[#This Row],[Day High]]/Table2[[#This Row],[Close Price]])-1</f>
        <v>2.2693409742120307E-2</v>
      </c>
      <c r="AE242" s="1">
        <f>(Table2[[#This Row],[Close Price]]/Table2[[#This Row],[Current Week Low]])-1</f>
        <v>2.1543144830816097E-2</v>
      </c>
      <c r="AF242" s="1">
        <f>(Table2[[#This Row],[Current Week High]]/Table2[[#This Row],[Close Price]])-1</f>
        <v>2.2693409742120307E-2</v>
      </c>
      <c r="AG242" s="1">
        <f>(Table2[[#This Row],[Close Price]]/Table2[[#This Row],[Current Month Low]])-1</f>
        <v>3.9556773501727704E-2</v>
      </c>
      <c r="AH242" s="1">
        <f>(Table2[[#This Row],[Current Month High]]/Table2[[#This Row],[Close Price]])-1</f>
        <v>3.4269340974212081E-2</v>
      </c>
      <c r="AI242">
        <v>32.366762177650401</v>
      </c>
      <c r="AJ242">
        <v>55.2491103202847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-0.02</v>
      </c>
      <c r="AM242" t="s">
        <v>3189</v>
      </c>
      <c r="AN242">
        <v>-5.82</v>
      </c>
      <c r="AO242" t="s">
        <v>3189</v>
      </c>
      <c r="AP242">
        <v>5.3829584684184001E-2</v>
      </c>
      <c r="AQ242">
        <f>(Table2[[#This Row],[Sharpe Ratio]]-AVERAGE(Table2[Sharpe Ratio]))/_xlfn.STDEV.P(Table2[Sharpe Ratio])</f>
        <v>-8.8853200848354241E-2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259</v>
      </c>
      <c r="AT242">
        <f>_xlfn.RANK.AVG(Table2[[#This Row],[6M Return vs Nifty Z-Score]],Table2[6M Return vs Nifty Z-Score])</f>
        <v>198</v>
      </c>
      <c r="AU242">
        <f>_xlfn.RANK.AVG(Table2[[#This Row],[Sharpe Ratio Z-Score]],Table2[Sharpe Ratio Z-Score])</f>
        <v>363</v>
      </c>
      <c r="AV242">
        <f>(Table2[[#This Row],[Rank 1Y]]+Table2[[#This Row],[Rank 6M]]+Table2[[#This Row],[Rank Sharpe]])/3</f>
        <v>273.33333333333331</v>
      </c>
    </row>
    <row r="243" spans="1:48" x14ac:dyDescent="0.3">
      <c r="A243" t="s">
        <v>1282</v>
      </c>
      <c r="B243" t="s">
        <v>1283</v>
      </c>
      <c r="C243" t="s">
        <v>3135</v>
      </c>
      <c r="D243" t="s">
        <v>190</v>
      </c>
      <c r="E243">
        <v>9055.9830670399897</v>
      </c>
      <c r="F243">
        <v>1962.25</v>
      </c>
      <c r="G243">
        <v>72.082569787069104</v>
      </c>
      <c r="H243">
        <f>(Table2[[#This Row],[1Y Return vs Nifty]]-AVERAGE(Table2[1Y Return vs Nifty]))/_xlfn.STDEV.P(Table2[1Y Return vs Nifty])</f>
        <v>0.87596991205298957</v>
      </c>
      <c r="I243">
        <v>-7.7846020048863602</v>
      </c>
      <c r="J243">
        <f>(Table2[[#This Row],[1M Return vs Nifty]]-AVERAGE(Table2[1M Return vs Nifty]))/_xlfn.STDEV.P(Table2[1M Return vs Nifty])</f>
        <v>-0.82792582844506513</v>
      </c>
      <c r="K243">
        <v>-18.728530464889602</v>
      </c>
      <c r="L243">
        <f>(Table2[[#This Row],[6M Return vs Nifty]]-AVERAGE(Table2[6M Return vs Nifty]))/_xlfn.STDEV.P(Table2[6M Return vs Nifty])</f>
        <v>-0.85381167977996919</v>
      </c>
      <c r="M243">
        <v>-4.0107377881195898</v>
      </c>
      <c r="N243">
        <f>(Table2[[#This Row],[1W Return vs Nifty]]-AVERAGE(Table2[1W Return vs Nifty]))/_xlfn.STDEV.P(Table2[1W Return vs Nifty])</f>
        <v>-1.3943965236069622</v>
      </c>
      <c r="O243">
        <v>2168.16</v>
      </c>
      <c r="P243">
        <v>2119.3680046556501</v>
      </c>
      <c r="Q243">
        <v>1837.65952408107</v>
      </c>
      <c r="R243">
        <v>19.540732947428602</v>
      </c>
      <c r="S243" s="1">
        <f>(Table2[[#This Row],[Close Price]]-Table2[[#This Row],[20D EMA]])/Table2[[#This Row],[20D EMA]]</f>
        <v>-9.4969928418566829E-2</v>
      </c>
      <c r="T243" s="1">
        <f>(Table2[[#This Row],[Close Price]]-Table2[[#This Row],[50D EMA]])/Table2[[#This Row],[50D EMA]]</f>
        <v>-7.4134366618023126E-2</v>
      </c>
      <c r="U243" s="1">
        <f>(Table2[[#This Row],[Close Price]]-Table2[[#This Row],[200D EMA]])/Table2[[#This Row],[200D EMA]]</f>
        <v>6.7798454657280446E-2</v>
      </c>
      <c r="V243">
        <v>0.53499753665002403</v>
      </c>
      <c r="W243">
        <v>1933</v>
      </c>
      <c r="X243">
        <v>2074.6999999999998</v>
      </c>
      <c r="Y243">
        <v>1933</v>
      </c>
      <c r="Z243">
        <v>2074.6999999999998</v>
      </c>
      <c r="AA243">
        <v>1933</v>
      </c>
      <c r="AB243">
        <v>2218</v>
      </c>
      <c r="AC243" s="1">
        <f>(Table2[[#This Row],[Close Price]]/Table2[[#This Row],[Day Low]])-1</f>
        <v>1.5131919296430318E-2</v>
      </c>
      <c r="AD243" s="1">
        <f>(Table2[[#This Row],[Day High]]/Table2[[#This Row],[Close Price]])-1</f>
        <v>5.7306663269206082E-2</v>
      </c>
      <c r="AE243" s="1">
        <f>(Table2[[#This Row],[Close Price]]/Table2[[#This Row],[Current Week Low]])-1</f>
        <v>1.5131919296430318E-2</v>
      </c>
      <c r="AF243" s="1">
        <f>(Table2[[#This Row],[Current Week High]]/Table2[[#This Row],[Close Price]])-1</f>
        <v>5.7306663269206082E-2</v>
      </c>
      <c r="AG243" s="1">
        <f>(Table2[[#This Row],[Close Price]]/Table2[[#This Row],[Current Month Low]])-1</f>
        <v>1.5131919296430318E-2</v>
      </c>
      <c r="AH243" s="1">
        <f>(Table2[[#This Row],[Current Month High]]/Table2[[#This Row],[Close Price]])-1</f>
        <v>0.1303350745317875</v>
      </c>
      <c r="AI243">
        <v>22.257612434704999</v>
      </c>
      <c r="AJ243">
        <v>106.79207503425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0.06</v>
      </c>
      <c r="AM243" t="s">
        <v>3188</v>
      </c>
      <c r="AN243">
        <v>-15.22</v>
      </c>
      <c r="AO243" t="s">
        <v>3189</v>
      </c>
      <c r="AP243">
        <v>0.14619648595906301</v>
      </c>
      <c r="AQ243">
        <f>(Table2[[#This Row],[Sharpe Ratio]]-AVERAGE(Table2[Sharpe Ratio]))/_xlfn.STDEV.P(Table2[Sharpe Ratio])</f>
        <v>0.98954022402069575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-1.2106238957583111</v>
      </c>
      <c r="AS243">
        <f>_xlfn.RANK.AVG(Table2[[#This Row],[1Y Return vs Nifty Z-Score]],Table2[1Y Return vs Nifty Z-Score])</f>
        <v>110</v>
      </c>
      <c r="AT243">
        <f>_xlfn.RANK.AVG(Table2[[#This Row],[6M Return vs Nifty Z-Score]],Table2[6M Return vs Nifty Z-Score])</f>
        <v>598</v>
      </c>
      <c r="AU243">
        <f>_xlfn.RANK.AVG(Table2[[#This Row],[Sharpe Ratio Z-Score]],Table2[Sharpe Ratio Z-Score])</f>
        <v>113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310</v>
      </c>
      <c r="B244" t="s">
        <v>311</v>
      </c>
      <c r="C244" t="s">
        <v>3133</v>
      </c>
      <c r="D244" t="s">
        <v>284</v>
      </c>
      <c r="E244">
        <v>90053.452729654993</v>
      </c>
      <c r="F244">
        <v>916.4</v>
      </c>
      <c r="G244">
        <v>35.003229670180701</v>
      </c>
      <c r="H244">
        <f>(Table2[[#This Row],[1Y Return vs Nifty]]-AVERAGE(Table2[1Y Return vs Nifty]))/_xlfn.STDEV.P(Table2[1Y Return vs Nifty])</f>
        <v>0.20949983820114995</v>
      </c>
      <c r="I244">
        <v>4.1594003429042798</v>
      </c>
      <c r="J244">
        <f>(Table2[[#This Row],[1M Return vs Nifty]]-AVERAGE(Table2[1M Return vs Nifty]))/_xlfn.STDEV.P(Table2[1M Return vs Nifty])</f>
        <v>0.50653447083560676</v>
      </c>
      <c r="K244">
        <v>1.5449168654079199</v>
      </c>
      <c r="L244">
        <f>(Table2[[#This Row],[6M Return vs Nifty]]-AVERAGE(Table2[6M Return vs Nifty]))/_xlfn.STDEV.P(Table2[6M Return vs Nifty])</f>
        <v>-0.13825608806257578</v>
      </c>
      <c r="M244">
        <v>0.41758336900267901</v>
      </c>
      <c r="N244">
        <f>(Table2[[#This Row],[1W Return vs Nifty]]-AVERAGE(Table2[1W Return vs Nifty]))/_xlfn.STDEV.P(Table2[1W Return vs Nifty])</f>
        <v>-0.26115203742696813</v>
      </c>
      <c r="O244">
        <v>953.2</v>
      </c>
      <c r="P244">
        <v>925.80528295188196</v>
      </c>
      <c r="Q244">
        <v>829.43786800787905</v>
      </c>
      <c r="R244">
        <v>34.253149113260598</v>
      </c>
      <c r="S244" s="1">
        <f>(Table2[[#This Row],[Close Price]]-Table2[[#This Row],[20D EMA]])/Table2[[#This Row],[20D EMA]]</f>
        <v>-3.8606798153587987E-2</v>
      </c>
      <c r="T244" s="1">
        <f>(Table2[[#This Row],[Close Price]]-Table2[[#This Row],[50D EMA]])/Table2[[#This Row],[50D EMA]]</f>
        <v>-1.0159029252775197E-2</v>
      </c>
      <c r="U244" s="1">
        <f>(Table2[[#This Row],[Close Price]]-Table2[[#This Row],[200D EMA]])/Table2[[#This Row],[200D EMA]]</f>
        <v>0.10484466087976448</v>
      </c>
      <c r="V244">
        <v>1.89231957214765</v>
      </c>
      <c r="W244">
        <v>912</v>
      </c>
      <c r="X244">
        <v>944.95</v>
      </c>
      <c r="Y244">
        <v>912</v>
      </c>
      <c r="Z244">
        <v>944.95</v>
      </c>
      <c r="AA244">
        <v>907.75</v>
      </c>
      <c r="AB244">
        <v>988.7</v>
      </c>
      <c r="AC244" s="1">
        <f>(Table2[[#This Row],[Close Price]]/Table2[[#This Row],[Day Low]])-1</f>
        <v>4.8245614035087314E-3</v>
      </c>
      <c r="AD244" s="1">
        <f>(Table2[[#This Row],[Day High]]/Table2[[#This Row],[Close Price]])-1</f>
        <v>3.1154517677870031E-2</v>
      </c>
      <c r="AE244" s="1">
        <f>(Table2[[#This Row],[Close Price]]/Table2[[#This Row],[Current Week Low]])-1</f>
        <v>4.8245614035087314E-3</v>
      </c>
      <c r="AF244" s="1">
        <f>(Table2[[#This Row],[Current Week High]]/Table2[[#This Row],[Close Price]])-1</f>
        <v>3.1154517677870031E-2</v>
      </c>
      <c r="AG244" s="1">
        <f>(Table2[[#This Row],[Close Price]]/Table2[[#This Row],[Current Month Low]])-1</f>
        <v>9.5290553566509395E-3</v>
      </c>
      <c r="AH244" s="1">
        <f>(Table2[[#This Row],[Current Month High]]/Table2[[#This Row],[Close Price]])-1</f>
        <v>7.8895678742907149E-2</v>
      </c>
      <c r="AI244">
        <v>21.999127018768998</v>
      </c>
      <c r="AJ244">
        <v>70.129026269377107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-0.11</v>
      </c>
      <c r="AM244" t="s">
        <v>3189</v>
      </c>
      <c r="AN244">
        <v>-4.83</v>
      </c>
      <c r="AO244" t="s">
        <v>3189</v>
      </c>
      <c r="AP244">
        <v>0.110489032990601</v>
      </c>
      <c r="AQ244">
        <f>(Table2[[#This Row],[Sharpe Ratio]]-AVERAGE(Table2[Sharpe Ratio]))/_xlfn.STDEV.P(Table2[Sharpe Ratio])</f>
        <v>0.57265190181297743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0.88927808536019015</v>
      </c>
      <c r="AS244">
        <f>_xlfn.RANK.AVG(Table2[[#This Row],[1Y Return vs Nifty Z-Score]],Table2[1Y Return vs Nifty Z-Score])</f>
        <v>242</v>
      </c>
      <c r="AT244">
        <f>_xlfn.RANK.AVG(Table2[[#This Row],[6M Return vs Nifty Z-Score]],Table2[6M Return vs Nifty Z-Score])</f>
        <v>376</v>
      </c>
      <c r="AU244">
        <f>_xlfn.RANK.AVG(Table2[[#This Row],[Sharpe Ratio Z-Score]],Table2[Sharpe Ratio Z-Score])</f>
        <v>206</v>
      </c>
      <c r="AV244">
        <f>(Table2[[#This Row],[Rank 1Y]]+Table2[[#This Row],[Rank 6M]]+Table2[[#This Row],[Rank Sharpe]])/3</f>
        <v>274.66666666666669</v>
      </c>
    </row>
    <row r="245" spans="1:48" x14ac:dyDescent="0.3">
      <c r="A245" t="s">
        <v>1001</v>
      </c>
      <c r="B245" t="s">
        <v>1002</v>
      </c>
      <c r="C245" t="s">
        <v>3140</v>
      </c>
      <c r="D245" t="s">
        <v>779</v>
      </c>
      <c r="E245">
        <v>14185.969995650001</v>
      </c>
      <c r="F245">
        <v>3077.05</v>
      </c>
      <c r="G245">
        <v>20.9817562125649</v>
      </c>
      <c r="H245">
        <f>(Table2[[#This Row],[1Y Return vs Nifty]]-AVERAGE(Table2[1Y Return vs Nifty]))/_xlfn.STDEV.P(Table2[1Y Return vs Nifty])</f>
        <v>-4.2524400130764826E-2</v>
      </c>
      <c r="I245">
        <v>6.5279553640488803</v>
      </c>
      <c r="J245">
        <f>(Table2[[#This Row],[1M Return vs Nifty]]-AVERAGE(Table2[1M Return vs Nifty]))/_xlfn.STDEV.P(Table2[1M Return vs Nifty])</f>
        <v>0.7711645797675617</v>
      </c>
      <c r="K245">
        <v>14.0234336695568</v>
      </c>
      <c r="L245">
        <f>(Table2[[#This Row],[6M Return vs Nifty]]-AVERAGE(Table2[6M Return vs Nifty]))/_xlfn.STDEV.P(Table2[6M Return vs Nifty])</f>
        <v>0.30217578965780562</v>
      </c>
      <c r="M245">
        <v>5.1098643135085604</v>
      </c>
      <c r="N245">
        <f>(Table2[[#This Row],[1W Return vs Nifty]]-AVERAGE(Table2[1W Return vs Nifty]))/_xlfn.STDEV.P(Table2[1W Return vs Nifty])</f>
        <v>0.93964196989482851</v>
      </c>
      <c r="O245">
        <v>2891.66</v>
      </c>
      <c r="P245">
        <v>2754.39567950533</v>
      </c>
      <c r="Q245">
        <v>2474.9002141504998</v>
      </c>
      <c r="R245">
        <v>69.115277342144097</v>
      </c>
      <c r="S245" s="1">
        <f>(Table2[[#This Row],[Close Price]]-Table2[[#This Row],[20D EMA]])/Table2[[#This Row],[20D EMA]]</f>
        <v>6.4111963370520858E-2</v>
      </c>
      <c r="T245" s="1">
        <f>(Table2[[#This Row],[Close Price]]-Table2[[#This Row],[50D EMA]])/Table2[[#This Row],[50D EMA]]</f>
        <v>0.11714160129405105</v>
      </c>
      <c r="U245" s="1">
        <f>(Table2[[#This Row],[Close Price]]-Table2[[#This Row],[200D EMA]])/Table2[[#This Row],[200D EMA]]</f>
        <v>0.24330265212578928</v>
      </c>
      <c r="V245">
        <v>3.1591113185472</v>
      </c>
      <c r="W245">
        <v>2987.25</v>
      </c>
      <c r="X245">
        <v>3217</v>
      </c>
      <c r="Y245">
        <v>2987.25</v>
      </c>
      <c r="Z245">
        <v>3217</v>
      </c>
      <c r="AA245">
        <v>2909.8</v>
      </c>
      <c r="AB245">
        <v>3217</v>
      </c>
      <c r="AC245" s="1">
        <f>(Table2[[#This Row],[Close Price]]/Table2[[#This Row],[Day Low]])-1</f>
        <v>3.006109297849191E-2</v>
      </c>
      <c r="AD245" s="1">
        <f>(Table2[[#This Row],[Day High]]/Table2[[#This Row],[Close Price]])-1</f>
        <v>4.5481873872702749E-2</v>
      </c>
      <c r="AE245" s="1">
        <f>(Table2[[#This Row],[Close Price]]/Table2[[#This Row],[Current Week Low]])-1</f>
        <v>3.006109297849191E-2</v>
      </c>
      <c r="AF245" s="1">
        <f>(Table2[[#This Row],[Current Week High]]/Table2[[#This Row],[Close Price]])-1</f>
        <v>4.5481873872702749E-2</v>
      </c>
      <c r="AG245" s="1">
        <f>(Table2[[#This Row],[Close Price]]/Table2[[#This Row],[Current Month Low]])-1</f>
        <v>5.7478177194308921E-2</v>
      </c>
      <c r="AH245" s="1">
        <f>(Table2[[#This Row],[Current Month High]]/Table2[[#This Row],[Close Price]])-1</f>
        <v>4.5481873872702749E-2</v>
      </c>
      <c r="AI245">
        <v>4.5481873872702696</v>
      </c>
      <c r="AJ245">
        <v>64.945054945054906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0.18</v>
      </c>
      <c r="AM245" t="s">
        <v>3188</v>
      </c>
      <c r="AN245">
        <v>13.86</v>
      </c>
      <c r="AO245" t="s">
        <v>3188</v>
      </c>
      <c r="AP245">
        <v>7.6663537216929006E-2</v>
      </c>
      <c r="AQ245">
        <f>(Table2[[#This Row],[Sharpe Ratio]]-AVERAGE(Table2[Sharpe Ratio]))/_xlfn.STDEV.P(Table2[Sharpe Ratio])</f>
        <v>0.17773563059684636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2.1481935697862773</v>
      </c>
      <c r="AS245">
        <f>_xlfn.RANK.AVG(Table2[[#This Row],[1Y Return vs Nifty Z-Score]],Table2[1Y Return vs Nifty Z-Score])</f>
        <v>312</v>
      </c>
      <c r="AT245">
        <f>_xlfn.RANK.AVG(Table2[[#This Row],[6M Return vs Nifty Z-Score]],Table2[6M Return vs Nifty Z-Score])</f>
        <v>230</v>
      </c>
      <c r="AU245">
        <f>_xlfn.RANK.AVG(Table2[[#This Row],[Sharpe Ratio Z-Score]],Table2[Sharpe Ratio Z-Score])</f>
        <v>294</v>
      </c>
      <c r="AV245">
        <f>(Table2[[#This Row],[Rank 1Y]]+Table2[[#This Row],[Rank 6M]]+Table2[[#This Row],[Rank Sharpe]])/3</f>
        <v>278.66666666666669</v>
      </c>
    </row>
    <row r="246" spans="1:48" x14ac:dyDescent="0.3">
      <c r="A246" t="s">
        <v>593</v>
      </c>
      <c r="B246" t="s">
        <v>594</v>
      </c>
      <c r="C246" t="s">
        <v>3129</v>
      </c>
      <c r="D246" t="s">
        <v>227</v>
      </c>
      <c r="E246">
        <v>33552.017565920003</v>
      </c>
      <c r="F246">
        <v>6432.35</v>
      </c>
      <c r="G246">
        <v>75.233448436504702</v>
      </c>
      <c r="H246">
        <f>(Table2[[#This Row],[1Y Return vs Nifty]]-AVERAGE(Table2[1Y Return vs Nifty]))/_xlfn.STDEV.P(Table2[1Y Return vs Nifty])</f>
        <v>0.93260431599781768</v>
      </c>
      <c r="I246">
        <v>-7.4091707937185101</v>
      </c>
      <c r="J246">
        <f>(Table2[[#This Row],[1M Return vs Nifty]]-AVERAGE(Table2[1M Return vs Nifty]))/_xlfn.STDEV.P(Table2[1M Return vs Nifty])</f>
        <v>-0.78598025343376854</v>
      </c>
      <c r="K246">
        <v>-19.029725362112298</v>
      </c>
      <c r="L246">
        <f>(Table2[[#This Row],[6M Return vs Nifty]]-AVERAGE(Table2[6M Return vs Nifty]))/_xlfn.STDEV.P(Table2[6M Return vs Nifty])</f>
        <v>-0.86444241708838765</v>
      </c>
      <c r="M246">
        <v>0.587119998277845</v>
      </c>
      <c r="N246">
        <f>(Table2[[#This Row],[1W Return vs Nifty]]-AVERAGE(Table2[1W Return vs Nifty]))/_xlfn.STDEV.P(Table2[1W Return vs Nifty])</f>
        <v>-0.21776619355640381</v>
      </c>
      <c r="O246">
        <v>6783.58</v>
      </c>
      <c r="P246">
        <v>6711.1746225335801</v>
      </c>
      <c r="Q246">
        <v>6028.0282455428796</v>
      </c>
      <c r="R246">
        <v>29.584204539707201</v>
      </c>
      <c r="S246" s="1">
        <f>(Table2[[#This Row],[Close Price]]-Table2[[#This Row],[20D EMA]])/Table2[[#This Row],[20D EMA]]</f>
        <v>-5.1776495596720255E-2</v>
      </c>
      <c r="T246" s="1">
        <f>(Table2[[#This Row],[Close Price]]-Table2[[#This Row],[50D EMA]])/Table2[[#This Row],[50D EMA]]</f>
        <v>-4.154632209947158E-2</v>
      </c>
      <c r="U246" s="1">
        <f>(Table2[[#This Row],[Close Price]]-Table2[[#This Row],[200D EMA]])/Table2[[#This Row],[200D EMA]]</f>
        <v>6.7073633033500793E-2</v>
      </c>
      <c r="V246">
        <v>0.59999065390325301</v>
      </c>
      <c r="W246">
        <v>6364.75</v>
      </c>
      <c r="X246">
        <v>6690.15</v>
      </c>
      <c r="Y246">
        <v>6364.75</v>
      </c>
      <c r="Z246">
        <v>6690.15</v>
      </c>
      <c r="AA246">
        <v>6364.75</v>
      </c>
      <c r="AB246">
        <v>6848.95</v>
      </c>
      <c r="AC246" s="1">
        <f>(Table2[[#This Row],[Close Price]]/Table2[[#This Row],[Day Low]])-1</f>
        <v>1.0620998468125364E-2</v>
      </c>
      <c r="AD246" s="1">
        <f>(Table2[[#This Row],[Day High]]/Table2[[#This Row],[Close Price]])-1</f>
        <v>4.0078664873646419E-2</v>
      </c>
      <c r="AE246" s="1">
        <f>(Table2[[#This Row],[Close Price]]/Table2[[#This Row],[Current Week Low]])-1</f>
        <v>1.0620998468125364E-2</v>
      </c>
      <c r="AF246" s="1">
        <f>(Table2[[#This Row],[Current Week High]]/Table2[[#This Row],[Close Price]])-1</f>
        <v>4.0078664873646419E-2</v>
      </c>
      <c r="AG246" s="1">
        <f>(Table2[[#This Row],[Close Price]]/Table2[[#This Row],[Current Month Low]])-1</f>
        <v>1.0620998468125364E-2</v>
      </c>
      <c r="AH246" s="1">
        <f>(Table2[[#This Row],[Current Month High]]/Table2[[#This Row],[Close Price]])-1</f>
        <v>6.4766376207762155E-2</v>
      </c>
      <c r="AI246">
        <v>51.684065699161202</v>
      </c>
      <c r="AJ246">
        <v>122.95840554592699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3188</v>
      </c>
      <c r="AN246">
        <v>-4.82</v>
      </c>
      <c r="AO246" t="s">
        <v>3189</v>
      </c>
      <c r="AP246">
        <v>0.138558846748012</v>
      </c>
      <c r="AQ246">
        <f>(Table2[[#This Row],[Sharpe Ratio]]-AVERAGE(Table2[Sharpe Ratio]))/_xlfn.STDEV.P(Table2[Sharpe Ratio])</f>
        <v>0.90036997154888865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-3.521457653185367E-2</v>
      </c>
      <c r="AS246">
        <f>_xlfn.RANK.AVG(Table2[[#This Row],[1Y Return vs Nifty Z-Score]],Table2[1Y Return vs Nifty Z-Score])</f>
        <v>108</v>
      </c>
      <c r="AT246">
        <f>_xlfn.RANK.AVG(Table2[[#This Row],[6M Return vs Nifty Z-Score]],Table2[6M Return vs Nifty Z-Score])</f>
        <v>601</v>
      </c>
      <c r="AU246">
        <f>_xlfn.RANK.AVG(Table2[[#This Row],[Sharpe Ratio Z-Score]],Table2[Sharpe Ratio Z-Score])</f>
        <v>128</v>
      </c>
      <c r="AV246">
        <f>(Table2[[#This Row],[Rank 1Y]]+Table2[[#This Row],[Rank 6M]]+Table2[[#This Row],[Rank Sharpe]])/3</f>
        <v>279</v>
      </c>
    </row>
    <row r="247" spans="1:48" x14ac:dyDescent="0.3">
      <c r="A247" t="s">
        <v>369</v>
      </c>
      <c r="B247" t="s">
        <v>370</v>
      </c>
      <c r="C247" t="s">
        <v>3129</v>
      </c>
      <c r="D247" t="s">
        <v>43</v>
      </c>
      <c r="E247">
        <v>67465.452000000005</v>
      </c>
      <c r="F247">
        <v>363.15</v>
      </c>
      <c r="G247">
        <v>41.572169710911197</v>
      </c>
      <c r="H247">
        <f>(Table2[[#This Row],[1Y Return vs Nifty]]-AVERAGE(Table2[1Y Return vs Nifty]))/_xlfn.STDEV.P(Table2[1Y Return vs Nifty])</f>
        <v>0.32757103203234561</v>
      </c>
      <c r="I247">
        <v>-1.11990239986823</v>
      </c>
      <c r="J247">
        <f>(Table2[[#This Row],[1M Return vs Nifty]]-AVERAGE(Table2[1M Return vs Nifty]))/_xlfn.STDEV.P(Table2[1M Return vs Nifty])</f>
        <v>-8.3302981717861546E-2</v>
      </c>
      <c r="K247">
        <v>-2.2485720459359602</v>
      </c>
      <c r="L247">
        <f>(Table2[[#This Row],[6M Return vs Nifty]]-AVERAGE(Table2[6M Return vs Nifty]))/_xlfn.STDEV.P(Table2[6M Return vs Nifty])</f>
        <v>-0.27214807783648293</v>
      </c>
      <c r="M247">
        <v>0.32336732467039703</v>
      </c>
      <c r="N247">
        <f>(Table2[[#This Row],[1W Return vs Nifty]]-AVERAGE(Table2[1W Return vs Nifty]))/_xlfn.STDEV.P(Table2[1W Return vs Nifty])</f>
        <v>-0.28526271254761199</v>
      </c>
      <c r="O247">
        <v>391.67</v>
      </c>
      <c r="P247">
        <v>393.60715392020802</v>
      </c>
      <c r="Q247">
        <v>357.245941014393</v>
      </c>
      <c r="R247">
        <v>34.483543373256303</v>
      </c>
      <c r="S247" s="1">
        <f>(Table2[[#This Row],[Close Price]]-Table2[[#This Row],[20D EMA]])/Table2[[#This Row],[20D EMA]]</f>
        <v>-7.281640156253999E-2</v>
      </c>
      <c r="T247" s="1">
        <f>(Table2[[#This Row],[Close Price]]-Table2[[#This Row],[50D EMA]])/Table2[[#This Row],[50D EMA]]</f>
        <v>-7.7379574067351201E-2</v>
      </c>
      <c r="U247" s="1">
        <f>(Table2[[#This Row],[Close Price]]-Table2[[#This Row],[200D EMA]])/Table2[[#This Row],[200D EMA]]</f>
        <v>1.6526595008588531E-2</v>
      </c>
      <c r="V247">
        <v>0.42706815661347203</v>
      </c>
      <c r="W247">
        <v>362</v>
      </c>
      <c r="X247">
        <v>387.25</v>
      </c>
      <c r="Y247">
        <v>362</v>
      </c>
      <c r="Z247">
        <v>387.25</v>
      </c>
      <c r="AA247">
        <v>362</v>
      </c>
      <c r="AB247">
        <v>399.4</v>
      </c>
      <c r="AC247" s="1">
        <f>(Table2[[#This Row],[Close Price]]/Table2[[#This Row],[Day Low]])-1</f>
        <v>3.1767955801105252E-3</v>
      </c>
      <c r="AD247" s="1">
        <f>(Table2[[#This Row],[Day High]]/Table2[[#This Row],[Close Price]])-1</f>
        <v>6.6363761531047949E-2</v>
      </c>
      <c r="AE247" s="1">
        <f>(Table2[[#This Row],[Close Price]]/Table2[[#This Row],[Current Week Low]])-1</f>
        <v>3.1767955801105252E-3</v>
      </c>
      <c r="AF247" s="1">
        <f>(Table2[[#This Row],[Current Week High]]/Table2[[#This Row],[Close Price]])-1</f>
        <v>6.6363761531047949E-2</v>
      </c>
      <c r="AG247" s="1">
        <f>(Table2[[#This Row],[Close Price]]/Table2[[#This Row],[Current Month Low]])-1</f>
        <v>3.1767955801105252E-3</v>
      </c>
      <c r="AH247" s="1">
        <f>(Table2[[#This Row],[Current Month High]]/Table2[[#This Row],[Close Price]])-1</f>
        <v>9.9821010601679694E-2</v>
      </c>
      <c r="AI247">
        <v>28.817293129560799</v>
      </c>
      <c r="AJ247">
        <v>70.894117647058806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-0.09</v>
      </c>
      <c r="AM247" t="s">
        <v>3189</v>
      </c>
      <c r="AN247">
        <v>-8.07</v>
      </c>
      <c r="AO247" t="s">
        <v>3189</v>
      </c>
      <c r="AP247">
        <v>0.110530169557601</v>
      </c>
      <c r="AQ247">
        <f>(Table2[[#This Row],[Sharpe Ratio]]-AVERAGE(Table2[Sharpe Ratio]))/_xlfn.STDEV.P(Table2[Sharpe Ratio])</f>
        <v>0.5731321756206097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217</v>
      </c>
      <c r="AT247">
        <f>_xlfn.RANK.AVG(Table2[[#This Row],[6M Return vs Nifty Z-Score]],Table2[6M Return vs Nifty Z-Score])</f>
        <v>417</v>
      </c>
      <c r="AU247">
        <f>_xlfn.RANK.AVG(Table2[[#This Row],[Sharpe Ratio Z-Score]],Table2[Sharpe Ratio Z-Score])</f>
        <v>205</v>
      </c>
      <c r="AV247">
        <f>(Table2[[#This Row],[Rank 1Y]]+Table2[[#This Row],[Rank 6M]]+Table2[[#This Row],[Rank Sharpe]])/3</f>
        <v>279.66666666666669</v>
      </c>
    </row>
    <row r="248" spans="1:48" x14ac:dyDescent="0.3">
      <c r="A248" t="s">
        <v>1023</v>
      </c>
      <c r="B248" t="s">
        <v>1024</v>
      </c>
      <c r="C248" t="s">
        <v>3130</v>
      </c>
      <c r="D248" t="s">
        <v>1025</v>
      </c>
      <c r="E248">
        <v>13861.3297983299</v>
      </c>
      <c r="F248">
        <v>394.75</v>
      </c>
      <c r="G248">
        <v>62.350253359122</v>
      </c>
      <c r="H248">
        <f>(Table2[[#This Row],[1Y Return vs Nifty]]-AVERAGE(Table2[1Y Return vs Nifty]))/_xlfn.STDEV.P(Table2[1Y Return vs Nifty])</f>
        <v>0.70103967791084831</v>
      </c>
      <c r="I248">
        <v>-10.1672487355782</v>
      </c>
      <c r="J248">
        <f>(Table2[[#This Row],[1M Return vs Nifty]]-AVERAGE(Table2[1M Return vs Nifty]))/_xlfn.STDEV.P(Table2[1M Return vs Nifty])</f>
        <v>-1.0941303532547315</v>
      </c>
      <c r="K248">
        <v>-9.4090462474470193</v>
      </c>
      <c r="L248">
        <f>(Table2[[#This Row],[6M Return vs Nifty]]-AVERAGE(Table2[6M Return vs Nifty]))/_xlfn.STDEV.P(Table2[6M Return vs Nifty])</f>
        <v>-0.52487852228251808</v>
      </c>
      <c r="M248">
        <v>-4.4367345514315799</v>
      </c>
      <c r="N248">
        <f>(Table2[[#This Row],[1W Return vs Nifty]]-AVERAGE(Table2[1W Return vs Nifty]))/_xlfn.STDEV.P(Table2[1W Return vs Nifty])</f>
        <v>-1.5034126644930843</v>
      </c>
      <c r="O248">
        <v>456.48</v>
      </c>
      <c r="P248">
        <v>467.50531233251201</v>
      </c>
      <c r="Q248">
        <v>411.85829097980098</v>
      </c>
      <c r="R248">
        <v>27.411099420736399</v>
      </c>
      <c r="S248" s="1">
        <f>(Table2[[#This Row],[Close Price]]-Table2[[#This Row],[20D EMA]])/Table2[[#This Row],[20D EMA]]</f>
        <v>-0.13523045916579043</v>
      </c>
      <c r="T248" s="1">
        <f>(Table2[[#This Row],[Close Price]]-Table2[[#This Row],[50D EMA]])/Table2[[#This Row],[50D EMA]]</f>
        <v>-0.15562456813488565</v>
      </c>
      <c r="U248" s="1">
        <f>(Table2[[#This Row],[Close Price]]-Table2[[#This Row],[200D EMA]])/Table2[[#This Row],[200D EMA]]</f>
        <v>-4.1539265700104688E-2</v>
      </c>
      <c r="V248">
        <v>0.25911537526419198</v>
      </c>
      <c r="W248">
        <v>390.9</v>
      </c>
      <c r="X248">
        <v>434.4</v>
      </c>
      <c r="Y248">
        <v>390.9</v>
      </c>
      <c r="Z248">
        <v>434.4</v>
      </c>
      <c r="AA248">
        <v>390.9</v>
      </c>
      <c r="AB248">
        <v>463.65</v>
      </c>
      <c r="AC248" s="1">
        <f>(Table2[[#This Row],[Close Price]]/Table2[[#This Row],[Day Low]])-1</f>
        <v>9.8490662573549326E-3</v>
      </c>
      <c r="AD248" s="1">
        <f>(Table2[[#This Row],[Day High]]/Table2[[#This Row],[Close Price]])-1</f>
        <v>0.10044331855604804</v>
      </c>
      <c r="AE248" s="1">
        <f>(Table2[[#This Row],[Close Price]]/Table2[[#This Row],[Current Week Low]])-1</f>
        <v>9.8490662573549326E-3</v>
      </c>
      <c r="AF248" s="1">
        <f>(Table2[[#This Row],[Current Week High]]/Table2[[#This Row],[Close Price]])-1</f>
        <v>0.10044331855604804</v>
      </c>
      <c r="AG248" s="1">
        <f>(Table2[[#This Row],[Close Price]]/Table2[[#This Row],[Current Month Low]])-1</f>
        <v>9.8490662573549326E-3</v>
      </c>
      <c r="AH248" s="1">
        <f>(Table2[[#This Row],[Current Month High]]/Table2[[#This Row],[Close Price]])-1</f>
        <v>0.1745408486383786</v>
      </c>
      <c r="AI248">
        <v>56.504116529449</v>
      </c>
      <c r="AJ248">
        <v>94.938271604938194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-0.26</v>
      </c>
      <c r="AM248" t="s">
        <v>3189</v>
      </c>
      <c r="AN248">
        <v>-15.02</v>
      </c>
      <c r="AO248" t="s">
        <v>3189</v>
      </c>
      <c r="AP248">
        <v>0.10858276006960101</v>
      </c>
      <c r="AQ248">
        <f>(Table2[[#This Row],[Sharpe Ratio]]-AVERAGE(Table2[Sharpe Ratio]))/_xlfn.STDEV.P(Table2[Sharpe Ratio])</f>
        <v>0.55039596212420705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131</v>
      </c>
      <c r="AT248">
        <f>_xlfn.RANK.AVG(Table2[[#This Row],[6M Return vs Nifty Z-Score]],Table2[6M Return vs Nifty Z-Score])</f>
        <v>498</v>
      </c>
      <c r="AU248">
        <f>_xlfn.RANK.AVG(Table2[[#This Row],[Sharpe Ratio Z-Score]],Table2[Sharpe Ratio Z-Score])</f>
        <v>210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1928</v>
      </c>
      <c r="B249" t="s">
        <v>1929</v>
      </c>
      <c r="C249" t="s">
        <v>3127</v>
      </c>
      <c r="D249" t="s">
        <v>276</v>
      </c>
      <c r="E249">
        <v>3716.6909077</v>
      </c>
      <c r="F249">
        <v>2053.75</v>
      </c>
      <c r="G249">
        <v>59.721552004067497</v>
      </c>
      <c r="H249">
        <f>(Table2[[#This Row],[1Y Return vs Nifty]]-AVERAGE(Table2[1Y Return vs Nifty]))/_xlfn.STDEV.P(Table2[1Y Return vs Nifty])</f>
        <v>0.65379097335691672</v>
      </c>
      <c r="I249">
        <v>-10.7804028763149</v>
      </c>
      <c r="J249">
        <f>(Table2[[#This Row],[1M Return vs Nifty]]-AVERAGE(Table2[1M Return vs Nifty]))/_xlfn.STDEV.P(Table2[1M Return vs Nifty])</f>
        <v>-1.1626358536998176</v>
      </c>
      <c r="K249">
        <v>17.620251322138198</v>
      </c>
      <c r="L249">
        <f>(Table2[[#This Row],[6M Return vs Nifty]]-AVERAGE(Table2[6M Return vs Nifty]))/_xlfn.STDEV.P(Table2[6M Return vs Nifty])</f>
        <v>0.42912622594824179</v>
      </c>
      <c r="M249">
        <v>-0.85404447713416398</v>
      </c>
      <c r="N249">
        <f>(Table2[[#This Row],[1W Return vs Nifty]]-AVERAGE(Table2[1W Return vs Nifty]))/_xlfn.STDEV.P(Table2[1W Return vs Nifty])</f>
        <v>-0.58657225741028829</v>
      </c>
      <c r="O249">
        <v>2310.94</v>
      </c>
      <c r="P249">
        <v>2351.6232654435698</v>
      </c>
      <c r="Q249">
        <v>1982.93307197384</v>
      </c>
      <c r="R249">
        <v>25.0425232835311</v>
      </c>
      <c r="S249" s="1">
        <f>(Table2[[#This Row],[Close Price]]-Table2[[#This Row],[20D EMA]])/Table2[[#This Row],[20D EMA]]</f>
        <v>-0.11129237453157592</v>
      </c>
      <c r="T249" s="1">
        <f>(Table2[[#This Row],[Close Price]]-Table2[[#This Row],[50D EMA]])/Table2[[#This Row],[50D EMA]]</f>
        <v>-0.12666708559178341</v>
      </c>
      <c r="U249" s="1">
        <f>(Table2[[#This Row],[Close Price]]-Table2[[#This Row],[200D EMA]])/Table2[[#This Row],[200D EMA]]</f>
        <v>3.5713221503571875E-2</v>
      </c>
      <c r="V249">
        <v>0.453152894367507</v>
      </c>
      <c r="W249">
        <v>2020.55</v>
      </c>
      <c r="X249">
        <v>2208.75</v>
      </c>
      <c r="Y249">
        <v>2020.55</v>
      </c>
      <c r="Z249">
        <v>2208.75</v>
      </c>
      <c r="AA249">
        <v>2020.55</v>
      </c>
      <c r="AB249">
        <v>2330</v>
      </c>
      <c r="AC249" s="1">
        <f>(Table2[[#This Row],[Close Price]]/Table2[[#This Row],[Day Low]])-1</f>
        <v>1.6431169731013773E-2</v>
      </c>
      <c r="AD249" s="1">
        <f>(Table2[[#This Row],[Day High]]/Table2[[#This Row],[Close Price]])-1</f>
        <v>7.547169811320753E-2</v>
      </c>
      <c r="AE249" s="1">
        <f>(Table2[[#This Row],[Close Price]]/Table2[[#This Row],[Current Week Low]])-1</f>
        <v>1.6431169731013773E-2</v>
      </c>
      <c r="AF249" s="1">
        <f>(Table2[[#This Row],[Current Week High]]/Table2[[#This Row],[Close Price]])-1</f>
        <v>7.547169811320753E-2</v>
      </c>
      <c r="AG249" s="1">
        <f>(Table2[[#This Row],[Close Price]]/Table2[[#This Row],[Current Month Low]])-1</f>
        <v>1.6431169731013773E-2</v>
      </c>
      <c r="AH249" s="1">
        <f>(Table2[[#This Row],[Current Month High]]/Table2[[#This Row],[Close Price]])-1</f>
        <v>0.13451004260499078</v>
      </c>
      <c r="AI249">
        <v>36.335970785149101</v>
      </c>
      <c r="AJ249">
        <v>85.314685314685306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-0.14000000000000001</v>
      </c>
      <c r="AM249" t="s">
        <v>3189</v>
      </c>
      <c r="AN249">
        <v>-11.34</v>
      </c>
      <c r="AO249" t="s">
        <v>3189</v>
      </c>
      <c r="AP249">
        <v>5.9048768964059997E-3</v>
      </c>
      <c r="AQ249">
        <f>(Table2[[#This Row],[Sharpe Ratio]]-AVERAGE(Table2[Sharpe Ratio]))/_xlfn.STDEV.P(Table2[Sharpe Ratio])</f>
        <v>-0.64837927624746694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144</v>
      </c>
      <c r="AT249">
        <f>_xlfn.RANK.AVG(Table2[[#This Row],[6M Return vs Nifty Z-Score]],Table2[6M Return vs Nifty Z-Score])</f>
        <v>199</v>
      </c>
      <c r="AU249">
        <f>_xlfn.RANK.AVG(Table2[[#This Row],[Sharpe Ratio Z-Score]],Table2[Sharpe Ratio Z-Score])</f>
        <v>498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1446</v>
      </c>
      <c r="B250" t="s">
        <v>1447</v>
      </c>
      <c r="C250" t="s">
        <v>3138</v>
      </c>
      <c r="D250" t="s">
        <v>190</v>
      </c>
      <c r="E250">
        <v>7286.4950846800002</v>
      </c>
      <c r="F250">
        <v>1732.75</v>
      </c>
      <c r="G250">
        <v>68.482719432981099</v>
      </c>
      <c r="H250">
        <f>(Table2[[#This Row],[1Y Return vs Nifty]]-AVERAGE(Table2[1Y Return vs Nifty]))/_xlfn.STDEV.P(Table2[1Y Return vs Nifty])</f>
        <v>0.81126561786163065</v>
      </c>
      <c r="I250">
        <v>-6.2795955958889804</v>
      </c>
      <c r="J250">
        <f>(Table2[[#This Row],[1M Return vs Nifty]]-AVERAGE(Table2[1M Return vs Nifty]))/_xlfn.STDEV.P(Table2[1M Return vs Nifty])</f>
        <v>-0.65977689105462045</v>
      </c>
      <c r="K250">
        <v>6.41772466142623</v>
      </c>
      <c r="L250">
        <f>(Table2[[#This Row],[6M Return vs Nifty]]-AVERAGE(Table2[6M Return vs Nifty]))/_xlfn.STDEV.P(Table2[6M Return vs Nifty])</f>
        <v>3.3730688976287115E-2</v>
      </c>
      <c r="M250">
        <v>4.3965293470461599</v>
      </c>
      <c r="N250">
        <f>(Table2[[#This Row],[1W Return vs Nifty]]-AVERAGE(Table2[1W Return vs Nifty]))/_xlfn.STDEV.P(Table2[1W Return vs Nifty])</f>
        <v>0.75709357539937783</v>
      </c>
      <c r="O250">
        <v>1850.29</v>
      </c>
      <c r="P250">
        <v>1851.30981853158</v>
      </c>
      <c r="Q250">
        <v>1558.2952243142599</v>
      </c>
      <c r="R250">
        <v>34.709747552707398</v>
      </c>
      <c r="S250" s="1">
        <f>(Table2[[#This Row],[Close Price]]-Table2[[#This Row],[20D EMA]])/Table2[[#This Row],[20D EMA]]</f>
        <v>-6.3525177134395136E-2</v>
      </c>
      <c r="T250" s="1">
        <f>(Table2[[#This Row],[Close Price]]-Table2[[#This Row],[50D EMA]])/Table2[[#This Row],[50D EMA]]</f>
        <v>-6.4041046692886447E-2</v>
      </c>
      <c r="U250" s="1">
        <f>(Table2[[#This Row],[Close Price]]-Table2[[#This Row],[200D EMA]])/Table2[[#This Row],[200D EMA]]</f>
        <v>0.11195232646786187</v>
      </c>
      <c r="V250">
        <v>0.42234886031941499</v>
      </c>
      <c r="W250">
        <v>1698</v>
      </c>
      <c r="X250">
        <v>1800</v>
      </c>
      <c r="Y250">
        <v>1698</v>
      </c>
      <c r="Z250">
        <v>1800</v>
      </c>
      <c r="AA250">
        <v>1698</v>
      </c>
      <c r="AB250">
        <v>1887.25</v>
      </c>
      <c r="AC250" s="1">
        <f>(Table2[[#This Row],[Close Price]]/Table2[[#This Row],[Day Low]])-1</f>
        <v>2.0465253239104753E-2</v>
      </c>
      <c r="AD250" s="1">
        <f>(Table2[[#This Row],[Day High]]/Table2[[#This Row],[Close Price]])-1</f>
        <v>3.881113836387251E-2</v>
      </c>
      <c r="AE250" s="1">
        <f>(Table2[[#This Row],[Close Price]]/Table2[[#This Row],[Current Week Low]])-1</f>
        <v>2.0465253239104753E-2</v>
      </c>
      <c r="AF250" s="1">
        <f>(Table2[[#This Row],[Current Week High]]/Table2[[#This Row],[Close Price]])-1</f>
        <v>3.881113836387251E-2</v>
      </c>
      <c r="AG250" s="1">
        <f>(Table2[[#This Row],[Close Price]]/Table2[[#This Row],[Current Month Low]])-1</f>
        <v>2.0465253239104753E-2</v>
      </c>
      <c r="AH250" s="1">
        <f>(Table2[[#This Row],[Current Month High]]/Table2[[#This Row],[Close Price]])-1</f>
        <v>8.9164622709565711E-2</v>
      </c>
      <c r="AI250">
        <v>25.349877362573899</v>
      </c>
      <c r="AJ250">
        <v>103.85294117647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0.03</v>
      </c>
      <c r="AM250" t="s">
        <v>3188</v>
      </c>
      <c r="AN250">
        <v>-10.86</v>
      </c>
      <c r="AO250" t="s">
        <v>3189</v>
      </c>
      <c r="AP250">
        <v>3.7780633049939998E-2</v>
      </c>
      <c r="AQ250">
        <f>(Table2[[#This Row],[Sharpe Ratio]]-AVERAGE(Table2[Sharpe Ratio]))/_xlfn.STDEV.P(Table2[Sharpe Ratio])</f>
        <v>-0.27622642306899753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119</v>
      </c>
      <c r="AT250">
        <f>_xlfn.RANK.AVG(Table2[[#This Row],[6M Return vs Nifty Z-Score]],Table2[6M Return vs Nifty Z-Score])</f>
        <v>310</v>
      </c>
      <c r="AU250">
        <f>_xlfn.RANK.AVG(Table2[[#This Row],[Sharpe Ratio Z-Score]],Table2[Sharpe Ratio Z-Score])</f>
        <v>413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769</v>
      </c>
      <c r="B251" t="s">
        <v>770</v>
      </c>
      <c r="C251" t="s">
        <v>3129</v>
      </c>
      <c r="D251" t="s">
        <v>398</v>
      </c>
      <c r="E251">
        <v>21058.161985800001</v>
      </c>
      <c r="F251">
        <v>6050.05</v>
      </c>
      <c r="G251">
        <v>143.82451580545501</v>
      </c>
      <c r="H251">
        <f>(Table2[[#This Row],[1Y Return vs Nifty]]-AVERAGE(Table2[1Y Return vs Nifty]))/_xlfn.STDEV.P(Table2[1Y Return vs Nifty])</f>
        <v>2.1654712869539607</v>
      </c>
      <c r="I251">
        <v>-10.305683053890199</v>
      </c>
      <c r="J251">
        <f>(Table2[[#This Row],[1M Return vs Nifty]]-AVERAGE(Table2[1M Return vs Nifty]))/_xlfn.STDEV.P(Table2[1M Return vs Nifty])</f>
        <v>-1.1095971202953054</v>
      </c>
      <c r="K251">
        <v>9.7224735685028403</v>
      </c>
      <c r="L251">
        <f>(Table2[[#This Row],[6M Return vs Nifty]]-AVERAGE(Table2[6M Return vs Nifty]))/_xlfn.STDEV.P(Table2[6M Return vs Nifty])</f>
        <v>0.1503724974045289</v>
      </c>
      <c r="M251">
        <v>-10.245572493855001</v>
      </c>
      <c r="N251">
        <f>(Table2[[#This Row],[1W Return vs Nifty]]-AVERAGE(Table2[1W Return vs Nifty]))/_xlfn.STDEV.P(Table2[1W Return vs Nifty])</f>
        <v>-2.9899429624993648</v>
      </c>
      <c r="O251">
        <v>6515.23</v>
      </c>
      <c r="P251">
        <v>6309.5391724358296</v>
      </c>
      <c r="Q251">
        <v>4996.1730367365199</v>
      </c>
      <c r="R251">
        <v>19.215634973781199</v>
      </c>
      <c r="S251" s="1">
        <f>(Table2[[#This Row],[Close Price]]-Table2[[#This Row],[20D EMA]])/Table2[[#This Row],[20D EMA]]</f>
        <v>-7.1398860823025351E-2</v>
      </c>
      <c r="T251" s="1">
        <f>(Table2[[#This Row],[Close Price]]-Table2[[#This Row],[50D EMA]])/Table2[[#This Row],[50D EMA]]</f>
        <v>-4.1126485682099721E-2</v>
      </c>
      <c r="U251" s="1">
        <f>(Table2[[#This Row],[Close Price]]-Table2[[#This Row],[200D EMA]])/Table2[[#This Row],[200D EMA]]</f>
        <v>0.21093684216186967</v>
      </c>
      <c r="V251">
        <v>1.4964083703484199</v>
      </c>
      <c r="W251">
        <v>5850.55</v>
      </c>
      <c r="X251">
        <v>6188</v>
      </c>
      <c r="Y251">
        <v>5850.55</v>
      </c>
      <c r="Z251">
        <v>6188</v>
      </c>
      <c r="AA251">
        <v>5849.95</v>
      </c>
      <c r="AB251">
        <v>6769</v>
      </c>
      <c r="AC251" s="1">
        <f>(Table2[[#This Row],[Close Price]]/Table2[[#This Row],[Day Low]])-1</f>
        <v>3.4099358180000205E-2</v>
      </c>
      <c r="AD251" s="1">
        <f>(Table2[[#This Row],[Day High]]/Table2[[#This Row],[Close Price]])-1</f>
        <v>2.2801464450707076E-2</v>
      </c>
      <c r="AE251" s="1">
        <f>(Table2[[#This Row],[Close Price]]/Table2[[#This Row],[Current Week Low]])-1</f>
        <v>3.4099358180000205E-2</v>
      </c>
      <c r="AF251" s="1">
        <f>(Table2[[#This Row],[Current Week High]]/Table2[[#This Row],[Close Price]])-1</f>
        <v>2.2801464450707076E-2</v>
      </c>
      <c r="AG251" s="1">
        <f>(Table2[[#This Row],[Close Price]]/Table2[[#This Row],[Current Month Low]])-1</f>
        <v>3.4205420559150213E-2</v>
      </c>
      <c r="AH251" s="1">
        <f>(Table2[[#This Row],[Current Month High]]/Table2[[#This Row],[Close Price]])-1</f>
        <v>0.11883372864687058</v>
      </c>
      <c r="AI251">
        <v>17.354402029735201</v>
      </c>
      <c r="AJ251">
        <v>174.80865753673501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0.26</v>
      </c>
      <c r="AM251" t="s">
        <v>3188</v>
      </c>
      <c r="AN251">
        <v>-9.4</v>
      </c>
      <c r="AO251" t="s">
        <v>3189</v>
      </c>
      <c r="AQ251">
        <f>(Table2[[#This Row],[Sharpe Ratio]]-AVERAGE(Table2[Sharpe Ratio]))/_xlfn.STDEV.P(Table2[Sharpe Ratio])</f>
        <v>-0.71731934386752505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-2.5010156423037055</v>
      </c>
      <c r="AS251">
        <f>_xlfn.RANK.AVG(Table2[[#This Row],[1Y Return vs Nifty Z-Score]],Table2[1Y Return vs Nifty Z-Score])</f>
        <v>30</v>
      </c>
      <c r="AT251">
        <f>_xlfn.RANK.AVG(Table2[[#This Row],[6M Return vs Nifty Z-Score]],Table2[6M Return vs Nifty Z-Score])</f>
        <v>271</v>
      </c>
      <c r="AU251">
        <f>_xlfn.RANK.AVG(Table2[[#This Row],[Sharpe Ratio Z-Score]],Table2[Sharpe Ratio Z-Score])</f>
        <v>541.5</v>
      </c>
      <c r="AV251">
        <f>(Table2[[#This Row],[Rank 1Y]]+Table2[[#This Row],[Rank 6M]]+Table2[[#This Row],[Rank Sharpe]])/3</f>
        <v>280.83333333333331</v>
      </c>
    </row>
    <row r="252" spans="1:48" x14ac:dyDescent="0.3">
      <c r="A252" t="s">
        <v>1081</v>
      </c>
      <c r="B252" t="s">
        <v>1082</v>
      </c>
      <c r="C252" t="s">
        <v>3138</v>
      </c>
      <c r="D252" t="s">
        <v>469</v>
      </c>
      <c r="E252">
        <v>12395.689985075</v>
      </c>
      <c r="F252">
        <v>2408.5</v>
      </c>
      <c r="G252">
        <v>-14.877600549376</v>
      </c>
      <c r="H252">
        <f>(Table2[[#This Row],[1Y Return vs Nifty]]-AVERAGE(Table2[1Y Return vs Nifty]))/_xlfn.STDEV.P(Table2[1Y Return vs Nifty])</f>
        <v>-0.68706629526888596</v>
      </c>
      <c r="I252">
        <v>3.4424416575363899</v>
      </c>
      <c r="J252">
        <f>(Table2[[#This Row],[1M Return vs Nifty]]-AVERAGE(Table2[1M Return vs Nifty]))/_xlfn.STDEV.P(Table2[1M Return vs Nifty])</f>
        <v>0.42643126305074824</v>
      </c>
      <c r="K252">
        <v>9.3300104976013607</v>
      </c>
      <c r="L252">
        <f>(Table2[[#This Row],[6M Return vs Nifty]]-AVERAGE(Table2[6M Return vs Nifty]))/_xlfn.STDEV.P(Table2[6M Return vs Nifty])</f>
        <v>0.13652043069131381</v>
      </c>
      <c r="M252">
        <v>12.3488319354129</v>
      </c>
      <c r="N252">
        <f>(Table2[[#This Row],[1W Return vs Nifty]]-AVERAGE(Table2[1W Return vs Nifty]))/_xlfn.STDEV.P(Table2[1W Return vs Nifty])</f>
        <v>2.7921544350227259</v>
      </c>
      <c r="O252">
        <v>2435.06</v>
      </c>
      <c r="P252">
        <v>2370.6929261057198</v>
      </c>
      <c r="Q252">
        <v>2117.3725597347998</v>
      </c>
      <c r="R252">
        <v>67.713385446861594</v>
      </c>
      <c r="S252" s="1">
        <f>(Table2[[#This Row],[Close Price]]-Table2[[#This Row],[20D EMA]])/Table2[[#This Row],[20D EMA]]</f>
        <v>-1.090732877218629E-2</v>
      </c>
      <c r="T252" s="1">
        <f>(Table2[[#This Row],[Close Price]]-Table2[[#This Row],[50D EMA]])/Table2[[#This Row],[50D EMA]]</f>
        <v>1.5947689166299971E-2</v>
      </c>
      <c r="U252" s="1">
        <f>(Table2[[#This Row],[Close Price]]-Table2[[#This Row],[200D EMA]])/Table2[[#This Row],[200D EMA]]</f>
        <v>0.13749466947926436</v>
      </c>
      <c r="V252">
        <v>1.0234124851042301</v>
      </c>
      <c r="W252">
        <v>2388.15</v>
      </c>
      <c r="X252">
        <v>2554.9</v>
      </c>
      <c r="Y252">
        <v>2388.15</v>
      </c>
      <c r="Z252">
        <v>2554.9</v>
      </c>
      <c r="AA252">
        <v>2345.0500000000002</v>
      </c>
      <c r="AB252">
        <v>2597.35</v>
      </c>
      <c r="AC252" s="1">
        <f>(Table2[[#This Row],[Close Price]]/Table2[[#This Row],[Day Low]])-1</f>
        <v>8.5212402906014173E-3</v>
      </c>
      <c r="AD252" s="1">
        <f>(Table2[[#This Row],[Day High]]/Table2[[#This Row],[Close Price]])-1</f>
        <v>6.0784720780568957E-2</v>
      </c>
      <c r="AE252" s="1">
        <f>(Table2[[#This Row],[Close Price]]/Table2[[#This Row],[Current Week Low]])-1</f>
        <v>8.5212402906014173E-3</v>
      </c>
      <c r="AF252" s="1">
        <f>(Table2[[#This Row],[Current Week High]]/Table2[[#This Row],[Close Price]])-1</f>
        <v>6.0784720780568957E-2</v>
      </c>
      <c r="AG252" s="1">
        <f>(Table2[[#This Row],[Close Price]]/Table2[[#This Row],[Current Month Low]])-1</f>
        <v>2.7056992388222012E-2</v>
      </c>
      <c r="AH252" s="1">
        <f>(Table2[[#This Row],[Current Month High]]/Table2[[#This Row],[Close Price]])-1</f>
        <v>7.8409798629852645E-2</v>
      </c>
      <c r="AI252">
        <v>8.5219015985052895</v>
      </c>
      <c r="AJ252">
        <v>46.093655222613101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0.09</v>
      </c>
      <c r="AM252" t="s">
        <v>3188</v>
      </c>
      <c r="AN252">
        <v>-5.13</v>
      </c>
      <c r="AO252" t="s">
        <v>3189</v>
      </c>
      <c r="AP252">
        <v>0.205081467652621</v>
      </c>
      <c r="AQ252">
        <f>(Table2[[#This Row],[Sharpe Ratio]]-AVERAGE(Table2[Sharpe Ratio]))/_xlfn.STDEV.P(Table2[Sharpe Ratio])</f>
        <v>1.6770286663674967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4.3450684998633982</v>
      </c>
      <c r="AS252">
        <f>_xlfn.RANK.AVG(Table2[[#This Row],[1Y Return vs Nifty Z-Score]],Table2[1Y Return vs Nifty Z-Score])</f>
        <v>543</v>
      </c>
      <c r="AT252">
        <f>_xlfn.RANK.AVG(Table2[[#This Row],[6M Return vs Nifty Z-Score]],Table2[6M Return vs Nifty Z-Score])</f>
        <v>274</v>
      </c>
      <c r="AU252">
        <f>_xlfn.RANK.AVG(Table2[[#This Row],[Sharpe Ratio Z-Score]],Table2[Sharpe Ratio Z-Score])</f>
        <v>28</v>
      </c>
      <c r="AV252">
        <f>(Table2[[#This Row],[Rank 1Y]]+Table2[[#This Row],[Rank 6M]]+Table2[[#This Row],[Rank Sharpe]])/3</f>
        <v>281.66666666666669</v>
      </c>
    </row>
    <row r="253" spans="1:48" x14ac:dyDescent="0.3">
      <c r="A253" t="s">
        <v>978</v>
      </c>
      <c r="B253" t="s">
        <v>979</v>
      </c>
      <c r="C253" t="s">
        <v>3141</v>
      </c>
      <c r="D253" t="s">
        <v>271</v>
      </c>
      <c r="E253">
        <v>15103.123511600001</v>
      </c>
      <c r="F253">
        <v>860.9</v>
      </c>
      <c r="G253">
        <v>19.961223577414401</v>
      </c>
      <c r="H253">
        <f>(Table2[[#This Row],[1Y Return vs Nifty]]-AVERAGE(Table2[1Y Return vs Nifty]))/_xlfn.STDEV.P(Table2[1Y Return vs Nifty])</f>
        <v>-6.0867619254213509E-2</v>
      </c>
      <c r="I253">
        <v>-1.7165606890676799</v>
      </c>
      <c r="J253">
        <f>(Table2[[#This Row],[1M Return vs Nifty]]-AVERAGE(Table2[1M Return vs Nifty]))/_xlfn.STDEV.P(Table2[1M Return vs Nifty])</f>
        <v>-0.1499654601726379</v>
      </c>
      <c r="K253">
        <v>-2.0875257654286599</v>
      </c>
      <c r="L253">
        <f>(Table2[[#This Row],[6M Return vs Nifty]]-AVERAGE(Table2[6M Return vs Nifty]))/_xlfn.STDEV.P(Table2[6M Return vs Nifty])</f>
        <v>-0.26646391546070042</v>
      </c>
      <c r="M253">
        <v>1.44941709226391</v>
      </c>
      <c r="N253">
        <f>(Table2[[#This Row],[1W Return vs Nifty]]-AVERAGE(Table2[1W Return vs Nifty]))/_xlfn.STDEV.P(Table2[1W Return vs Nifty])</f>
        <v>2.9028574308029359E-3</v>
      </c>
      <c r="O253">
        <v>892.3</v>
      </c>
      <c r="P253">
        <v>907.26293879786294</v>
      </c>
      <c r="Q253">
        <v>841.10623379691299</v>
      </c>
      <c r="R253">
        <v>31.8781969296104</v>
      </c>
      <c r="S253" s="1">
        <f>(Table2[[#This Row],[Close Price]]-Table2[[#This Row],[20D EMA]])/Table2[[#This Row],[20D EMA]]</f>
        <v>-3.5189958534125272E-2</v>
      </c>
      <c r="T253" s="1">
        <f>(Table2[[#This Row],[Close Price]]-Table2[[#This Row],[50D EMA]])/Table2[[#This Row],[50D EMA]]</f>
        <v>-5.110198688298076E-2</v>
      </c>
      <c r="U253" s="1">
        <f>(Table2[[#This Row],[Close Price]]-Table2[[#This Row],[200D EMA]])/Table2[[#This Row],[200D EMA]]</f>
        <v>2.3533015697356295E-2</v>
      </c>
      <c r="V253">
        <v>1.10774529188441</v>
      </c>
      <c r="W253">
        <v>836.05</v>
      </c>
      <c r="X253">
        <v>875.3</v>
      </c>
      <c r="Y253">
        <v>836.05</v>
      </c>
      <c r="Z253">
        <v>875.3</v>
      </c>
      <c r="AA253">
        <v>836.05</v>
      </c>
      <c r="AB253">
        <v>923.6</v>
      </c>
      <c r="AC253" s="1">
        <f>(Table2[[#This Row],[Close Price]]/Table2[[#This Row],[Day Low]])-1</f>
        <v>2.9723102685246028E-2</v>
      </c>
      <c r="AD253" s="1">
        <f>(Table2[[#This Row],[Day High]]/Table2[[#This Row],[Close Price]])-1</f>
        <v>1.6726681379951147E-2</v>
      </c>
      <c r="AE253" s="1">
        <f>(Table2[[#This Row],[Close Price]]/Table2[[#This Row],[Current Week Low]])-1</f>
        <v>2.9723102685246028E-2</v>
      </c>
      <c r="AF253" s="1">
        <f>(Table2[[#This Row],[Current Week High]]/Table2[[#This Row],[Close Price]])-1</f>
        <v>1.6726681379951147E-2</v>
      </c>
      <c r="AG253" s="1">
        <f>(Table2[[#This Row],[Close Price]]/Table2[[#This Row],[Current Month Low]])-1</f>
        <v>2.9723102685246028E-2</v>
      </c>
      <c r="AH253" s="1">
        <f>(Table2[[#This Row],[Current Month High]]/Table2[[#This Row],[Close Price]])-1</f>
        <v>7.2830758508537707E-2</v>
      </c>
      <c r="AI253">
        <v>23.126960157974199</v>
      </c>
      <c r="AJ253">
        <v>54.0236876945647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-0.09</v>
      </c>
      <c r="AM253" t="s">
        <v>3189</v>
      </c>
      <c r="AN253">
        <v>-2.93</v>
      </c>
      <c r="AO253" t="s">
        <v>3189</v>
      </c>
      <c r="AP253">
        <v>0.146825111698346</v>
      </c>
      <c r="AQ253">
        <f>(Table2[[#This Row],[Sharpe Ratio]]-AVERAGE(Table2[Sharpe Ratio]))/_xlfn.STDEV.P(Table2[Sharpe Ratio])</f>
        <v>0.99687949658034147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321</v>
      </c>
      <c r="AT253">
        <f>_xlfn.RANK.AVG(Table2[[#This Row],[6M Return vs Nifty Z-Score]],Table2[6M Return vs Nifty Z-Score])</f>
        <v>414</v>
      </c>
      <c r="AU253">
        <f>_xlfn.RANK.AVG(Table2[[#This Row],[Sharpe Ratio Z-Score]],Table2[Sharpe Ratio Z-Score])</f>
        <v>111</v>
      </c>
      <c r="AV253">
        <f>(Table2[[#This Row],[Rank 1Y]]+Table2[[#This Row],[Rank 6M]]+Table2[[#This Row],[Rank Sharpe]])/3</f>
        <v>282</v>
      </c>
    </row>
    <row r="254" spans="1:48" x14ac:dyDescent="0.3">
      <c r="A254" t="s">
        <v>1054</v>
      </c>
      <c r="B254" t="s">
        <v>1055</v>
      </c>
      <c r="C254" t="s">
        <v>3141</v>
      </c>
      <c r="D254" t="s">
        <v>271</v>
      </c>
      <c r="E254">
        <v>12937.197759999999</v>
      </c>
      <c r="F254">
        <v>4068.45</v>
      </c>
      <c r="G254">
        <v>14.7609934161514</v>
      </c>
      <c r="H254">
        <f>(Table2[[#This Row],[1Y Return vs Nifty]]-AVERAGE(Table2[1Y Return vs Nifty]))/_xlfn.STDEV.P(Table2[1Y Return vs Nifty])</f>
        <v>-0.15433739969523491</v>
      </c>
      <c r="I254">
        <v>-4.5845133788593104</v>
      </c>
      <c r="J254">
        <f>(Table2[[#This Row],[1M Return vs Nifty]]-AVERAGE(Table2[1M Return vs Nifty]))/_xlfn.STDEV.P(Table2[1M Return vs Nifty])</f>
        <v>-0.47039146925242376</v>
      </c>
      <c r="K254">
        <v>-1.1458229242665701</v>
      </c>
      <c r="L254">
        <f>(Table2[[#This Row],[6M Return vs Nifty]]-AVERAGE(Table2[6M Return vs Nifty]))/_xlfn.STDEV.P(Table2[6M Return vs Nifty])</f>
        <v>-0.23322631542399261</v>
      </c>
      <c r="M254">
        <v>2.4472652731312499</v>
      </c>
      <c r="N254">
        <f>(Table2[[#This Row],[1W Return vs Nifty]]-AVERAGE(Table2[1W Return vs Nifty]))/_xlfn.STDEV.P(Table2[1W Return vs Nifty])</f>
        <v>0.25826056724684099</v>
      </c>
      <c r="O254">
        <v>4157.29</v>
      </c>
      <c r="P254">
        <v>4199.7633914743401</v>
      </c>
      <c r="Q254">
        <v>3933.7768590536898</v>
      </c>
      <c r="R254">
        <v>36.525296126171199</v>
      </c>
      <c r="S254" s="1">
        <f>(Table2[[#This Row],[Close Price]]-Table2[[#This Row],[20D EMA]])/Table2[[#This Row],[20D EMA]]</f>
        <v>-2.1369690351166301E-2</v>
      </c>
      <c r="T254" s="1">
        <f>(Table2[[#This Row],[Close Price]]-Table2[[#This Row],[50D EMA]])/Table2[[#This Row],[50D EMA]]</f>
        <v>-3.1266854637790033E-2</v>
      </c>
      <c r="U254" s="1">
        <f>(Table2[[#This Row],[Close Price]]-Table2[[#This Row],[200D EMA]])/Table2[[#This Row],[200D EMA]]</f>
        <v>3.4235073765395786E-2</v>
      </c>
      <c r="V254">
        <v>0.89315048128739705</v>
      </c>
      <c r="W254">
        <v>3997.85</v>
      </c>
      <c r="X254">
        <v>4163.95</v>
      </c>
      <c r="Y254">
        <v>3997.85</v>
      </c>
      <c r="Z254">
        <v>4163.95</v>
      </c>
      <c r="AA254">
        <v>3997.85</v>
      </c>
      <c r="AB254">
        <v>4221.6000000000004</v>
      </c>
      <c r="AC254" s="1">
        <f>(Table2[[#This Row],[Close Price]]/Table2[[#This Row],[Day Low]])-1</f>
        <v>1.7659491976937502E-2</v>
      </c>
      <c r="AD254" s="1">
        <f>(Table2[[#This Row],[Day High]]/Table2[[#This Row],[Close Price]])-1</f>
        <v>2.3473312932443591E-2</v>
      </c>
      <c r="AE254" s="1">
        <f>(Table2[[#This Row],[Close Price]]/Table2[[#This Row],[Current Week Low]])-1</f>
        <v>1.7659491976937502E-2</v>
      </c>
      <c r="AF254" s="1">
        <f>(Table2[[#This Row],[Current Week High]]/Table2[[#This Row],[Close Price]])-1</f>
        <v>2.3473312932443591E-2</v>
      </c>
      <c r="AG254" s="1">
        <f>(Table2[[#This Row],[Close Price]]/Table2[[#This Row],[Current Month Low]])-1</f>
        <v>1.7659491976937502E-2</v>
      </c>
      <c r="AH254" s="1">
        <f>(Table2[[#This Row],[Current Month High]]/Table2[[#This Row],[Close Price]])-1</f>
        <v>3.7643328540353238E-2</v>
      </c>
      <c r="AI254">
        <v>22.896926347872</v>
      </c>
      <c r="AJ254">
        <v>47.407608695652101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-0.01</v>
      </c>
      <c r="AM254" t="s">
        <v>3189</v>
      </c>
      <c r="AN254">
        <v>-2.1800000000000002</v>
      </c>
      <c r="AO254" t="s">
        <v>3189</v>
      </c>
      <c r="AP254">
        <v>0.162461920752697</v>
      </c>
      <c r="AQ254">
        <f>(Table2[[#This Row],[Sharpe Ratio]]-AVERAGE(Table2[Sharpe Ratio]))/_xlfn.STDEV.P(Table2[Sharpe Ratio])</f>
        <v>1.1794409102187902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352</v>
      </c>
      <c r="AT254">
        <f>_xlfn.RANK.AVG(Table2[[#This Row],[6M Return vs Nifty Z-Score]],Table2[6M Return vs Nifty Z-Score])</f>
        <v>404</v>
      </c>
      <c r="AU254">
        <f>_xlfn.RANK.AVG(Table2[[#This Row],[Sharpe Ratio Z-Score]],Table2[Sharpe Ratio Z-Score])</f>
        <v>90</v>
      </c>
      <c r="AV254">
        <f>(Table2[[#This Row],[Rank 1Y]]+Table2[[#This Row],[Rank 6M]]+Table2[[#This Row],[Rank Sharpe]])/3</f>
        <v>282</v>
      </c>
    </row>
    <row r="255" spans="1:48" x14ac:dyDescent="0.3">
      <c r="A255" t="s">
        <v>599</v>
      </c>
      <c r="B255" t="s">
        <v>600</v>
      </c>
      <c r="C255" t="s">
        <v>3131</v>
      </c>
      <c r="D255" t="s">
        <v>195</v>
      </c>
      <c r="E255">
        <v>32425.4025</v>
      </c>
      <c r="F255">
        <v>732.8</v>
      </c>
      <c r="G255">
        <v>18.329188681434101</v>
      </c>
      <c r="H255">
        <f>(Table2[[#This Row],[1Y Return vs Nifty]]-AVERAGE(Table2[1Y Return vs Nifty]))/_xlfn.STDEV.P(Table2[1Y Return vs Nifty])</f>
        <v>-9.0202079204792784E-2</v>
      </c>
      <c r="I255">
        <v>-10.337709922961601</v>
      </c>
      <c r="J255">
        <f>(Table2[[#This Row],[1M Return vs Nifty]]-AVERAGE(Table2[1M Return vs Nifty]))/_xlfn.STDEV.P(Table2[1M Return vs Nifty])</f>
        <v>-1.1131753668529973</v>
      </c>
      <c r="K255">
        <v>51.113589890423597</v>
      </c>
      <c r="L255">
        <f>(Table2[[#This Row],[6M Return vs Nifty]]-AVERAGE(Table2[6M Return vs Nifty]))/_xlfn.STDEV.P(Table2[6M Return vs Nifty])</f>
        <v>1.6112806621108626</v>
      </c>
      <c r="M255">
        <v>2.07658641605228</v>
      </c>
      <c r="N255">
        <f>(Table2[[#This Row],[1W Return vs Nifty]]-AVERAGE(Table2[1W Return vs Nifty]))/_xlfn.STDEV.P(Table2[1W Return vs Nifty])</f>
        <v>0.16340074203912602</v>
      </c>
      <c r="O255">
        <v>762.7</v>
      </c>
      <c r="P255">
        <v>767.54632818581399</v>
      </c>
      <c r="Q255">
        <v>651.40456271852895</v>
      </c>
      <c r="R255">
        <v>35.742556993155802</v>
      </c>
      <c r="S255" s="1">
        <f>(Table2[[#This Row],[Close Price]]-Table2[[#This Row],[20D EMA]])/Table2[[#This Row],[20D EMA]]</f>
        <v>-3.9202832044054135E-2</v>
      </c>
      <c r="T255" s="1">
        <f>(Table2[[#This Row],[Close Price]]-Table2[[#This Row],[50D EMA]])/Table2[[#This Row],[50D EMA]]</f>
        <v>-4.5269356271876213E-2</v>
      </c>
      <c r="U255" s="1">
        <f>(Table2[[#This Row],[Close Price]]-Table2[[#This Row],[200D EMA]])/Table2[[#This Row],[200D EMA]]</f>
        <v>0.12495374140730707</v>
      </c>
      <c r="V255">
        <v>0.58186801805019905</v>
      </c>
      <c r="W255">
        <v>727.65</v>
      </c>
      <c r="X255">
        <v>755.15</v>
      </c>
      <c r="Y255">
        <v>727.65</v>
      </c>
      <c r="Z255">
        <v>755.15</v>
      </c>
      <c r="AA255">
        <v>725.1</v>
      </c>
      <c r="AB255">
        <v>768.45</v>
      </c>
      <c r="AC255" s="1">
        <f>(Table2[[#This Row],[Close Price]]/Table2[[#This Row],[Day Low]])-1</f>
        <v>7.077578506149873E-3</v>
      </c>
      <c r="AD255" s="1">
        <f>(Table2[[#This Row],[Day High]]/Table2[[#This Row],[Close Price]])-1</f>
        <v>3.049945414847155E-2</v>
      </c>
      <c r="AE255" s="1">
        <f>(Table2[[#This Row],[Close Price]]/Table2[[#This Row],[Current Week Low]])-1</f>
        <v>7.077578506149873E-3</v>
      </c>
      <c r="AF255" s="1">
        <f>(Table2[[#This Row],[Current Week High]]/Table2[[#This Row],[Close Price]])-1</f>
        <v>3.049945414847155E-2</v>
      </c>
      <c r="AG255" s="1">
        <f>(Table2[[#This Row],[Close Price]]/Table2[[#This Row],[Current Month Low]])-1</f>
        <v>1.0619224934491633E-2</v>
      </c>
      <c r="AH255" s="1">
        <f>(Table2[[#This Row],[Current Month High]]/Table2[[#This Row],[Close Price]])-1</f>
        <v>4.8649017467249145E-2</v>
      </c>
      <c r="AI255">
        <v>17.358078602620001</v>
      </c>
      <c r="AJ255">
        <v>75.689283145528606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</v>
      </c>
      <c r="AM255" t="s">
        <v>3189</v>
      </c>
      <c r="AN255">
        <v>-1.58</v>
      </c>
      <c r="AO255" t="s">
        <v>3189</v>
      </c>
      <c r="AP255">
        <v>1.4739269812962001E-2</v>
      </c>
      <c r="AQ255">
        <f>(Table2[[#This Row],[Sharpe Ratio]]-AVERAGE(Table2[Sharpe Ratio]))/_xlfn.STDEV.P(Table2[Sharpe Ratio])</f>
        <v>-0.54523679660996127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329</v>
      </c>
      <c r="AT255">
        <f>_xlfn.RANK.AVG(Table2[[#This Row],[6M Return vs Nifty Z-Score]],Table2[6M Return vs Nifty Z-Score])</f>
        <v>49</v>
      </c>
      <c r="AU255">
        <f>_xlfn.RANK.AVG(Table2[[#This Row],[Sharpe Ratio Z-Score]],Table2[Sharpe Ratio Z-Score])</f>
        <v>471</v>
      </c>
      <c r="AV255">
        <f>(Table2[[#This Row],[Rank 1Y]]+Table2[[#This Row],[Rank 6M]]+Table2[[#This Row],[Rank Sharpe]])/3</f>
        <v>283</v>
      </c>
    </row>
    <row r="256" spans="1:48" x14ac:dyDescent="0.3">
      <c r="A256" t="s">
        <v>295</v>
      </c>
      <c r="B256" t="s">
        <v>296</v>
      </c>
      <c r="C256" t="s">
        <v>3134</v>
      </c>
      <c r="D256" t="s">
        <v>103</v>
      </c>
      <c r="E256">
        <v>93589.589278184998</v>
      </c>
      <c r="F256">
        <v>90.47</v>
      </c>
      <c r="G256">
        <v>47.816218387407901</v>
      </c>
      <c r="H256">
        <f>(Table2[[#This Row],[1Y Return vs Nifty]]-AVERAGE(Table2[1Y Return vs Nifty]))/_xlfn.STDEV.P(Table2[1Y Return vs Nifty])</f>
        <v>0.43980257578260312</v>
      </c>
      <c r="I256">
        <v>-2.43707792271289</v>
      </c>
      <c r="J256">
        <f>(Table2[[#This Row],[1M Return vs Nifty]]-AVERAGE(Table2[1M Return vs Nifty]))/_xlfn.STDEV.P(Table2[1M Return vs Nifty])</f>
        <v>-0.23046625172053337</v>
      </c>
      <c r="K256">
        <v>-12.1720062027851</v>
      </c>
      <c r="L256">
        <f>(Table2[[#This Row],[6M Return vs Nifty]]-AVERAGE(Table2[6M Return vs Nifty]))/_xlfn.STDEV.P(Table2[6M Return vs Nifty])</f>
        <v>-0.62239777559563425</v>
      </c>
      <c r="M256">
        <v>1.7491151620874399</v>
      </c>
      <c r="N256">
        <f>(Table2[[#This Row],[1W Return vs Nifty]]-AVERAGE(Table2[1W Return vs Nifty]))/_xlfn.STDEV.P(Table2[1W Return vs Nifty])</f>
        <v>7.9598104477205139E-2</v>
      </c>
      <c r="O256">
        <v>94.26</v>
      </c>
      <c r="P256">
        <v>96.341480879531801</v>
      </c>
      <c r="Q256">
        <v>89.637696076575196</v>
      </c>
      <c r="R256">
        <v>40.906909592732902</v>
      </c>
      <c r="S256" s="1">
        <f>(Table2[[#This Row],[Close Price]]-Table2[[#This Row],[20D EMA]])/Table2[[#This Row],[20D EMA]]</f>
        <v>-4.0207935497560007E-2</v>
      </c>
      <c r="T256" s="1">
        <f>(Table2[[#This Row],[Close Price]]-Table2[[#This Row],[50D EMA]])/Table2[[#This Row],[50D EMA]]</f>
        <v>-6.0944474030596156E-2</v>
      </c>
      <c r="U256" s="1">
        <f>(Table2[[#This Row],[Close Price]]-Table2[[#This Row],[200D EMA]])/Table2[[#This Row],[200D EMA]]</f>
        <v>9.2851998640592782E-3</v>
      </c>
      <c r="V256">
        <v>0.615269521012764</v>
      </c>
      <c r="W256">
        <v>87.72</v>
      </c>
      <c r="X256">
        <v>93.25</v>
      </c>
      <c r="Y256">
        <v>87.72</v>
      </c>
      <c r="Z256">
        <v>93.25</v>
      </c>
      <c r="AA256">
        <v>87.72</v>
      </c>
      <c r="AB256">
        <v>95.55</v>
      </c>
      <c r="AC256" s="1">
        <f>(Table2[[#This Row],[Close Price]]/Table2[[#This Row],[Day Low]])-1</f>
        <v>3.1349749202006283E-2</v>
      </c>
      <c r="AD256" s="1">
        <f>(Table2[[#This Row],[Day High]]/Table2[[#This Row],[Close Price]])-1</f>
        <v>3.0728418260196788E-2</v>
      </c>
      <c r="AE256" s="1">
        <f>(Table2[[#This Row],[Close Price]]/Table2[[#This Row],[Current Week Low]])-1</f>
        <v>3.1349749202006283E-2</v>
      </c>
      <c r="AF256" s="1">
        <f>(Table2[[#This Row],[Current Week High]]/Table2[[#This Row],[Close Price]])-1</f>
        <v>3.0728418260196788E-2</v>
      </c>
      <c r="AG256" s="1">
        <f>(Table2[[#This Row],[Close Price]]/Table2[[#This Row],[Current Month Low]])-1</f>
        <v>3.1349749202006283E-2</v>
      </c>
      <c r="AH256" s="1">
        <f>(Table2[[#This Row],[Current Month High]]/Table2[[#This Row],[Close Price]])-1</f>
        <v>5.6151210345970926E-2</v>
      </c>
      <c r="AI256">
        <v>30.8721123024207</v>
      </c>
      <c r="AJ256">
        <v>86.921487603305707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3189</v>
      </c>
      <c r="AN256">
        <v>-4.1500000000000004</v>
      </c>
      <c r="AO256" t="s">
        <v>3189</v>
      </c>
      <c r="AP256">
        <v>0.13471129610242899</v>
      </c>
      <c r="AQ256">
        <f>(Table2[[#This Row],[Sharpe Ratio]]-AVERAGE(Table2[Sharpe Ratio]))/_xlfn.STDEV.P(Table2[Sharpe Ratio])</f>
        <v>0.85544940735566466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185</v>
      </c>
      <c r="AT256">
        <f>_xlfn.RANK.AVG(Table2[[#This Row],[6M Return vs Nifty Z-Score]],Table2[6M Return vs Nifty Z-Score])</f>
        <v>531</v>
      </c>
      <c r="AU256">
        <f>_xlfn.RANK.AVG(Table2[[#This Row],[Sharpe Ratio Z-Score]],Table2[Sharpe Ratio Z-Score])</f>
        <v>138</v>
      </c>
      <c r="AV256">
        <f>(Table2[[#This Row],[Rank 1Y]]+Table2[[#This Row],[Rank 6M]]+Table2[[#This Row],[Rank Sharpe]])/3</f>
        <v>284.66666666666669</v>
      </c>
    </row>
    <row r="257" spans="1:48" x14ac:dyDescent="0.3">
      <c r="A257" t="s">
        <v>1030</v>
      </c>
      <c r="B257" t="s">
        <v>1031</v>
      </c>
      <c r="C257" t="s">
        <v>3133</v>
      </c>
      <c r="D257" t="s">
        <v>51</v>
      </c>
      <c r="E257">
        <v>13808.9575941</v>
      </c>
      <c r="F257">
        <v>548.15</v>
      </c>
      <c r="G257">
        <v>27.896719533254799</v>
      </c>
      <c r="H257">
        <f>(Table2[[#This Row],[1Y Return vs Nifty]]-AVERAGE(Table2[1Y Return vs Nifty]))/_xlfn.STDEV.P(Table2[1Y Return vs Nifty])</f>
        <v>8.1766272262401324E-2</v>
      </c>
      <c r="I257">
        <v>-14.830829015904699</v>
      </c>
      <c r="J257">
        <f>(Table2[[#This Row],[1M Return vs Nifty]]-AVERAGE(Table2[1M Return vs Nifty]))/_xlfn.STDEV.P(Table2[1M Return vs Nifty])</f>
        <v>-1.6151753560426887</v>
      </c>
      <c r="K257">
        <v>14.6986169661049</v>
      </c>
      <c r="L257">
        <f>(Table2[[#This Row],[6M Return vs Nifty]]-AVERAGE(Table2[6M Return vs Nifty]))/_xlfn.STDEV.P(Table2[6M Return vs Nifty])</f>
        <v>0.32600652625666532</v>
      </c>
      <c r="M257">
        <v>5.9837109047877997</v>
      </c>
      <c r="N257">
        <f>(Table2[[#This Row],[1W Return vs Nifty]]-AVERAGE(Table2[1W Return vs Nifty]))/_xlfn.STDEV.P(Table2[1W Return vs Nifty])</f>
        <v>1.163266634005214</v>
      </c>
      <c r="O257">
        <v>581.70000000000005</v>
      </c>
      <c r="P257">
        <v>591.93891335238698</v>
      </c>
      <c r="Q257">
        <v>504.07606951096602</v>
      </c>
      <c r="R257">
        <v>46.690856147068899</v>
      </c>
      <c r="S257" s="1">
        <f>(Table2[[#This Row],[Close Price]]-Table2[[#This Row],[20D EMA]])/Table2[[#This Row],[20D EMA]]</f>
        <v>-5.7675777892384504E-2</v>
      </c>
      <c r="T257" s="1">
        <f>(Table2[[#This Row],[Close Price]]-Table2[[#This Row],[50D EMA]])/Table2[[#This Row],[50D EMA]]</f>
        <v>-7.3975392332956885E-2</v>
      </c>
      <c r="U257" s="1">
        <f>(Table2[[#This Row],[Close Price]]-Table2[[#This Row],[200D EMA]])/Table2[[#This Row],[200D EMA]]</f>
        <v>8.7435078066278135E-2</v>
      </c>
      <c r="V257">
        <v>1.5899233480274799</v>
      </c>
      <c r="W257">
        <v>537.95000000000005</v>
      </c>
      <c r="X257">
        <v>573.85</v>
      </c>
      <c r="Y257">
        <v>537.95000000000005</v>
      </c>
      <c r="Z257">
        <v>573.85</v>
      </c>
      <c r="AA257">
        <v>537.95000000000005</v>
      </c>
      <c r="AB257">
        <v>607.5</v>
      </c>
      <c r="AC257" s="1">
        <f>(Table2[[#This Row],[Close Price]]/Table2[[#This Row],[Day Low]])-1</f>
        <v>1.8960869969327776E-2</v>
      </c>
      <c r="AD257" s="1">
        <f>(Table2[[#This Row],[Day High]]/Table2[[#This Row],[Close Price]])-1</f>
        <v>4.6884976739943518E-2</v>
      </c>
      <c r="AE257" s="1">
        <f>(Table2[[#This Row],[Close Price]]/Table2[[#This Row],[Current Week Low]])-1</f>
        <v>1.8960869969327776E-2</v>
      </c>
      <c r="AF257" s="1">
        <f>(Table2[[#This Row],[Current Week High]]/Table2[[#This Row],[Close Price]])-1</f>
        <v>4.6884976739943518E-2</v>
      </c>
      <c r="AG257" s="1">
        <f>(Table2[[#This Row],[Close Price]]/Table2[[#This Row],[Current Month Low]])-1</f>
        <v>1.8960869969327776E-2</v>
      </c>
      <c r="AH257" s="1">
        <f>(Table2[[#This Row],[Current Month High]]/Table2[[#This Row],[Close Price]])-1</f>
        <v>0.10827328286053084</v>
      </c>
      <c r="AI257">
        <v>31.533339414393801</v>
      </c>
      <c r="AJ257">
        <v>71.860793227778601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-0.05</v>
      </c>
      <c r="AM257" t="s">
        <v>3189</v>
      </c>
      <c r="AN257">
        <v>0.13</v>
      </c>
      <c r="AO257" t="s">
        <v>3188</v>
      </c>
      <c r="AP257">
        <v>5.8246750473580002E-2</v>
      </c>
      <c r="AQ257">
        <f>(Table2[[#This Row],[Sharpe Ratio]]-AVERAGE(Table2[Sharpe Ratio]))/_xlfn.STDEV.P(Table2[Sharpe Ratio])</f>
        <v>-3.7282319092070124E-2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274</v>
      </c>
      <c r="AT257">
        <f>_xlfn.RANK.AVG(Table2[[#This Row],[6M Return vs Nifty Z-Score]],Table2[6M Return vs Nifty Z-Score])</f>
        <v>227</v>
      </c>
      <c r="AU257">
        <f>_xlfn.RANK.AVG(Table2[[#This Row],[Sharpe Ratio Z-Score]],Table2[Sharpe Ratio Z-Score])</f>
        <v>353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1736</v>
      </c>
      <c r="B258" t="s">
        <v>1737</v>
      </c>
      <c r="C258" t="s">
        <v>3131</v>
      </c>
      <c r="D258" t="s">
        <v>1738</v>
      </c>
      <c r="E258">
        <v>4735.3043496</v>
      </c>
      <c r="F258">
        <v>873.6</v>
      </c>
      <c r="G258">
        <v>23.283742715786801</v>
      </c>
      <c r="H258">
        <f>(Table2[[#This Row],[1Y Return vs Nifty]]-AVERAGE(Table2[1Y Return vs Nifty]))/_xlfn.STDEV.P(Table2[1Y Return vs Nifty])</f>
        <v>-1.1481213196578573E-3</v>
      </c>
      <c r="I258">
        <v>-16.127332738875801</v>
      </c>
      <c r="J258">
        <f>(Table2[[#This Row],[1M Return vs Nifty]]-AVERAGE(Table2[1M Return vs Nifty]))/_xlfn.STDEV.P(Table2[1M Return vs Nifty])</f>
        <v>-1.760029040410438</v>
      </c>
      <c r="K258">
        <v>20.6617510755406</v>
      </c>
      <c r="L258">
        <f>(Table2[[#This Row],[6M Return vs Nifty]]-AVERAGE(Table2[6M Return vs Nifty]))/_xlfn.STDEV.P(Table2[6M Return vs Nifty])</f>
        <v>0.53647660007537468</v>
      </c>
      <c r="M258">
        <v>-6.4513637459189797</v>
      </c>
      <c r="N258">
        <f>(Table2[[#This Row],[1W Return vs Nifty]]-AVERAGE(Table2[1W Return vs Nifty]))/_xlfn.STDEV.P(Table2[1W Return vs Nifty])</f>
        <v>-2.0189731546526852</v>
      </c>
      <c r="O258">
        <v>1022.83</v>
      </c>
      <c r="P258">
        <v>1038.39455060311</v>
      </c>
      <c r="Q258">
        <v>885.50979543932101</v>
      </c>
      <c r="R258">
        <v>17.882432735833799</v>
      </c>
      <c r="S258" s="1">
        <f>(Table2[[#This Row],[Close Price]]-Table2[[#This Row],[20D EMA]])/Table2[[#This Row],[20D EMA]]</f>
        <v>-0.14589912302142097</v>
      </c>
      <c r="T258" s="1">
        <f>(Table2[[#This Row],[Close Price]]-Table2[[#This Row],[50D EMA]])/Table2[[#This Row],[50D EMA]]</f>
        <v>-0.15870128604526637</v>
      </c>
      <c r="U258" s="1">
        <f>(Table2[[#This Row],[Close Price]]-Table2[[#This Row],[200D EMA]])/Table2[[#This Row],[200D EMA]]</f>
        <v>-1.3449648440548616E-2</v>
      </c>
      <c r="V258">
        <v>0.65995438211272095</v>
      </c>
      <c r="W258">
        <v>852.95</v>
      </c>
      <c r="X258">
        <v>932.55</v>
      </c>
      <c r="Y258">
        <v>852.95</v>
      </c>
      <c r="Z258">
        <v>932.55</v>
      </c>
      <c r="AA258">
        <v>852.95</v>
      </c>
      <c r="AB258">
        <v>992</v>
      </c>
      <c r="AC258" s="1">
        <f>(Table2[[#This Row],[Close Price]]/Table2[[#This Row],[Day Low]])-1</f>
        <v>2.421009437833388E-2</v>
      </c>
      <c r="AD258" s="1">
        <f>(Table2[[#This Row],[Day High]]/Table2[[#This Row],[Close Price]])-1</f>
        <v>6.7479395604395531E-2</v>
      </c>
      <c r="AE258" s="1">
        <f>(Table2[[#This Row],[Close Price]]/Table2[[#This Row],[Current Week Low]])-1</f>
        <v>2.421009437833388E-2</v>
      </c>
      <c r="AF258" s="1">
        <f>(Table2[[#This Row],[Current Week High]]/Table2[[#This Row],[Close Price]])-1</f>
        <v>6.7479395604395531E-2</v>
      </c>
      <c r="AG258" s="1">
        <f>(Table2[[#This Row],[Close Price]]/Table2[[#This Row],[Current Month Low]])-1</f>
        <v>2.421009437833388E-2</v>
      </c>
      <c r="AH258" s="1">
        <f>(Table2[[#This Row],[Current Month High]]/Table2[[#This Row],[Close Price]])-1</f>
        <v>0.13553113553113549</v>
      </c>
      <c r="AI258">
        <v>37.477106227106198</v>
      </c>
      <c r="AJ258">
        <v>51.141868512110698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-0.12</v>
      </c>
      <c r="AM258" t="s">
        <v>3189</v>
      </c>
      <c r="AN258">
        <v>-18.21</v>
      </c>
      <c r="AO258" t="s">
        <v>3189</v>
      </c>
      <c r="AP258">
        <v>4.8526165724710003E-2</v>
      </c>
      <c r="AQ258">
        <f>(Table2[[#This Row],[Sharpe Ratio]]-AVERAGE(Table2[Sharpe Ratio]))/_xlfn.STDEV.P(Table2[Sharpe Ratio])</f>
        <v>-0.15077118289911789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304</v>
      </c>
      <c r="AT258">
        <f>_xlfn.RANK.AVG(Table2[[#This Row],[6M Return vs Nifty Z-Score]],Table2[6M Return vs Nifty Z-Score])</f>
        <v>171</v>
      </c>
      <c r="AU258">
        <f>_xlfn.RANK.AVG(Table2[[#This Row],[Sharpe Ratio Z-Score]],Table2[Sharpe Ratio Z-Score])</f>
        <v>380</v>
      </c>
      <c r="AV258">
        <f>(Table2[[#This Row],[Rank 1Y]]+Table2[[#This Row],[Rank 6M]]+Table2[[#This Row],[Rank Sharpe]])/3</f>
        <v>285</v>
      </c>
    </row>
    <row r="259" spans="1:48" x14ac:dyDescent="0.3">
      <c r="A259" t="s">
        <v>1355</v>
      </c>
      <c r="B259" t="s">
        <v>1356</v>
      </c>
      <c r="C259" t="s">
        <v>3147</v>
      </c>
      <c r="D259" t="s">
        <v>634</v>
      </c>
      <c r="E259">
        <v>8302.4088794399995</v>
      </c>
      <c r="F259">
        <v>491.6</v>
      </c>
      <c r="G259">
        <v>3.0508519690977001</v>
      </c>
      <c r="H259">
        <f>(Table2[[#This Row],[1Y Return vs Nifty]]-AVERAGE(Table2[1Y Return vs Nifty]))/_xlfn.STDEV.P(Table2[1Y Return vs Nifty])</f>
        <v>-0.36481738155118754</v>
      </c>
      <c r="I259">
        <v>9.9917797617709194</v>
      </c>
      <c r="J259">
        <f>(Table2[[#This Row],[1M Return vs Nifty]]-AVERAGE(Table2[1M Return vs Nifty]))/_xlfn.STDEV.P(Table2[1M Return vs Nifty])</f>
        <v>1.1581651854141999</v>
      </c>
      <c r="K259">
        <v>24.8259786204028</v>
      </c>
      <c r="L259">
        <f>(Table2[[#This Row],[6M Return vs Nifty]]-AVERAGE(Table2[6M Return vs Nifty]))/_xlfn.STDEV.P(Table2[6M Return vs Nifty])</f>
        <v>0.68345388797138507</v>
      </c>
      <c r="M259">
        <v>12.602465256075099</v>
      </c>
      <c r="N259">
        <f>(Table2[[#This Row],[1W Return vs Nifty]]-AVERAGE(Table2[1W Return vs Nifty]))/_xlfn.STDEV.P(Table2[1W Return vs Nifty])</f>
        <v>2.8570613268116549</v>
      </c>
      <c r="O259">
        <v>464.31</v>
      </c>
      <c r="P259">
        <v>470.27716373587202</v>
      </c>
      <c r="Q259">
        <v>438.88308374017402</v>
      </c>
      <c r="R259">
        <v>75.756994875217202</v>
      </c>
      <c r="S259" s="1">
        <f>(Table2[[#This Row],[Close Price]]-Table2[[#This Row],[20D EMA]])/Table2[[#This Row],[20D EMA]]</f>
        <v>5.8775387133596133E-2</v>
      </c>
      <c r="T259" s="1">
        <f>(Table2[[#This Row],[Close Price]]-Table2[[#This Row],[50D EMA]])/Table2[[#This Row],[50D EMA]]</f>
        <v>4.5340998688390123E-2</v>
      </c>
      <c r="U259" s="1">
        <f>(Table2[[#This Row],[Close Price]]-Table2[[#This Row],[200D EMA]])/Table2[[#This Row],[200D EMA]]</f>
        <v>0.12011608150984303</v>
      </c>
      <c r="V259">
        <v>1.66943684388944</v>
      </c>
      <c r="W259">
        <v>482.3</v>
      </c>
      <c r="X259">
        <v>509.45</v>
      </c>
      <c r="Y259">
        <v>482.3</v>
      </c>
      <c r="Z259">
        <v>509.45</v>
      </c>
      <c r="AA259">
        <v>448.3</v>
      </c>
      <c r="AB259">
        <v>509.45</v>
      </c>
      <c r="AC259" s="1">
        <f>(Table2[[#This Row],[Close Price]]/Table2[[#This Row],[Day Low]])-1</f>
        <v>1.9282604188264552E-2</v>
      </c>
      <c r="AD259" s="1">
        <f>(Table2[[#This Row],[Day High]]/Table2[[#This Row],[Close Price]])-1</f>
        <v>3.6310008136696492E-2</v>
      </c>
      <c r="AE259" s="1">
        <f>(Table2[[#This Row],[Close Price]]/Table2[[#This Row],[Current Week Low]])-1</f>
        <v>1.9282604188264552E-2</v>
      </c>
      <c r="AF259" s="1">
        <f>(Table2[[#This Row],[Current Week High]]/Table2[[#This Row],[Close Price]])-1</f>
        <v>3.6310008136696492E-2</v>
      </c>
      <c r="AG259" s="1">
        <f>(Table2[[#This Row],[Close Price]]/Table2[[#This Row],[Current Month Low]])-1</f>
        <v>9.6587106848092796E-2</v>
      </c>
      <c r="AH259" s="1">
        <f>(Table2[[#This Row],[Current Month High]]/Table2[[#This Row],[Close Price]])-1</f>
        <v>3.6310008136696492E-2</v>
      </c>
      <c r="AI259">
        <v>29.9328722538649</v>
      </c>
      <c r="AJ259">
        <v>54.058288937637101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-0.21</v>
      </c>
      <c r="AM259" t="s">
        <v>3189</v>
      </c>
      <c r="AN259">
        <v>7.78</v>
      </c>
      <c r="AO259" t="s">
        <v>3188</v>
      </c>
      <c r="AP259">
        <v>7.5581459343203997E-2</v>
      </c>
      <c r="AQ259">
        <f>(Table2[[#This Row],[Sharpe Ratio]]-AVERAGE(Table2[Sharpe Ratio]))/_xlfn.STDEV.P(Table2[Sharpe Ratio])</f>
        <v>0.16510225599928696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424</v>
      </c>
      <c r="AT259">
        <f>_xlfn.RANK.AVG(Table2[[#This Row],[6M Return vs Nifty Z-Score]],Table2[6M Return vs Nifty Z-Score])</f>
        <v>135</v>
      </c>
      <c r="AU259">
        <f>_xlfn.RANK.AVG(Table2[[#This Row],[Sharpe Ratio Z-Score]],Table2[Sharpe Ratio Z-Score])</f>
        <v>301</v>
      </c>
      <c r="AV259">
        <f>(Table2[[#This Row],[Rank 1Y]]+Table2[[#This Row],[Rank 6M]]+Table2[[#This Row],[Rank Sharpe]])/3</f>
        <v>286.66666666666669</v>
      </c>
    </row>
    <row r="260" spans="1:48" x14ac:dyDescent="0.3">
      <c r="A260" t="s">
        <v>449</v>
      </c>
      <c r="B260" t="s">
        <v>450</v>
      </c>
      <c r="C260" t="s">
        <v>3134</v>
      </c>
      <c r="D260" t="s">
        <v>103</v>
      </c>
      <c r="E260">
        <v>49778.715481724998</v>
      </c>
      <c r="F260">
        <v>118</v>
      </c>
      <c r="G260">
        <v>55.571460634400601</v>
      </c>
      <c r="H260">
        <f>(Table2[[#This Row],[1Y Return vs Nifty]]-AVERAGE(Table2[1Y Return vs Nifty]))/_xlfn.STDEV.P(Table2[1Y Return vs Nifty])</f>
        <v>0.57919655789767288</v>
      </c>
      <c r="I260">
        <v>-1.43441955972946</v>
      </c>
      <c r="J260">
        <f>(Table2[[#This Row],[1M Return vs Nifty]]-AVERAGE(Table2[1M Return vs Nifty]))/_xlfn.STDEV.P(Table2[1M Return vs Nifty])</f>
        <v>-0.11844284949886215</v>
      </c>
      <c r="K260">
        <v>-22.793563476328099</v>
      </c>
      <c r="L260">
        <f>(Table2[[#This Row],[6M Return vs Nifty]]-AVERAGE(Table2[6M Return vs Nifty]))/_xlfn.STDEV.P(Table2[6M Return vs Nifty])</f>
        <v>-0.99728787573523936</v>
      </c>
      <c r="M260">
        <v>-0.61843502480003998</v>
      </c>
      <c r="N260">
        <f>(Table2[[#This Row],[1W Return vs Nifty]]-AVERAGE(Table2[1W Return vs Nifty]))/_xlfn.STDEV.P(Table2[1W Return vs Nifty])</f>
        <v>-0.52627782453698568</v>
      </c>
      <c r="O260">
        <v>129.13</v>
      </c>
      <c r="P260">
        <v>132.645352366504</v>
      </c>
      <c r="Q260">
        <v>122.12814028585299</v>
      </c>
      <c r="R260">
        <v>38.963325048622004</v>
      </c>
      <c r="S260" s="1">
        <f>(Table2[[#This Row],[Close Price]]-Table2[[#This Row],[20D EMA]])/Table2[[#This Row],[20D EMA]]</f>
        <v>-8.6192209401378422E-2</v>
      </c>
      <c r="T260" s="1">
        <f>(Table2[[#This Row],[Close Price]]-Table2[[#This Row],[50D EMA]])/Table2[[#This Row],[50D EMA]]</f>
        <v>-0.11040984177145047</v>
      </c>
      <c r="U260" s="1">
        <f>(Table2[[#This Row],[Close Price]]-Table2[[#This Row],[200D EMA]])/Table2[[#This Row],[200D EMA]]</f>
        <v>-3.3801712497960525E-2</v>
      </c>
      <c r="V260">
        <v>0.57121601685230405</v>
      </c>
      <c r="W260">
        <v>117.36</v>
      </c>
      <c r="X260">
        <v>127.5</v>
      </c>
      <c r="Y260">
        <v>117.36</v>
      </c>
      <c r="Z260">
        <v>127.5</v>
      </c>
      <c r="AA260">
        <v>117.36</v>
      </c>
      <c r="AB260">
        <v>133.25</v>
      </c>
      <c r="AC260" s="1">
        <f>(Table2[[#This Row],[Close Price]]/Table2[[#This Row],[Day Low]])-1</f>
        <v>5.4533060668029432E-3</v>
      </c>
      <c r="AD260" s="1">
        <f>(Table2[[#This Row],[Day High]]/Table2[[#This Row],[Close Price]])-1</f>
        <v>8.0508474576271194E-2</v>
      </c>
      <c r="AE260" s="1">
        <f>(Table2[[#This Row],[Close Price]]/Table2[[#This Row],[Current Week Low]])-1</f>
        <v>5.4533060668029432E-3</v>
      </c>
      <c r="AF260" s="1">
        <f>(Table2[[#This Row],[Current Week High]]/Table2[[#This Row],[Close Price]])-1</f>
        <v>8.0508474576271194E-2</v>
      </c>
      <c r="AG260" s="1">
        <f>(Table2[[#This Row],[Close Price]]/Table2[[#This Row],[Current Month Low]])-1</f>
        <v>5.4533060668029432E-3</v>
      </c>
      <c r="AH260" s="1">
        <f>(Table2[[#This Row],[Current Month High]]/Table2[[#This Row],[Close Price]])-1</f>
        <v>0.12923728813559321</v>
      </c>
      <c r="AI260">
        <v>44.491525423728802</v>
      </c>
      <c r="AJ260">
        <v>86.119873817034701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-0.15</v>
      </c>
      <c r="AM260" t="s">
        <v>3189</v>
      </c>
      <c r="AN260">
        <v>-8.57</v>
      </c>
      <c r="AO260" t="s">
        <v>3189</v>
      </c>
      <c r="AP260">
        <v>0.17685105282465099</v>
      </c>
      <c r="AQ260">
        <f>(Table2[[#This Row],[Sharpe Ratio]]-AVERAGE(Table2[Sharpe Ratio]))/_xlfn.STDEV.P(Table2[Sharpe Ratio])</f>
        <v>1.3474355620020015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160</v>
      </c>
      <c r="AT260">
        <f>_xlfn.RANK.AVG(Table2[[#This Row],[6M Return vs Nifty Z-Score]],Table2[6M Return vs Nifty Z-Score])</f>
        <v>634</v>
      </c>
      <c r="AU260">
        <f>_xlfn.RANK.AVG(Table2[[#This Row],[Sharpe Ratio Z-Score]],Table2[Sharpe Ratio Z-Score])</f>
        <v>67</v>
      </c>
      <c r="AV260">
        <f>(Table2[[#This Row],[Rank 1Y]]+Table2[[#This Row],[Rank 6M]]+Table2[[#This Row],[Rank Sharpe]])/3</f>
        <v>287</v>
      </c>
    </row>
    <row r="261" spans="1:48" x14ac:dyDescent="0.3">
      <c r="A261" t="s">
        <v>1687</v>
      </c>
      <c r="B261" t="s">
        <v>1688</v>
      </c>
      <c r="C261" t="s">
        <v>3131</v>
      </c>
      <c r="D261" t="s">
        <v>984</v>
      </c>
      <c r="E261">
        <v>5159.7208653899997</v>
      </c>
      <c r="F261">
        <v>37.869999999999997</v>
      </c>
      <c r="G261">
        <v>25.923802570293301</v>
      </c>
      <c r="H261">
        <f>(Table2[[#This Row],[1Y Return vs Nifty]]-AVERAGE(Table2[1Y Return vs Nifty]))/_xlfn.STDEV.P(Table2[1Y Return vs Nifty])</f>
        <v>4.6304742745871208E-2</v>
      </c>
      <c r="I261">
        <v>4.4526571576926397</v>
      </c>
      <c r="J261">
        <f>(Table2[[#This Row],[1M Return vs Nifty]]-AVERAGE(Table2[1M Return vs Nifty]))/_xlfn.STDEV.P(Table2[1M Return vs Nifty])</f>
        <v>0.53929899694949857</v>
      </c>
      <c r="K261">
        <v>6.7464434686874002</v>
      </c>
      <c r="L261">
        <f>(Table2[[#This Row],[6M Return vs Nifty]]-AVERAGE(Table2[6M Return vs Nifty]))/_xlfn.STDEV.P(Table2[6M Return vs Nifty])</f>
        <v>4.5332888484156925E-2</v>
      </c>
      <c r="M261">
        <v>-0.62119272592490204</v>
      </c>
      <c r="N261">
        <f>(Table2[[#This Row],[1W Return vs Nifty]]-AVERAGE(Table2[1W Return vs Nifty]))/_xlfn.STDEV.P(Table2[1W Return vs Nifty])</f>
        <v>-0.52698354335985287</v>
      </c>
      <c r="O261">
        <v>40.33</v>
      </c>
      <c r="P261">
        <v>40.125147864149902</v>
      </c>
      <c r="Q261">
        <v>35.585922383633601</v>
      </c>
      <c r="R261">
        <v>47.277920361621398</v>
      </c>
      <c r="S261" s="1">
        <f>(Table2[[#This Row],[Close Price]]-Table2[[#This Row],[20D EMA]])/Table2[[#This Row],[20D EMA]]</f>
        <v>-6.0996776593106893E-2</v>
      </c>
      <c r="T261" s="1">
        <f>(Table2[[#This Row],[Close Price]]-Table2[[#This Row],[50D EMA]])/Table2[[#This Row],[50D EMA]]</f>
        <v>-5.6202854922430885E-2</v>
      </c>
      <c r="U261" s="1">
        <f>(Table2[[#This Row],[Close Price]]-Table2[[#This Row],[200D EMA]])/Table2[[#This Row],[200D EMA]]</f>
        <v>6.4184864782846573E-2</v>
      </c>
      <c r="V261">
        <v>1.30627801849916</v>
      </c>
      <c r="W261">
        <v>37.549999999999997</v>
      </c>
      <c r="X261">
        <v>40.75</v>
      </c>
      <c r="Y261">
        <v>37.549999999999997</v>
      </c>
      <c r="Z261">
        <v>40.75</v>
      </c>
      <c r="AA261">
        <v>37.549999999999997</v>
      </c>
      <c r="AB261">
        <v>44.84</v>
      </c>
      <c r="AC261" s="1">
        <f>(Table2[[#This Row],[Close Price]]/Table2[[#This Row],[Day Low]])-1</f>
        <v>8.521970705725801E-3</v>
      </c>
      <c r="AD261" s="1">
        <f>(Table2[[#This Row],[Day High]]/Table2[[#This Row],[Close Price]])-1</f>
        <v>7.604964351729615E-2</v>
      </c>
      <c r="AE261" s="1">
        <f>(Table2[[#This Row],[Close Price]]/Table2[[#This Row],[Current Week Low]])-1</f>
        <v>8.521970705725801E-3</v>
      </c>
      <c r="AF261" s="1">
        <f>(Table2[[#This Row],[Current Week High]]/Table2[[#This Row],[Close Price]])-1</f>
        <v>7.604964351729615E-2</v>
      </c>
      <c r="AG261" s="1">
        <f>(Table2[[#This Row],[Close Price]]/Table2[[#This Row],[Current Month Low]])-1</f>
        <v>8.521970705725801E-3</v>
      </c>
      <c r="AH261" s="1">
        <f>(Table2[[#This Row],[Current Month High]]/Table2[[#This Row],[Close Price]])-1</f>
        <v>0.184050699762345</v>
      </c>
      <c r="AI261">
        <v>21.732241880116199</v>
      </c>
      <c r="AJ261">
        <v>68.311111111111103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</v>
      </c>
      <c r="AM261" t="s">
        <v>3189</v>
      </c>
      <c r="AN261">
        <v>-2.2999999999999998</v>
      </c>
      <c r="AO261" t="s">
        <v>3189</v>
      </c>
      <c r="AP261">
        <v>8.5450988704007996E-2</v>
      </c>
      <c r="AQ261">
        <f>(Table2[[#This Row],[Sharpe Ratio]]-AVERAGE(Table2[Sharpe Ratio]))/_xlfn.STDEV.P(Table2[Sharpe Ratio])</f>
        <v>0.28033006403811428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0.38428314885778814</v>
      </c>
      <c r="AS261">
        <f>_xlfn.RANK.AVG(Table2[[#This Row],[1Y Return vs Nifty Z-Score]],Table2[1Y Return vs Nifty Z-Score])</f>
        <v>286</v>
      </c>
      <c r="AT261">
        <f>_xlfn.RANK.AVG(Table2[[#This Row],[6M Return vs Nifty Z-Score]],Table2[6M Return vs Nifty Z-Score])</f>
        <v>303</v>
      </c>
      <c r="AU261">
        <f>_xlfn.RANK.AVG(Table2[[#This Row],[Sharpe Ratio Z-Score]],Table2[Sharpe Ratio Z-Score])</f>
        <v>273</v>
      </c>
      <c r="AV261">
        <f>(Table2[[#This Row],[Rank 1Y]]+Table2[[#This Row],[Rank 6M]]+Table2[[#This Row],[Rank Sharpe]])/3</f>
        <v>287.33333333333331</v>
      </c>
    </row>
    <row r="262" spans="1:48" x14ac:dyDescent="0.3">
      <c r="A262" t="s">
        <v>363</v>
      </c>
      <c r="B262" t="s">
        <v>364</v>
      </c>
      <c r="C262" t="s">
        <v>3140</v>
      </c>
      <c r="D262" t="s">
        <v>95</v>
      </c>
      <c r="E262">
        <v>68321.072071054994</v>
      </c>
      <c r="F262">
        <v>314.55</v>
      </c>
      <c r="G262">
        <v>66.988657630694604</v>
      </c>
      <c r="H262">
        <f>(Table2[[#This Row],[1Y Return vs Nifty]]-AVERAGE(Table2[1Y Return vs Nifty]))/_xlfn.STDEV.P(Table2[1Y Return vs Nifty])</f>
        <v>0.78441110867753749</v>
      </c>
      <c r="I262">
        <v>7.3651745734731699</v>
      </c>
      <c r="J262">
        <f>(Table2[[#This Row],[1M Return vs Nifty]]-AVERAGE(Table2[1M Return vs Nifty]))/_xlfn.STDEV.P(Table2[1M Return vs Nifty])</f>
        <v>0.8647040621152462</v>
      </c>
      <c r="K262">
        <v>17.2892895015408</v>
      </c>
      <c r="L262">
        <f>(Table2[[#This Row],[6M Return vs Nifty]]-AVERAGE(Table2[6M Return vs Nifty]))/_xlfn.STDEV.P(Table2[6M Return vs Nifty])</f>
        <v>0.41744485881244536</v>
      </c>
      <c r="M262">
        <v>-1.91353049226977</v>
      </c>
      <c r="N262">
        <f>(Table2[[#This Row],[1W Return vs Nifty]]-AVERAGE(Table2[1W Return vs Nifty]))/_xlfn.STDEV.P(Table2[1W Return vs Nifty])</f>
        <v>-0.85770360543959023</v>
      </c>
      <c r="O262">
        <v>332.89</v>
      </c>
      <c r="P262">
        <v>326.51857979202299</v>
      </c>
      <c r="Q262">
        <v>276.05704094213399</v>
      </c>
      <c r="R262">
        <v>42.524173928596099</v>
      </c>
      <c r="S262" s="1">
        <f>(Table2[[#This Row],[Close Price]]-Table2[[#This Row],[20D EMA]])/Table2[[#This Row],[20D EMA]]</f>
        <v>-5.5093274054492401E-2</v>
      </c>
      <c r="T262" s="1">
        <f>(Table2[[#This Row],[Close Price]]-Table2[[#This Row],[50D EMA]])/Table2[[#This Row],[50D EMA]]</f>
        <v>-3.6655126332003532E-2</v>
      </c>
      <c r="U262" s="1">
        <f>(Table2[[#This Row],[Close Price]]-Table2[[#This Row],[200D EMA]])/Table2[[#This Row],[200D EMA]]</f>
        <v>0.13943842521276159</v>
      </c>
      <c r="V262">
        <v>1.1322175176514999</v>
      </c>
      <c r="W262">
        <v>310.35000000000002</v>
      </c>
      <c r="X262">
        <v>334.1</v>
      </c>
      <c r="Y262">
        <v>310.35000000000002</v>
      </c>
      <c r="Z262">
        <v>334.1</v>
      </c>
      <c r="AA262">
        <v>310.35000000000002</v>
      </c>
      <c r="AB262">
        <v>351</v>
      </c>
      <c r="AC262" s="1">
        <f>(Table2[[#This Row],[Close Price]]/Table2[[#This Row],[Day Low]])-1</f>
        <v>1.3533107781537046E-2</v>
      </c>
      <c r="AD262" s="1">
        <f>(Table2[[#This Row],[Day High]]/Table2[[#This Row],[Close Price]])-1</f>
        <v>6.2152281036401247E-2</v>
      </c>
      <c r="AE262" s="1">
        <f>(Table2[[#This Row],[Close Price]]/Table2[[#This Row],[Current Week Low]])-1</f>
        <v>1.3533107781537046E-2</v>
      </c>
      <c r="AF262" s="1">
        <f>(Table2[[#This Row],[Current Week High]]/Table2[[#This Row],[Close Price]])-1</f>
        <v>6.2152281036401247E-2</v>
      </c>
      <c r="AG262" s="1">
        <f>(Table2[[#This Row],[Close Price]]/Table2[[#This Row],[Current Month Low]])-1</f>
        <v>1.3533107781537046E-2</v>
      </c>
      <c r="AH262" s="1">
        <f>(Table2[[#This Row],[Current Month High]]/Table2[[#This Row],[Close Price]])-1</f>
        <v>0.11587982832618016</v>
      </c>
      <c r="AI262">
        <v>14.751231918613801</v>
      </c>
      <c r="AJ262">
        <v>95.130272952853602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-0.03</v>
      </c>
      <c r="AM262" t="s">
        <v>3189</v>
      </c>
      <c r="AN262">
        <v>-7.14</v>
      </c>
      <c r="AO262" t="s">
        <v>3189</v>
      </c>
      <c r="AQ262">
        <f>(Table2[[#This Row],[Sharpe Ratio]]-AVERAGE(Table2[Sharpe Ratio]))/_xlfn.STDEV.P(Table2[Sharpe Ratio])</f>
        <v>-0.71731934386752505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0.49153708029811372</v>
      </c>
      <c r="AS262">
        <f>_xlfn.RANK.AVG(Table2[[#This Row],[1Y Return vs Nifty Z-Score]],Table2[1Y Return vs Nifty Z-Score])</f>
        <v>121</v>
      </c>
      <c r="AT262">
        <f>_xlfn.RANK.AVG(Table2[[#This Row],[6M Return vs Nifty Z-Score]],Table2[6M Return vs Nifty Z-Score])</f>
        <v>203</v>
      </c>
      <c r="AU262">
        <f>_xlfn.RANK.AVG(Table2[[#This Row],[Sharpe Ratio Z-Score]],Table2[Sharpe Ratio Z-Score])</f>
        <v>541.5</v>
      </c>
      <c r="AV262">
        <f>(Table2[[#This Row],[Rank 1Y]]+Table2[[#This Row],[Rank 6M]]+Table2[[#This Row],[Rank Sharpe]])/3</f>
        <v>288.5</v>
      </c>
    </row>
    <row r="263" spans="1:48" x14ac:dyDescent="0.3">
      <c r="A263" t="s">
        <v>162</v>
      </c>
      <c r="B263" t="s">
        <v>163</v>
      </c>
      <c r="C263" t="s">
        <v>3136</v>
      </c>
      <c r="D263" t="s">
        <v>164</v>
      </c>
      <c r="E263">
        <v>167332.55849036999</v>
      </c>
      <c r="F263">
        <v>731.3</v>
      </c>
      <c r="G263">
        <v>29.497432979542101</v>
      </c>
      <c r="H263">
        <f>(Table2[[#This Row],[1Y Return vs Nifty]]-AVERAGE(Table2[1Y Return vs Nifty]))/_xlfn.STDEV.P(Table2[1Y Return vs Nifty])</f>
        <v>0.11053775539558755</v>
      </c>
      <c r="I263">
        <v>13.786006818451201</v>
      </c>
      <c r="J263">
        <f>(Table2[[#This Row],[1M Return vs Nifty]]-AVERAGE(Table2[1M Return vs Nifty]))/_xlfn.STDEV.P(Table2[1M Return vs Nifty])</f>
        <v>1.5820804883555939</v>
      </c>
      <c r="K263">
        <v>16.649441705018901</v>
      </c>
      <c r="L263">
        <f>(Table2[[#This Row],[6M Return vs Nifty]]-AVERAGE(Table2[6M Return vs Nifty]))/_xlfn.STDEV.P(Table2[6M Return vs Nifty])</f>
        <v>0.39486129612623799</v>
      </c>
      <c r="M263">
        <v>3.3677953305563801</v>
      </c>
      <c r="N263">
        <f>(Table2[[#This Row],[1W Return vs Nifty]]-AVERAGE(Table2[1W Return vs Nifty]))/_xlfn.STDEV.P(Table2[1W Return vs Nifty])</f>
        <v>0.49383192147488286</v>
      </c>
      <c r="O263">
        <v>715.96</v>
      </c>
      <c r="P263">
        <v>692.456904496569</v>
      </c>
      <c r="Q263">
        <v>628.470398839209</v>
      </c>
      <c r="R263">
        <v>70.918002377481301</v>
      </c>
      <c r="S263" s="1">
        <f>(Table2[[#This Row],[Close Price]]-Table2[[#This Row],[20D EMA]])/Table2[[#This Row],[20D EMA]]</f>
        <v>2.1425777976423147E-2</v>
      </c>
      <c r="T263" s="1">
        <f>(Table2[[#This Row],[Close Price]]-Table2[[#This Row],[50D EMA]])/Table2[[#This Row],[50D EMA]]</f>
        <v>5.6094603507016401E-2</v>
      </c>
      <c r="U263" s="1">
        <f>(Table2[[#This Row],[Close Price]]-Table2[[#This Row],[200D EMA]])/Table2[[#This Row],[200D EMA]]</f>
        <v>0.16361884561423776</v>
      </c>
      <c r="V263">
        <v>1.25172093553152</v>
      </c>
      <c r="W263">
        <v>722.5</v>
      </c>
      <c r="X263">
        <v>753</v>
      </c>
      <c r="Y263">
        <v>722.5</v>
      </c>
      <c r="Z263">
        <v>753</v>
      </c>
      <c r="AA263">
        <v>722.5</v>
      </c>
      <c r="AB263">
        <v>772.65</v>
      </c>
      <c r="AC263" s="1">
        <f>(Table2[[#This Row],[Close Price]]/Table2[[#This Row],[Day Low]])-1</f>
        <v>1.2179930795847671E-2</v>
      </c>
      <c r="AD263" s="1">
        <f>(Table2[[#This Row],[Day High]]/Table2[[#This Row],[Close Price]])-1</f>
        <v>2.9673184739505087E-2</v>
      </c>
      <c r="AE263" s="1">
        <f>(Table2[[#This Row],[Close Price]]/Table2[[#This Row],[Current Week Low]])-1</f>
        <v>1.2179930795847671E-2</v>
      </c>
      <c r="AF263" s="1">
        <f>(Table2[[#This Row],[Current Week High]]/Table2[[#This Row],[Close Price]])-1</f>
        <v>2.9673184739505087E-2</v>
      </c>
      <c r="AG263" s="1">
        <f>(Table2[[#This Row],[Close Price]]/Table2[[#This Row],[Current Month Low]])-1</f>
        <v>1.2179930795847671E-2</v>
      </c>
      <c r="AH263" s="1">
        <f>(Table2[[#This Row],[Current Month High]]/Table2[[#This Row],[Close Price]])-1</f>
        <v>5.6543142349241071E-2</v>
      </c>
      <c r="AI263">
        <v>5.6543142349241</v>
      </c>
      <c r="AJ263">
        <v>62.963788300835603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0.03</v>
      </c>
      <c r="AM263" t="s">
        <v>3188</v>
      </c>
      <c r="AN263">
        <v>6.72</v>
      </c>
      <c r="AO263" t="s">
        <v>3188</v>
      </c>
      <c r="AP263">
        <v>4.5664062158338001E-2</v>
      </c>
      <c r="AQ263">
        <f>(Table2[[#This Row],[Sharpe Ratio]]-AVERAGE(Table2[Sharpe Ratio]))/_xlfn.STDEV.P(Table2[Sharpe Ratio])</f>
        <v>-0.1841865473280343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2.3971249140242681</v>
      </c>
      <c r="AS263">
        <f>_xlfn.RANK.AVG(Table2[[#This Row],[1Y Return vs Nifty Z-Score]],Table2[1Y Return vs Nifty Z-Score])</f>
        <v>266</v>
      </c>
      <c r="AT263">
        <f>_xlfn.RANK.AVG(Table2[[#This Row],[6M Return vs Nifty Z-Score]],Table2[6M Return vs Nifty Z-Score])</f>
        <v>210</v>
      </c>
      <c r="AU263">
        <f>_xlfn.RANK.AVG(Table2[[#This Row],[Sharpe Ratio Z-Score]],Table2[Sharpe Ratio Z-Score])</f>
        <v>390</v>
      </c>
      <c r="AV263">
        <f>(Table2[[#This Row],[Rank 1Y]]+Table2[[#This Row],[Rank 6M]]+Table2[[#This Row],[Rank Sharpe]])/3</f>
        <v>288.66666666666669</v>
      </c>
    </row>
    <row r="264" spans="1:48" x14ac:dyDescent="0.3">
      <c r="A264" t="s">
        <v>205</v>
      </c>
      <c r="B264" t="s">
        <v>206</v>
      </c>
      <c r="C264" t="s">
        <v>3129</v>
      </c>
      <c r="D264" t="s">
        <v>54</v>
      </c>
      <c r="E264">
        <v>125847.8307507</v>
      </c>
      <c r="F264">
        <v>1478.45</v>
      </c>
      <c r="G264">
        <v>-4.9354089467600204</v>
      </c>
      <c r="H264">
        <f>(Table2[[#This Row],[1Y Return vs Nifty]]-AVERAGE(Table2[1Y Return vs Nifty]))/_xlfn.STDEV.P(Table2[1Y Return vs Nifty])</f>
        <v>-0.50836373069367102</v>
      </c>
      <c r="I264">
        <v>-1.6793795150441599</v>
      </c>
      <c r="J264">
        <f>(Table2[[#This Row],[1M Return vs Nifty]]-AVERAGE(Table2[1M Return vs Nifty]))/_xlfn.STDEV.P(Table2[1M Return vs Nifty])</f>
        <v>-0.14581134171466462</v>
      </c>
      <c r="K264">
        <v>12.7555440520298</v>
      </c>
      <c r="L264">
        <f>(Table2[[#This Row],[6M Return vs Nifty]]-AVERAGE(Table2[6M Return vs Nifty]))/_xlfn.STDEV.P(Table2[6M Return vs Nifty])</f>
        <v>0.25742535867678318</v>
      </c>
      <c r="M264">
        <v>-2.9105073123149001</v>
      </c>
      <c r="N264">
        <f>(Table2[[#This Row],[1W Return vs Nifty]]-AVERAGE(Table2[1W Return vs Nifty]))/_xlfn.STDEV.P(Table2[1W Return vs Nifty])</f>
        <v>-1.1128383267206494</v>
      </c>
      <c r="O264">
        <v>1549.81</v>
      </c>
      <c r="P264">
        <v>1495.3305966810201</v>
      </c>
      <c r="Q264">
        <v>1326.8604836959801</v>
      </c>
      <c r="R264">
        <v>27.335111078333199</v>
      </c>
      <c r="S264" s="1">
        <f>(Table2[[#This Row],[Close Price]]-Table2[[#This Row],[20D EMA]])/Table2[[#This Row],[20D EMA]]</f>
        <v>-4.6044353824017073E-2</v>
      </c>
      <c r="T264" s="1">
        <f>(Table2[[#This Row],[Close Price]]-Table2[[#This Row],[50D EMA]])/Table2[[#This Row],[50D EMA]]</f>
        <v>-1.128887265363766E-2</v>
      </c>
      <c r="U264" s="1">
        <f>(Table2[[#This Row],[Close Price]]-Table2[[#This Row],[200D EMA]])/Table2[[#This Row],[200D EMA]]</f>
        <v>0.11424676382083987</v>
      </c>
      <c r="V264">
        <v>0.74586266587723105</v>
      </c>
      <c r="W264">
        <v>1462</v>
      </c>
      <c r="X264">
        <v>1514.35</v>
      </c>
      <c r="Y264">
        <v>1462</v>
      </c>
      <c r="Z264">
        <v>1514.35</v>
      </c>
      <c r="AA264">
        <v>1462</v>
      </c>
      <c r="AB264">
        <v>1623</v>
      </c>
      <c r="AC264" s="1">
        <f>(Table2[[#This Row],[Close Price]]/Table2[[#This Row],[Day Low]])-1</f>
        <v>1.125170998632008E-2</v>
      </c>
      <c r="AD264" s="1">
        <f>(Table2[[#This Row],[Day High]]/Table2[[#This Row],[Close Price]])-1</f>
        <v>2.4282187426020396E-2</v>
      </c>
      <c r="AE264" s="1">
        <f>(Table2[[#This Row],[Close Price]]/Table2[[#This Row],[Current Week Low]])-1</f>
        <v>1.125170998632008E-2</v>
      </c>
      <c r="AF264" s="1">
        <f>(Table2[[#This Row],[Current Week High]]/Table2[[#This Row],[Close Price]])-1</f>
        <v>2.4282187426020396E-2</v>
      </c>
      <c r="AG264" s="1">
        <f>(Table2[[#This Row],[Close Price]]/Table2[[#This Row],[Current Month Low]])-1</f>
        <v>1.125170998632008E-2</v>
      </c>
      <c r="AH264" s="1">
        <f>(Table2[[#This Row],[Current Month High]]/Table2[[#This Row],[Close Price]])-1</f>
        <v>9.7771314552402844E-2</v>
      </c>
      <c r="AI264">
        <v>11.738645202746101</v>
      </c>
      <c r="AJ264">
        <v>46.207476265822699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0.04</v>
      </c>
      <c r="AM264" t="s">
        <v>3188</v>
      </c>
      <c r="AN264">
        <v>-7.02</v>
      </c>
      <c r="AO264" t="s">
        <v>3189</v>
      </c>
      <c r="AP264">
        <v>0.13025855992750399</v>
      </c>
      <c r="AQ264">
        <f>(Table2[[#This Row],[Sharpe Ratio]]-AVERAGE(Table2[Sharpe Ratio]))/_xlfn.STDEV.P(Table2[Sharpe Ratio])</f>
        <v>0.80346323755414906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-0.70612480289805279</v>
      </c>
      <c r="AS264">
        <f>_xlfn.RANK.AVG(Table2[[#This Row],[1Y Return vs Nifty Z-Score]],Table2[1Y Return vs Nifty Z-Score])</f>
        <v>483</v>
      </c>
      <c r="AT264">
        <f>_xlfn.RANK.AVG(Table2[[#This Row],[6M Return vs Nifty Z-Score]],Table2[6M Return vs Nifty Z-Score])</f>
        <v>241</v>
      </c>
      <c r="AU264">
        <f>_xlfn.RANK.AVG(Table2[[#This Row],[Sharpe Ratio Z-Score]],Table2[Sharpe Ratio Z-Score])</f>
        <v>149</v>
      </c>
      <c r="AV264">
        <f>(Table2[[#This Row],[Rank 1Y]]+Table2[[#This Row],[Rank 6M]]+Table2[[#This Row],[Rank Sharpe]])/3</f>
        <v>291</v>
      </c>
    </row>
    <row r="265" spans="1:48" x14ac:dyDescent="0.3">
      <c r="A265" t="s">
        <v>147</v>
      </c>
      <c r="B265" t="s">
        <v>148</v>
      </c>
      <c r="C265" t="s">
        <v>3131</v>
      </c>
      <c r="D265" t="s">
        <v>149</v>
      </c>
      <c r="E265">
        <v>188065.93497545001</v>
      </c>
      <c r="F265">
        <v>542.04999999999995</v>
      </c>
      <c r="G265">
        <v>29.629625377102698</v>
      </c>
      <c r="H265">
        <f>(Table2[[#This Row],[1Y Return vs Nifty]]-AVERAGE(Table2[1Y Return vs Nifty]))/_xlfn.STDEV.P(Table2[1Y Return vs Nifty])</f>
        <v>0.1129138029920963</v>
      </c>
      <c r="I265">
        <v>-3.7824761835032201</v>
      </c>
      <c r="J265">
        <f>(Table2[[#This Row],[1M Return vs Nifty]]-AVERAGE(Table2[1M Return vs Nifty]))/_xlfn.STDEV.P(Table2[1M Return vs Nifty])</f>
        <v>-0.38078274643204546</v>
      </c>
      <c r="K265">
        <v>-16.685820887708601</v>
      </c>
      <c r="L265">
        <f>(Table2[[#This Row],[6M Return vs Nifty]]-AVERAGE(Table2[6M Return vs Nifty]))/_xlfn.STDEV.P(Table2[6M Return vs Nifty])</f>
        <v>-0.78171381519913152</v>
      </c>
      <c r="M265">
        <v>-2.5302374612485998</v>
      </c>
      <c r="N265">
        <f>(Table2[[#This Row],[1W Return vs Nifty]]-AVERAGE(Table2[1W Return vs Nifty]))/_xlfn.STDEV.P(Table2[1W Return vs Nifty])</f>
        <v>-1.0155240857947685</v>
      </c>
      <c r="O265">
        <v>611.1</v>
      </c>
      <c r="P265">
        <v>616.50701563646498</v>
      </c>
      <c r="Q265">
        <v>566.49188574096502</v>
      </c>
      <c r="R265">
        <v>23.353401951374298</v>
      </c>
      <c r="S265" s="1">
        <f>(Table2[[#This Row],[Close Price]]-Table2[[#This Row],[20D EMA]])/Table2[[#This Row],[20D EMA]]</f>
        <v>-0.11299296350842754</v>
      </c>
      <c r="T265" s="1">
        <f>(Table2[[#This Row],[Close Price]]-Table2[[#This Row],[50D EMA]])/Table2[[#This Row],[50D EMA]]</f>
        <v>-0.12077237362756958</v>
      </c>
      <c r="U265" s="1">
        <f>(Table2[[#This Row],[Close Price]]-Table2[[#This Row],[200D EMA]])/Table2[[#This Row],[200D EMA]]</f>
        <v>-4.3146047377175319E-2</v>
      </c>
      <c r="V265">
        <v>1.1566248336678899</v>
      </c>
      <c r="W265">
        <v>538</v>
      </c>
      <c r="X265">
        <v>578.20000000000005</v>
      </c>
      <c r="Y265">
        <v>538</v>
      </c>
      <c r="Z265">
        <v>578.20000000000005</v>
      </c>
      <c r="AA265">
        <v>538</v>
      </c>
      <c r="AB265">
        <v>618</v>
      </c>
      <c r="AC265" s="1">
        <f>(Table2[[#This Row],[Close Price]]/Table2[[#This Row],[Day Low]])-1</f>
        <v>7.5278810408920815E-3</v>
      </c>
      <c r="AD265" s="1">
        <f>(Table2[[#This Row],[Day High]]/Table2[[#This Row],[Close Price]])-1</f>
        <v>6.6691264643483184E-2</v>
      </c>
      <c r="AE265" s="1">
        <f>(Table2[[#This Row],[Close Price]]/Table2[[#This Row],[Current Week Low]])-1</f>
        <v>7.5278810408920815E-3</v>
      </c>
      <c r="AF265" s="1">
        <f>(Table2[[#This Row],[Current Week High]]/Table2[[#This Row],[Close Price]])-1</f>
        <v>6.6691264643483184E-2</v>
      </c>
      <c r="AG265" s="1">
        <f>(Table2[[#This Row],[Close Price]]/Table2[[#This Row],[Current Month Low]])-1</f>
        <v>7.5278810408920815E-3</v>
      </c>
      <c r="AH265" s="1">
        <f>(Table2[[#This Row],[Current Month High]]/Table2[[#This Row],[Close Price]])-1</f>
        <v>0.14011622544045754</v>
      </c>
      <c r="AI265">
        <v>25.656304768932699</v>
      </c>
      <c r="AJ265">
        <v>63.632795991064398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-0.17</v>
      </c>
      <c r="AM265" t="s">
        <v>3189</v>
      </c>
      <c r="AN265">
        <v>-16.18</v>
      </c>
      <c r="AO265" t="s">
        <v>3189</v>
      </c>
      <c r="AP265">
        <v>0.199940977240808</v>
      </c>
      <c r="AQ265">
        <f>(Table2[[#This Row],[Sharpe Ratio]]-AVERAGE(Table2[Sharpe Ratio]))/_xlfn.STDEV.P(Table2[Sharpe Ratio])</f>
        <v>1.6170128924897473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265</v>
      </c>
      <c r="AT265">
        <f>_xlfn.RANK.AVG(Table2[[#This Row],[6M Return vs Nifty Z-Score]],Table2[6M Return vs Nifty Z-Score])</f>
        <v>576</v>
      </c>
      <c r="AU265">
        <f>_xlfn.RANK.AVG(Table2[[#This Row],[Sharpe Ratio Z-Score]],Table2[Sharpe Ratio Z-Score])</f>
        <v>36</v>
      </c>
      <c r="AV265">
        <f>(Table2[[#This Row],[Rank 1Y]]+Table2[[#This Row],[Rank 6M]]+Table2[[#This Row],[Rank Sharpe]])/3</f>
        <v>292.33333333333331</v>
      </c>
    </row>
    <row r="266" spans="1:48" x14ac:dyDescent="0.3">
      <c r="A266" t="s">
        <v>613</v>
      </c>
      <c r="B266" t="s">
        <v>614</v>
      </c>
      <c r="C266" t="s">
        <v>3136</v>
      </c>
      <c r="D266" t="s">
        <v>615</v>
      </c>
      <c r="E266">
        <v>31945.638500699999</v>
      </c>
      <c r="F266">
        <v>311.60000000000002</v>
      </c>
      <c r="G266">
        <v>83.173709149920597</v>
      </c>
      <c r="H266">
        <f>(Table2[[#This Row],[1Y Return vs Nifty]]-AVERAGE(Table2[1Y Return vs Nifty]))/_xlfn.STDEV.P(Table2[1Y Return vs Nifty])</f>
        <v>1.0753238500399795</v>
      </c>
      <c r="I266">
        <v>8.4319863545922509</v>
      </c>
      <c r="J266">
        <f>(Table2[[#This Row],[1M Return vs Nifty]]-AVERAGE(Table2[1M Return vs Nifty]))/_xlfn.STDEV.P(Table2[1M Return vs Nifty])</f>
        <v>0.98389509433834776</v>
      </c>
      <c r="K266">
        <v>-16.0967373460491</v>
      </c>
      <c r="L266">
        <f>(Table2[[#This Row],[6M Return vs Nifty]]-AVERAGE(Table2[6M Return vs Nifty]))/_xlfn.STDEV.P(Table2[6M Return vs Nifty])</f>
        <v>-0.76092198757575547</v>
      </c>
      <c r="M266">
        <v>-1.6949252655829901</v>
      </c>
      <c r="N266">
        <f>(Table2[[#This Row],[1W Return vs Nifty]]-AVERAGE(Table2[1W Return vs Nifty]))/_xlfn.STDEV.P(Table2[1W Return vs Nifty])</f>
        <v>-0.80176069637698055</v>
      </c>
      <c r="O266">
        <v>329.54</v>
      </c>
      <c r="P266">
        <v>325.34482733178299</v>
      </c>
      <c r="Q266">
        <v>296.56405937363797</v>
      </c>
      <c r="R266">
        <v>43.961458358180202</v>
      </c>
      <c r="S266" s="1">
        <f>(Table2[[#This Row],[Close Price]]-Table2[[#This Row],[20D EMA]])/Table2[[#This Row],[20D EMA]]</f>
        <v>-5.4439521757601493E-2</v>
      </c>
      <c r="T266" s="1">
        <f>(Table2[[#This Row],[Close Price]]-Table2[[#This Row],[50D EMA]])/Table2[[#This Row],[50D EMA]]</f>
        <v>-4.2246952086212673E-2</v>
      </c>
      <c r="U266" s="1">
        <f>(Table2[[#This Row],[Close Price]]-Table2[[#This Row],[200D EMA]])/Table2[[#This Row],[200D EMA]]</f>
        <v>5.0700481569206007E-2</v>
      </c>
      <c r="V266">
        <v>1.30744742665561</v>
      </c>
      <c r="W266">
        <v>308</v>
      </c>
      <c r="X266">
        <v>331.4</v>
      </c>
      <c r="Y266">
        <v>308</v>
      </c>
      <c r="Z266">
        <v>331.4</v>
      </c>
      <c r="AA266">
        <v>308</v>
      </c>
      <c r="AB266">
        <v>353</v>
      </c>
      <c r="AC266" s="1">
        <f>(Table2[[#This Row],[Close Price]]/Table2[[#This Row],[Day Low]])-1</f>
        <v>1.1688311688311748E-2</v>
      </c>
      <c r="AD266" s="1">
        <f>(Table2[[#This Row],[Day High]]/Table2[[#This Row],[Close Price]])-1</f>
        <v>6.3543003851090907E-2</v>
      </c>
      <c r="AE266" s="1">
        <f>(Table2[[#This Row],[Close Price]]/Table2[[#This Row],[Current Week Low]])-1</f>
        <v>1.1688311688311748E-2</v>
      </c>
      <c r="AF266" s="1">
        <f>(Table2[[#This Row],[Current Week High]]/Table2[[#This Row],[Close Price]])-1</f>
        <v>6.3543003851090907E-2</v>
      </c>
      <c r="AG266" s="1">
        <f>(Table2[[#This Row],[Close Price]]/Table2[[#This Row],[Current Month Low]])-1</f>
        <v>1.1688311688311748E-2</v>
      </c>
      <c r="AH266" s="1">
        <f>(Table2[[#This Row],[Current Month High]]/Table2[[#This Row],[Close Price]])-1</f>
        <v>0.13286264441591777</v>
      </c>
      <c r="AI266">
        <v>33.440308087291299</v>
      </c>
      <c r="AJ266">
        <v>129.708809436048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-0.05</v>
      </c>
      <c r="AM266" t="s">
        <v>3189</v>
      </c>
      <c r="AN266">
        <v>-2.7</v>
      </c>
      <c r="AO266" t="s">
        <v>3189</v>
      </c>
      <c r="AP266">
        <v>0.10422473308952</v>
      </c>
      <c r="AQ266">
        <f>(Table2[[#This Row],[Sharpe Ratio]]-AVERAGE(Table2[Sharpe Ratio]))/_xlfn.STDEV.P(Table2[Sharpe Ratio])</f>
        <v>0.49951553227482498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0.99605179270041622</v>
      </c>
      <c r="AS266">
        <f>_xlfn.RANK.AVG(Table2[[#This Row],[1Y Return vs Nifty Z-Score]],Table2[1Y Return vs Nifty Z-Score])</f>
        <v>90</v>
      </c>
      <c r="AT266">
        <f>_xlfn.RANK.AVG(Table2[[#This Row],[6M Return vs Nifty Z-Score]],Table2[6M Return vs Nifty Z-Score])</f>
        <v>568</v>
      </c>
      <c r="AU266">
        <f>_xlfn.RANK.AVG(Table2[[#This Row],[Sharpe Ratio Z-Score]],Table2[Sharpe Ratio Z-Score])</f>
        <v>219</v>
      </c>
      <c r="AV266">
        <f>(Table2[[#This Row],[Rank 1Y]]+Table2[[#This Row],[Rank 6M]]+Table2[[#This Row],[Rank Sharpe]])/3</f>
        <v>292.33333333333331</v>
      </c>
    </row>
    <row r="267" spans="1:48" x14ac:dyDescent="0.3">
      <c r="A267" t="s">
        <v>1946</v>
      </c>
      <c r="B267" t="s">
        <v>1947</v>
      </c>
      <c r="C267" t="s">
        <v>3143</v>
      </c>
      <c r="D267" t="s">
        <v>276</v>
      </c>
      <c r="E267">
        <v>3649.2604574400002</v>
      </c>
      <c r="F267">
        <v>140.21</v>
      </c>
      <c r="G267">
        <v>28.935006678762601</v>
      </c>
      <c r="H267">
        <f>(Table2[[#This Row],[1Y Return vs Nifty]]-AVERAGE(Table2[1Y Return vs Nifty]))/_xlfn.STDEV.P(Table2[1Y Return vs Nifty])</f>
        <v>0.10042861383494789</v>
      </c>
      <c r="I267">
        <v>-9.9146106554338793</v>
      </c>
      <c r="J267">
        <f>(Table2[[#This Row],[1M Return vs Nifty]]-AVERAGE(Table2[1M Return vs Nifty]))/_xlfn.STDEV.P(Table2[1M Return vs Nifty])</f>
        <v>-1.0659040118473684</v>
      </c>
      <c r="K267">
        <v>24.875764010541999</v>
      </c>
      <c r="L267">
        <f>(Table2[[#This Row],[6M Return vs Nifty]]-AVERAGE(Table2[6M Return vs Nifty]))/_xlfn.STDEV.P(Table2[6M Return vs Nifty])</f>
        <v>0.68521107379772928</v>
      </c>
      <c r="M267">
        <v>0.50182474477583805</v>
      </c>
      <c r="N267">
        <f>(Table2[[#This Row],[1W Return vs Nifty]]-AVERAGE(Table2[1W Return vs Nifty]))/_xlfn.STDEV.P(Table2[1W Return vs Nifty])</f>
        <v>-0.23959396356197599</v>
      </c>
      <c r="O267">
        <v>153.75</v>
      </c>
      <c r="P267">
        <v>151.46428744625999</v>
      </c>
      <c r="Q267">
        <v>125.253628227441</v>
      </c>
      <c r="R267">
        <v>32.811297194578898</v>
      </c>
      <c r="S267" s="1">
        <f>(Table2[[#This Row],[Close Price]]-Table2[[#This Row],[20D EMA]])/Table2[[#This Row],[20D EMA]]</f>
        <v>-8.8065040650406448E-2</v>
      </c>
      <c r="T267" s="1">
        <f>(Table2[[#This Row],[Close Price]]-Table2[[#This Row],[50D EMA]])/Table2[[#This Row],[50D EMA]]</f>
        <v>-7.4303240955416877E-2</v>
      </c>
      <c r="U267" s="1">
        <f>(Table2[[#This Row],[Close Price]]-Table2[[#This Row],[200D EMA]])/Table2[[#This Row],[200D EMA]]</f>
        <v>0.11940869086363373</v>
      </c>
      <c r="V267">
        <v>0.486671855836175</v>
      </c>
      <c r="W267">
        <v>138.22</v>
      </c>
      <c r="X267">
        <v>148.29</v>
      </c>
      <c r="Y267">
        <v>138.22</v>
      </c>
      <c r="Z267">
        <v>148.29</v>
      </c>
      <c r="AA267">
        <v>138.22</v>
      </c>
      <c r="AB267">
        <v>156</v>
      </c>
      <c r="AC267" s="1">
        <f>(Table2[[#This Row],[Close Price]]/Table2[[#This Row],[Day Low]])-1</f>
        <v>1.4397337577774616E-2</v>
      </c>
      <c r="AD267" s="1">
        <f>(Table2[[#This Row],[Day High]]/Table2[[#This Row],[Close Price]])-1</f>
        <v>5.7627843948363067E-2</v>
      </c>
      <c r="AE267" s="1">
        <f>(Table2[[#This Row],[Close Price]]/Table2[[#This Row],[Current Week Low]])-1</f>
        <v>1.4397337577774616E-2</v>
      </c>
      <c r="AF267" s="1">
        <f>(Table2[[#This Row],[Current Week High]]/Table2[[#This Row],[Close Price]])-1</f>
        <v>5.7627843948363067E-2</v>
      </c>
      <c r="AG267" s="1">
        <f>(Table2[[#This Row],[Close Price]]/Table2[[#This Row],[Current Month Low]])-1</f>
        <v>1.4397337577774616E-2</v>
      </c>
      <c r="AH267" s="1">
        <f>(Table2[[#This Row],[Current Month High]]/Table2[[#This Row],[Close Price]])-1</f>
        <v>0.11261678910206108</v>
      </c>
      <c r="AI267">
        <v>26.239212609656899</v>
      </c>
      <c r="AJ267">
        <v>71.825980392156794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3189</v>
      </c>
      <c r="AN267">
        <v>-9.99</v>
      </c>
      <c r="AO267" t="s">
        <v>3189</v>
      </c>
      <c r="AP267">
        <v>1.2620440550292E-2</v>
      </c>
      <c r="AQ267">
        <f>(Table2[[#This Row],[Sharpe Ratio]]-AVERAGE(Table2[Sharpe Ratio]))/_xlfn.STDEV.P(Table2[Sharpe Ratio])</f>
        <v>-0.56997435426044085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-1.0898326420371081</v>
      </c>
      <c r="AS267">
        <f>_xlfn.RANK.AVG(Table2[[#This Row],[1Y Return vs Nifty Z-Score]],Table2[1Y Return vs Nifty Z-Score])</f>
        <v>270</v>
      </c>
      <c r="AT267">
        <f>_xlfn.RANK.AVG(Table2[[#This Row],[6M Return vs Nifty Z-Score]],Table2[6M Return vs Nifty Z-Score])</f>
        <v>134</v>
      </c>
      <c r="AU267">
        <f>_xlfn.RANK.AVG(Table2[[#This Row],[Sharpe Ratio Z-Score]],Table2[Sharpe Ratio Z-Score])</f>
        <v>476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503</v>
      </c>
      <c r="B268" t="s">
        <v>504</v>
      </c>
      <c r="C268" t="s">
        <v>3136</v>
      </c>
      <c r="D268" t="s">
        <v>117</v>
      </c>
      <c r="E268">
        <v>42899.882688004996</v>
      </c>
      <c r="F268">
        <v>908.55</v>
      </c>
      <c r="G268">
        <v>38.906306714778303</v>
      </c>
      <c r="H268">
        <f>(Table2[[#This Row],[1Y Return vs Nifty]]-AVERAGE(Table2[1Y Return vs Nifty]))/_xlfn.STDEV.P(Table2[1Y Return vs Nifty])</f>
        <v>0.27965437811373017</v>
      </c>
      <c r="I268">
        <v>27.871299091171601</v>
      </c>
      <c r="J268">
        <f>(Table2[[#This Row],[1M Return vs Nifty]]-AVERAGE(Table2[1M Return vs Nifty]))/_xlfn.STDEV.P(Table2[1M Return vs Nifty])</f>
        <v>3.1557793871327751</v>
      </c>
      <c r="K268">
        <v>28.838870822746301</v>
      </c>
      <c r="L268">
        <f>(Table2[[#This Row],[6M Return vs Nifty]]-AVERAGE(Table2[6M Return vs Nifty]))/_xlfn.STDEV.P(Table2[6M Return vs Nifty])</f>
        <v>0.82508976309237647</v>
      </c>
      <c r="M268">
        <v>6.4249391403599097</v>
      </c>
      <c r="N268">
        <f>(Table2[[#This Row],[1W Return vs Nifty]]-AVERAGE(Table2[1W Return vs Nifty]))/_xlfn.STDEV.P(Table2[1W Return vs Nifty])</f>
        <v>1.276180636257471</v>
      </c>
      <c r="O268">
        <v>879.75</v>
      </c>
      <c r="P268">
        <v>817.42591672425101</v>
      </c>
      <c r="Q268">
        <v>697.58027600830599</v>
      </c>
      <c r="R268">
        <v>76.027211725536006</v>
      </c>
      <c r="S268" s="1">
        <f>(Table2[[#This Row],[Close Price]]-Table2[[#This Row],[20D EMA]])/Table2[[#This Row],[20D EMA]]</f>
        <v>3.2736572890025524E-2</v>
      </c>
      <c r="T268" s="1">
        <f>(Table2[[#This Row],[Close Price]]-Table2[[#This Row],[50D EMA]])/Table2[[#This Row],[50D EMA]]</f>
        <v>0.11147687076147425</v>
      </c>
      <c r="U268" s="1">
        <f>(Table2[[#This Row],[Close Price]]-Table2[[#This Row],[200D EMA]])/Table2[[#This Row],[200D EMA]]</f>
        <v>0.30243074703732303</v>
      </c>
      <c r="V268">
        <v>1.23908194598607</v>
      </c>
      <c r="W268">
        <v>891.3</v>
      </c>
      <c r="X268">
        <v>987</v>
      </c>
      <c r="Y268">
        <v>891.3</v>
      </c>
      <c r="Z268">
        <v>987</v>
      </c>
      <c r="AA268">
        <v>891.3</v>
      </c>
      <c r="AB268">
        <v>998.5</v>
      </c>
      <c r="AC268" s="1">
        <f>(Table2[[#This Row],[Close Price]]/Table2[[#This Row],[Day Low]])-1</f>
        <v>1.9353752945136415E-2</v>
      </c>
      <c r="AD268" s="1">
        <f>(Table2[[#This Row],[Day High]]/Table2[[#This Row],[Close Price]])-1</f>
        <v>8.6346376093775934E-2</v>
      </c>
      <c r="AE268" s="1">
        <f>(Table2[[#This Row],[Close Price]]/Table2[[#This Row],[Current Week Low]])-1</f>
        <v>1.9353752945136415E-2</v>
      </c>
      <c r="AF268" s="1">
        <f>(Table2[[#This Row],[Current Week High]]/Table2[[#This Row],[Close Price]])-1</f>
        <v>8.6346376093775934E-2</v>
      </c>
      <c r="AG268" s="1">
        <f>(Table2[[#This Row],[Close Price]]/Table2[[#This Row],[Current Month Low]])-1</f>
        <v>1.9353752945136415E-2</v>
      </c>
      <c r="AH268" s="1">
        <f>(Table2[[#This Row],[Current Month High]]/Table2[[#This Row],[Close Price]])-1</f>
        <v>9.9003907324858309E-2</v>
      </c>
      <c r="AI268">
        <v>9.90039073248583</v>
      </c>
      <c r="AJ268">
        <v>84.664634146341399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</v>
      </c>
      <c r="AM268" t="s">
        <v>3188</v>
      </c>
      <c r="AN268">
        <v>11.29</v>
      </c>
      <c r="AO268" t="s">
        <v>3188</v>
      </c>
      <c r="AQ268">
        <f>(Table2[[#This Row],[Sharpe Ratio]]-AVERAGE(Table2[Sharpe Ratio]))/_xlfn.STDEV.P(Table2[Sharpe Ratio])</f>
        <v>-0.71731934386752505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4.8193848207288275</v>
      </c>
      <c r="AS268">
        <f>_xlfn.RANK.AVG(Table2[[#This Row],[1Y Return vs Nifty Z-Score]],Table2[1Y Return vs Nifty Z-Score])</f>
        <v>225</v>
      </c>
      <c r="AT268">
        <f>_xlfn.RANK.AVG(Table2[[#This Row],[6M Return vs Nifty Z-Score]],Table2[6M Return vs Nifty Z-Score])</f>
        <v>114</v>
      </c>
      <c r="AU268">
        <f>_xlfn.RANK.AVG(Table2[[#This Row],[Sharpe Ratio Z-Score]],Table2[Sharpe Ratio Z-Score])</f>
        <v>541.5</v>
      </c>
      <c r="AV268">
        <f>(Table2[[#This Row],[Rank 1Y]]+Table2[[#This Row],[Rank 6M]]+Table2[[#This Row],[Rank Sharpe]])/3</f>
        <v>293.5</v>
      </c>
    </row>
    <row r="269" spans="1:48" x14ac:dyDescent="0.3">
      <c r="A269" t="s">
        <v>328</v>
      </c>
      <c r="B269" t="s">
        <v>329</v>
      </c>
      <c r="C269" t="s">
        <v>3135</v>
      </c>
      <c r="D269" t="s">
        <v>330</v>
      </c>
      <c r="E269">
        <v>78884.117523840003</v>
      </c>
      <c r="F269">
        <v>4022.6</v>
      </c>
      <c r="G269">
        <v>12.935039879694701</v>
      </c>
      <c r="H269">
        <f>(Table2[[#This Row],[1Y Return vs Nifty]]-AVERAGE(Table2[1Y Return vs Nifty]))/_xlfn.STDEV.P(Table2[1Y Return vs Nifty])</f>
        <v>-0.18715738474502405</v>
      </c>
      <c r="I269">
        <v>3.79220368987944</v>
      </c>
      <c r="J269">
        <f>(Table2[[#This Row],[1M Return vs Nifty]]-AVERAGE(Table2[1M Return vs Nifty]))/_xlfn.STDEV.P(Table2[1M Return vs Nifty])</f>
        <v>0.46550891330287325</v>
      </c>
      <c r="K269">
        <v>3.1843838035570999</v>
      </c>
      <c r="L269">
        <f>(Table2[[#This Row],[6M Return vs Nifty]]-AVERAGE(Table2[6M Return vs Nifty]))/_xlfn.STDEV.P(Table2[6M Return vs Nifty])</f>
        <v>-8.0390757321549627E-2</v>
      </c>
      <c r="M269">
        <v>2.0078461039141802</v>
      </c>
      <c r="N269">
        <f>(Table2[[#This Row],[1W Return vs Nifty]]-AVERAGE(Table2[1W Return vs Nifty]))/_xlfn.STDEV.P(Table2[1W Return vs Nifty])</f>
        <v>0.14580952023184948</v>
      </c>
      <c r="O269">
        <v>4131.92</v>
      </c>
      <c r="P269">
        <v>4094.6205847660299</v>
      </c>
      <c r="Q269">
        <v>3840.1095304647401</v>
      </c>
      <c r="R269">
        <v>42.650517679123901</v>
      </c>
      <c r="S269" s="1">
        <f>(Table2[[#This Row],[Close Price]]-Table2[[#This Row],[20D EMA]])/Table2[[#This Row],[20D EMA]]</f>
        <v>-2.6457433832213634E-2</v>
      </c>
      <c r="T269" s="1">
        <f>(Table2[[#This Row],[Close Price]]-Table2[[#This Row],[50D EMA]])/Table2[[#This Row],[50D EMA]]</f>
        <v>-1.758907407293887E-2</v>
      </c>
      <c r="U269" s="1">
        <f>(Table2[[#This Row],[Close Price]]-Table2[[#This Row],[200D EMA]])/Table2[[#This Row],[200D EMA]]</f>
        <v>4.7522204272432374E-2</v>
      </c>
      <c r="V269">
        <v>0.927775087006944</v>
      </c>
      <c r="W269">
        <v>3927</v>
      </c>
      <c r="X269">
        <v>4127.6499999999996</v>
      </c>
      <c r="Y269">
        <v>3927</v>
      </c>
      <c r="Z269">
        <v>4127.6499999999996</v>
      </c>
      <c r="AA269">
        <v>3927</v>
      </c>
      <c r="AB269">
        <v>4400</v>
      </c>
      <c r="AC269" s="1">
        <f>(Table2[[#This Row],[Close Price]]/Table2[[#This Row],[Day Low]])-1</f>
        <v>2.4344283167812453E-2</v>
      </c>
      <c r="AD269" s="1">
        <f>(Table2[[#This Row],[Day High]]/Table2[[#This Row],[Close Price]])-1</f>
        <v>2.6114950529508185E-2</v>
      </c>
      <c r="AE269" s="1">
        <f>(Table2[[#This Row],[Close Price]]/Table2[[#This Row],[Current Week Low]])-1</f>
        <v>2.4344283167812453E-2</v>
      </c>
      <c r="AF269" s="1">
        <f>(Table2[[#This Row],[Current Week High]]/Table2[[#This Row],[Close Price]])-1</f>
        <v>2.6114950529508185E-2</v>
      </c>
      <c r="AG269" s="1">
        <f>(Table2[[#This Row],[Close Price]]/Table2[[#This Row],[Current Month Low]])-1</f>
        <v>2.4344283167812453E-2</v>
      </c>
      <c r="AH269" s="1">
        <f>(Table2[[#This Row],[Current Month High]]/Table2[[#This Row],[Close Price]])-1</f>
        <v>9.3819917466315239E-2</v>
      </c>
      <c r="AI269">
        <v>16.384925172773801</v>
      </c>
      <c r="AJ269">
        <v>39.709993922028197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-0.03</v>
      </c>
      <c r="AM269" t="s">
        <v>3189</v>
      </c>
      <c r="AN269">
        <v>-0.01</v>
      </c>
      <c r="AO269" t="s">
        <v>3189</v>
      </c>
      <c r="AP269">
        <v>0.12703951108755099</v>
      </c>
      <c r="AQ269">
        <f>(Table2[[#This Row],[Sharpe Ratio]]-AVERAGE(Table2[Sharpe Ratio]))/_xlfn.STDEV.P(Table2[Sharpe Ratio])</f>
        <v>0.76588049898195254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1.1096507904501014</v>
      </c>
      <c r="AS269">
        <f>_xlfn.RANK.AVG(Table2[[#This Row],[1Y Return vs Nifty Z-Score]],Table2[1Y Return vs Nifty Z-Score])</f>
        <v>367</v>
      </c>
      <c r="AT269">
        <f>_xlfn.RANK.AVG(Table2[[#This Row],[6M Return vs Nifty Z-Score]],Table2[6M Return vs Nifty Z-Score])</f>
        <v>354</v>
      </c>
      <c r="AU269">
        <f>_xlfn.RANK.AVG(Table2[[#This Row],[Sharpe Ratio Z-Score]],Table2[Sharpe Ratio Z-Score])</f>
        <v>160</v>
      </c>
      <c r="AV269">
        <f>(Table2[[#This Row],[Rank 1Y]]+Table2[[#This Row],[Rank 6M]]+Table2[[#This Row],[Rank Sharpe]])/3</f>
        <v>293.66666666666669</v>
      </c>
    </row>
    <row r="270" spans="1:48" x14ac:dyDescent="0.3">
      <c r="A270" t="s">
        <v>494</v>
      </c>
      <c r="B270" t="s">
        <v>495</v>
      </c>
      <c r="C270" t="s">
        <v>3141</v>
      </c>
      <c r="D270" t="s">
        <v>496</v>
      </c>
      <c r="E270">
        <v>43606.444904684999</v>
      </c>
      <c r="F270">
        <v>3849.35</v>
      </c>
      <c r="G270">
        <v>-5.9118212702524202</v>
      </c>
      <c r="H270">
        <f>(Table2[[#This Row],[1Y Return vs Nifty]]-AVERAGE(Table2[1Y Return vs Nifty]))/_xlfn.STDEV.P(Table2[1Y Return vs Nifty])</f>
        <v>-0.52591392417867944</v>
      </c>
      <c r="I270">
        <v>9.2293851325337393</v>
      </c>
      <c r="J270">
        <f>(Table2[[#This Row],[1M Return vs Nifty]]-AVERAGE(Table2[1M Return vs Nifty]))/_xlfn.STDEV.P(Table2[1M Return vs Nifty])</f>
        <v>1.0729855835121609</v>
      </c>
      <c r="K270">
        <v>15.1578929331788</v>
      </c>
      <c r="L270">
        <f>(Table2[[#This Row],[6M Return vs Nifty]]-AVERAGE(Table2[6M Return vs Nifty]))/_xlfn.STDEV.P(Table2[6M Return vs Nifty])</f>
        <v>0.34221676820648966</v>
      </c>
      <c r="M270">
        <v>-3.3269730462860401</v>
      </c>
      <c r="N270">
        <f>(Table2[[#This Row],[1W Return vs Nifty]]-AVERAGE(Table2[1W Return vs Nifty]))/_xlfn.STDEV.P(Table2[1W Return vs Nifty])</f>
        <v>-1.2194153973440456</v>
      </c>
      <c r="O270">
        <v>4047.6</v>
      </c>
      <c r="P270">
        <v>3960.9131514201299</v>
      </c>
      <c r="Q270">
        <v>3577.9194882439701</v>
      </c>
      <c r="R270">
        <v>39.245778113450001</v>
      </c>
      <c r="S270" s="1">
        <f>(Table2[[#This Row],[Close Price]]-Table2[[#This Row],[20D EMA]])/Table2[[#This Row],[20D EMA]]</f>
        <v>-4.8979642257140035E-2</v>
      </c>
      <c r="T270" s="1">
        <f>(Table2[[#This Row],[Close Price]]-Table2[[#This Row],[50D EMA]])/Table2[[#This Row],[50D EMA]]</f>
        <v>-2.8166018075940543E-2</v>
      </c>
      <c r="U270" s="1">
        <f>(Table2[[#This Row],[Close Price]]-Table2[[#This Row],[200D EMA]])/Table2[[#This Row],[200D EMA]]</f>
        <v>7.5862666180128852E-2</v>
      </c>
      <c r="V270">
        <v>1.2226110884999599</v>
      </c>
      <c r="W270">
        <v>3822.9</v>
      </c>
      <c r="X270">
        <v>4032.6</v>
      </c>
      <c r="Y270">
        <v>3822.9</v>
      </c>
      <c r="Z270">
        <v>4032.6</v>
      </c>
      <c r="AA270">
        <v>3822.9</v>
      </c>
      <c r="AB270">
        <v>4340.95</v>
      </c>
      <c r="AC270" s="1">
        <f>(Table2[[#This Row],[Close Price]]/Table2[[#This Row],[Day Low]])-1</f>
        <v>6.9188312537602492E-3</v>
      </c>
      <c r="AD270" s="1">
        <f>(Table2[[#This Row],[Day High]]/Table2[[#This Row],[Close Price]])-1</f>
        <v>4.7605439879460087E-2</v>
      </c>
      <c r="AE270" s="1">
        <f>(Table2[[#This Row],[Close Price]]/Table2[[#This Row],[Current Week Low]])-1</f>
        <v>6.9188312537602492E-3</v>
      </c>
      <c r="AF270" s="1">
        <f>(Table2[[#This Row],[Current Week High]]/Table2[[#This Row],[Close Price]])-1</f>
        <v>4.7605439879460087E-2</v>
      </c>
      <c r="AG270" s="1">
        <f>(Table2[[#This Row],[Close Price]]/Table2[[#This Row],[Current Month Low]])-1</f>
        <v>6.9188312537602492E-3</v>
      </c>
      <c r="AH270" s="1">
        <f>(Table2[[#This Row],[Current Month High]]/Table2[[#This Row],[Close Price]])-1</f>
        <v>0.12770987309545756</v>
      </c>
      <c r="AI270">
        <v>14.824580773377299</v>
      </c>
      <c r="AJ270">
        <v>45.346246790515004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-0.04</v>
      </c>
      <c r="AM270" t="s">
        <v>3189</v>
      </c>
      <c r="AN270">
        <v>1.35</v>
      </c>
      <c r="AO270" t="s">
        <v>3188</v>
      </c>
      <c r="AP270">
        <v>0.122401823160511</v>
      </c>
      <c r="AQ270">
        <f>(Table2[[#This Row],[Sharpe Ratio]]-AVERAGE(Table2[Sharpe Ratio]))/_xlfn.STDEV.P(Table2[Sharpe Ratio])</f>
        <v>0.7117349977462768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0.38160802794220228</v>
      </c>
      <c r="AS270">
        <f>_xlfn.RANK.AVG(Table2[[#This Row],[1Y Return vs Nifty Z-Score]],Table2[1Y Return vs Nifty Z-Score])</f>
        <v>493</v>
      </c>
      <c r="AT270">
        <f>_xlfn.RANK.AVG(Table2[[#This Row],[6M Return vs Nifty Z-Score]],Table2[6M Return vs Nifty Z-Score])</f>
        <v>222</v>
      </c>
      <c r="AU270">
        <f>_xlfn.RANK.AVG(Table2[[#This Row],[Sharpe Ratio Z-Score]],Table2[Sharpe Ratio Z-Score])</f>
        <v>168</v>
      </c>
      <c r="AV270">
        <f>(Table2[[#This Row],[Rank 1Y]]+Table2[[#This Row],[Rank 6M]]+Table2[[#This Row],[Rank Sharpe]])/3</f>
        <v>294.33333333333331</v>
      </c>
    </row>
    <row r="271" spans="1:48" x14ac:dyDescent="0.3">
      <c r="A271" t="s">
        <v>378</v>
      </c>
      <c r="B271" t="s">
        <v>379</v>
      </c>
      <c r="C271" t="s">
        <v>3142</v>
      </c>
      <c r="D271" t="s">
        <v>135</v>
      </c>
      <c r="E271">
        <v>65753.828539080001</v>
      </c>
      <c r="F271">
        <v>1748.1</v>
      </c>
      <c r="G271">
        <v>30.812819846293898</v>
      </c>
      <c r="H271">
        <f>(Table2[[#This Row],[1Y Return vs Nifty]]-AVERAGE(Table2[1Y Return vs Nifty]))/_xlfn.STDEV.P(Table2[1Y Return vs Nifty])</f>
        <v>0.13418073230575425</v>
      </c>
      <c r="I271">
        <v>4.5085786724228498</v>
      </c>
      <c r="J271">
        <f>(Table2[[#This Row],[1M Return vs Nifty]]-AVERAGE(Table2[1M Return vs Nifty]))/_xlfn.STDEV.P(Table2[1M Return vs Nifty])</f>
        <v>0.5455469060766186</v>
      </c>
      <c r="K271">
        <v>3.9396866988661499</v>
      </c>
      <c r="L271">
        <f>(Table2[[#This Row],[6M Return vs Nifty]]-AVERAGE(Table2[6M Return vs Nifty]))/_xlfn.STDEV.P(Table2[6M Return vs Nifty])</f>
        <v>-5.3732182616741571E-2</v>
      </c>
      <c r="M271">
        <v>-1.3294885264782399</v>
      </c>
      <c r="N271">
        <f>(Table2[[#This Row],[1W Return vs Nifty]]-AVERAGE(Table2[1W Return vs Nifty]))/_xlfn.STDEV.P(Table2[1W Return vs Nifty])</f>
        <v>-0.70824237307922433</v>
      </c>
      <c r="O271">
        <v>1835.11</v>
      </c>
      <c r="P271">
        <v>1801.3129170377699</v>
      </c>
      <c r="Q271">
        <v>1618.1541999491001</v>
      </c>
      <c r="R271">
        <v>35.193797418074801</v>
      </c>
      <c r="S271" s="1">
        <f>(Table2[[#This Row],[Close Price]]-Table2[[#This Row],[20D EMA]])/Table2[[#This Row],[20D EMA]]</f>
        <v>-4.7414051473753611E-2</v>
      </c>
      <c r="T271" s="1">
        <f>(Table2[[#This Row],[Close Price]]-Table2[[#This Row],[50D EMA]])/Table2[[#This Row],[50D EMA]]</f>
        <v>-2.9541184396366733E-2</v>
      </c>
      <c r="U271" s="1">
        <f>(Table2[[#This Row],[Close Price]]-Table2[[#This Row],[200D EMA]])/Table2[[#This Row],[200D EMA]]</f>
        <v>8.0304954901694384E-2</v>
      </c>
      <c r="V271">
        <v>0.91216226812113199</v>
      </c>
      <c r="W271">
        <v>1735.3</v>
      </c>
      <c r="X271">
        <v>1819.3</v>
      </c>
      <c r="Y271">
        <v>1735.3</v>
      </c>
      <c r="Z271">
        <v>1819.3</v>
      </c>
      <c r="AA271">
        <v>1735.3</v>
      </c>
      <c r="AB271">
        <v>1911.95</v>
      </c>
      <c r="AC271" s="1">
        <f>(Table2[[#This Row],[Close Price]]/Table2[[#This Row],[Day Low]])-1</f>
        <v>7.3762461822162173E-3</v>
      </c>
      <c r="AD271" s="1">
        <f>(Table2[[#This Row],[Day High]]/Table2[[#This Row],[Close Price]])-1</f>
        <v>4.0729935358389202E-2</v>
      </c>
      <c r="AE271" s="1">
        <f>(Table2[[#This Row],[Close Price]]/Table2[[#This Row],[Current Week Low]])-1</f>
        <v>7.3762461822162173E-3</v>
      </c>
      <c r="AF271" s="1">
        <f>(Table2[[#This Row],[Current Week High]]/Table2[[#This Row],[Close Price]])-1</f>
        <v>4.0729935358389202E-2</v>
      </c>
      <c r="AG271" s="1">
        <f>(Table2[[#This Row],[Close Price]]/Table2[[#This Row],[Current Month Low]])-1</f>
        <v>7.3762461822162173E-3</v>
      </c>
      <c r="AH271" s="1">
        <f>(Table2[[#This Row],[Current Month High]]/Table2[[#This Row],[Close Price]])-1</f>
        <v>9.3730335793146935E-2</v>
      </c>
      <c r="AI271">
        <v>12.693781820261901</v>
      </c>
      <c r="AJ271">
        <v>66.311483208067699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0.12</v>
      </c>
      <c r="AM271" t="s">
        <v>3188</v>
      </c>
      <c r="AN271">
        <v>-3.33</v>
      </c>
      <c r="AO271" t="s">
        <v>3189</v>
      </c>
      <c r="AP271">
        <v>8.2671106208830003E-2</v>
      </c>
      <c r="AQ271">
        <f>(Table2[[#This Row],[Sharpe Ratio]]-AVERAGE(Table2[Sharpe Ratio]))/_xlfn.STDEV.P(Table2[Sharpe Ratio])</f>
        <v>0.24787463938564919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0.16562772207205612</v>
      </c>
      <c r="AS271">
        <f>_xlfn.RANK.AVG(Table2[[#This Row],[1Y Return vs Nifty Z-Score]],Table2[1Y Return vs Nifty Z-Score])</f>
        <v>260</v>
      </c>
      <c r="AT271">
        <f>_xlfn.RANK.AVG(Table2[[#This Row],[6M Return vs Nifty Z-Score]],Table2[6M Return vs Nifty Z-Score])</f>
        <v>346</v>
      </c>
      <c r="AU271">
        <f>_xlfn.RANK.AVG(Table2[[#This Row],[Sharpe Ratio Z-Score]],Table2[Sharpe Ratio Z-Score])</f>
        <v>278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437</v>
      </c>
      <c r="B272" t="s">
        <v>438</v>
      </c>
      <c r="C272" t="s">
        <v>3127</v>
      </c>
      <c r="D272" t="s">
        <v>439</v>
      </c>
      <c r="E272">
        <v>53677.503149079901</v>
      </c>
      <c r="F272">
        <v>346.5</v>
      </c>
      <c r="G272">
        <v>29.077384640509699</v>
      </c>
      <c r="H272">
        <f>(Table2[[#This Row],[1Y Return vs Nifty]]-AVERAGE(Table2[1Y Return vs Nifty]))/_xlfn.STDEV.P(Table2[1Y Return vs Nifty])</f>
        <v>0.10298773841433174</v>
      </c>
      <c r="I272">
        <v>2.4697992786482201</v>
      </c>
      <c r="J272">
        <f>(Table2[[#This Row],[1M Return vs Nifty]]-AVERAGE(Table2[1M Return vs Nifty]))/_xlfn.STDEV.P(Table2[1M Return vs Nifty])</f>
        <v>0.3177614384618187</v>
      </c>
      <c r="K272">
        <v>13.173335960229901</v>
      </c>
      <c r="L272">
        <f>(Table2[[#This Row],[6M Return vs Nifty]]-AVERAGE(Table2[6M Return vs Nifty]))/_xlfn.STDEV.P(Table2[6M Return vs Nifty])</f>
        <v>0.27217141203496531</v>
      </c>
      <c r="M272">
        <v>9.1673665308648502</v>
      </c>
      <c r="N272">
        <f>(Table2[[#This Row],[1W Return vs Nifty]]-AVERAGE(Table2[1W Return vs Nifty]))/_xlfn.STDEV.P(Table2[1W Return vs Nifty])</f>
        <v>1.9779907825338385</v>
      </c>
      <c r="O272">
        <v>344.76</v>
      </c>
      <c r="P272">
        <v>346.179220600576</v>
      </c>
      <c r="Q272">
        <v>310.09353733925701</v>
      </c>
      <c r="R272">
        <v>67.671060575379798</v>
      </c>
      <c r="S272" s="1">
        <f>(Table2[[#This Row],[Close Price]]-Table2[[#This Row],[20D EMA]])/Table2[[#This Row],[20D EMA]]</f>
        <v>5.0469892098851639E-3</v>
      </c>
      <c r="T272" s="1">
        <f>(Table2[[#This Row],[Close Price]]-Table2[[#This Row],[50D EMA]])/Table2[[#This Row],[50D EMA]]</f>
        <v>9.2662811727257108E-4</v>
      </c>
      <c r="U272" s="1">
        <f>(Table2[[#This Row],[Close Price]]-Table2[[#This Row],[200D EMA]])/Table2[[#This Row],[200D EMA]]</f>
        <v>0.11740477719441342</v>
      </c>
      <c r="V272">
        <v>1.3626010504828301</v>
      </c>
      <c r="W272">
        <v>344.95</v>
      </c>
      <c r="X272">
        <v>361.8</v>
      </c>
      <c r="Y272">
        <v>344.95</v>
      </c>
      <c r="Z272">
        <v>361.8</v>
      </c>
      <c r="AA272">
        <v>340</v>
      </c>
      <c r="AB272">
        <v>368.65</v>
      </c>
      <c r="AC272" s="1">
        <f>(Table2[[#This Row],[Close Price]]/Table2[[#This Row],[Day Low]])-1</f>
        <v>4.4934048412814676E-3</v>
      </c>
      <c r="AD272" s="1">
        <f>(Table2[[#This Row],[Day High]]/Table2[[#This Row],[Close Price]])-1</f>
        <v>4.4155844155844282E-2</v>
      </c>
      <c r="AE272" s="1">
        <f>(Table2[[#This Row],[Close Price]]/Table2[[#This Row],[Current Week Low]])-1</f>
        <v>4.4934048412814676E-3</v>
      </c>
      <c r="AF272" s="1">
        <f>(Table2[[#This Row],[Current Week High]]/Table2[[#This Row],[Close Price]])-1</f>
        <v>4.4155844155844282E-2</v>
      </c>
      <c r="AG272" s="1">
        <f>(Table2[[#This Row],[Close Price]]/Table2[[#This Row],[Current Month Low]])-1</f>
        <v>1.9117647058823461E-2</v>
      </c>
      <c r="AH272" s="1">
        <f>(Table2[[#This Row],[Current Month High]]/Table2[[#This Row],[Close Price]])-1</f>
        <v>6.392496392496394E-2</v>
      </c>
      <c r="AI272">
        <v>10.880230880230799</v>
      </c>
      <c r="AJ272">
        <v>80.751173708920106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0.05</v>
      </c>
      <c r="AM272" t="s">
        <v>3188</v>
      </c>
      <c r="AN272">
        <v>4.21</v>
      </c>
      <c r="AO272" t="s">
        <v>3188</v>
      </c>
      <c r="AP272">
        <v>4.9713402304981003E-2</v>
      </c>
      <c r="AQ272">
        <f>(Table2[[#This Row],[Sharpe Ratio]]-AVERAGE(Table2[Sharpe Ratio]))/_xlfn.STDEV.P(Table2[Sharpe Ratio])</f>
        <v>-0.13691006918568788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269</v>
      </c>
      <c r="AT272">
        <f>_xlfn.RANK.AVG(Table2[[#This Row],[6M Return vs Nifty Z-Score]],Table2[6M Return vs Nifty Z-Score])</f>
        <v>237</v>
      </c>
      <c r="AU272">
        <f>_xlfn.RANK.AVG(Table2[[#This Row],[Sharpe Ratio Z-Score]],Table2[Sharpe Ratio Z-Score])</f>
        <v>378</v>
      </c>
      <c r="AV272">
        <f>(Table2[[#This Row],[Rank 1Y]]+Table2[[#This Row],[Rank 6M]]+Table2[[#This Row],[Rank Sharpe]])/3</f>
        <v>294.66666666666669</v>
      </c>
    </row>
    <row r="273" spans="1:48" x14ac:dyDescent="0.3">
      <c r="A273" t="s">
        <v>183</v>
      </c>
      <c r="B273" t="s">
        <v>184</v>
      </c>
      <c r="C273" t="s">
        <v>3127</v>
      </c>
      <c r="D273" t="s">
        <v>18</v>
      </c>
      <c r="E273">
        <v>147617.6492292</v>
      </c>
      <c r="F273">
        <v>335</v>
      </c>
      <c r="G273">
        <v>70.894272686050499</v>
      </c>
      <c r="H273">
        <f>(Table2[[#This Row],[1Y Return vs Nifty]]-AVERAGE(Table2[1Y Return vs Nifty]))/_xlfn.STDEV.P(Table2[1Y Return vs Nifty])</f>
        <v>0.85461126720717462</v>
      </c>
      <c r="I273">
        <v>-2.4196959185722999</v>
      </c>
      <c r="J273">
        <f>(Table2[[#This Row],[1M Return vs Nifty]]-AVERAGE(Table2[1M Return vs Nifty]))/_xlfn.STDEV.P(Table2[1M Return vs Nifty])</f>
        <v>-0.22852422309628076</v>
      </c>
      <c r="K273">
        <v>3.0489626587674699</v>
      </c>
      <c r="L273">
        <f>(Table2[[#This Row],[6M Return vs Nifty]]-AVERAGE(Table2[6M Return vs Nifty]))/_xlfn.STDEV.P(Table2[6M Return vs Nifty])</f>
        <v>-8.5170475137284735E-2</v>
      </c>
      <c r="M273">
        <v>-3.35598614166648</v>
      </c>
      <c r="N273">
        <f>(Table2[[#This Row],[1W Return vs Nifty]]-AVERAGE(Table2[1W Return vs Nifty]))/_xlfn.STDEV.P(Table2[1W Return vs Nifty])</f>
        <v>-1.2268400915340811</v>
      </c>
      <c r="O273">
        <v>346.44</v>
      </c>
      <c r="P273">
        <v>340.64784729252301</v>
      </c>
      <c r="Q273">
        <v>301.69289801910099</v>
      </c>
      <c r="R273">
        <v>41.1423035815302</v>
      </c>
      <c r="S273" s="1">
        <f>(Table2[[#This Row],[Close Price]]-Table2[[#This Row],[20D EMA]])/Table2[[#This Row],[20D EMA]]</f>
        <v>-3.3021591040295568E-2</v>
      </c>
      <c r="T273" s="1">
        <f>(Table2[[#This Row],[Close Price]]-Table2[[#This Row],[50D EMA]])/Table2[[#This Row],[50D EMA]]</f>
        <v>-1.6579724009449147E-2</v>
      </c>
      <c r="U273" s="1">
        <f>(Table2[[#This Row],[Close Price]]-Table2[[#This Row],[200D EMA]])/Table2[[#This Row],[200D EMA]]</f>
        <v>0.11040068294478129</v>
      </c>
      <c r="V273">
        <v>0.98235342526612202</v>
      </c>
      <c r="W273">
        <v>332.8</v>
      </c>
      <c r="X273">
        <v>343.3</v>
      </c>
      <c r="Y273">
        <v>332.8</v>
      </c>
      <c r="Z273">
        <v>343.3</v>
      </c>
      <c r="AA273">
        <v>332.8</v>
      </c>
      <c r="AB273">
        <v>373.35</v>
      </c>
      <c r="AC273" s="1">
        <f>(Table2[[#This Row],[Close Price]]/Table2[[#This Row],[Day Low]])-1</f>
        <v>6.6105769230768718E-3</v>
      </c>
      <c r="AD273" s="1">
        <f>(Table2[[#This Row],[Day High]]/Table2[[#This Row],[Close Price]])-1</f>
        <v>2.4776119402985186E-2</v>
      </c>
      <c r="AE273" s="1">
        <f>(Table2[[#This Row],[Close Price]]/Table2[[#This Row],[Current Week Low]])-1</f>
        <v>6.6105769230768718E-3</v>
      </c>
      <c r="AF273" s="1">
        <f>(Table2[[#This Row],[Current Week High]]/Table2[[#This Row],[Close Price]])-1</f>
        <v>2.4776119402985186E-2</v>
      </c>
      <c r="AG273" s="1">
        <f>(Table2[[#This Row],[Close Price]]/Table2[[#This Row],[Current Month Low]])-1</f>
        <v>6.6105769230768718E-3</v>
      </c>
      <c r="AH273" s="1">
        <f>(Table2[[#This Row],[Current Month High]]/Table2[[#This Row],[Close Price]])-1</f>
        <v>0.1144776119402986</v>
      </c>
      <c r="AI273">
        <v>12.238805970149199</v>
      </c>
      <c r="AJ273">
        <v>102.142102881279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0.11</v>
      </c>
      <c r="AM273" t="s">
        <v>3188</v>
      </c>
      <c r="AN273">
        <v>-0.33</v>
      </c>
      <c r="AO273" t="s">
        <v>3189</v>
      </c>
      <c r="AP273">
        <v>3.6150254290827001E-2</v>
      </c>
      <c r="AQ273">
        <f>(Table2[[#This Row],[Sharpe Ratio]]-AVERAGE(Table2[Sharpe Ratio]))/_xlfn.STDEV.P(Table2[Sharpe Ratio])</f>
        <v>-0.2952612689889807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-0.9811847915494526</v>
      </c>
      <c r="AS273">
        <f>_xlfn.RANK.AVG(Table2[[#This Row],[1Y Return vs Nifty Z-Score]],Table2[1Y Return vs Nifty Z-Score])</f>
        <v>113</v>
      </c>
      <c r="AT273">
        <f>_xlfn.RANK.AVG(Table2[[#This Row],[6M Return vs Nifty Z-Score]],Table2[6M Return vs Nifty Z-Score])</f>
        <v>357</v>
      </c>
      <c r="AU273">
        <f>_xlfn.RANK.AVG(Table2[[#This Row],[Sharpe Ratio Z-Score]],Table2[Sharpe Ratio Z-Score])</f>
        <v>416</v>
      </c>
      <c r="AV273">
        <f>(Table2[[#This Row],[Rank 1Y]]+Table2[[#This Row],[Rank 6M]]+Table2[[#This Row],[Rank Sharpe]])/3</f>
        <v>295.33333333333331</v>
      </c>
    </row>
    <row r="274" spans="1:48" x14ac:dyDescent="0.3">
      <c r="A274" t="s">
        <v>700</v>
      </c>
      <c r="B274" t="s">
        <v>701</v>
      </c>
      <c r="C274" t="s">
        <v>3141</v>
      </c>
      <c r="D274" t="s">
        <v>446</v>
      </c>
      <c r="E274">
        <v>25339.65984</v>
      </c>
      <c r="F274">
        <v>3552.55</v>
      </c>
      <c r="G274">
        <v>10.311890254581501</v>
      </c>
      <c r="H274">
        <f>(Table2[[#This Row],[1Y Return vs Nifty]]-AVERAGE(Table2[1Y Return vs Nifty]))/_xlfn.STDEV.P(Table2[1Y Return vs Nifty])</f>
        <v>-0.23430630160445193</v>
      </c>
      <c r="I274">
        <v>-4.6962642601693698</v>
      </c>
      <c r="J274">
        <f>(Table2[[#This Row],[1M Return vs Nifty]]-AVERAGE(Table2[1M Return vs Nifty]))/_xlfn.STDEV.P(Table2[1M Return vs Nifty])</f>
        <v>-0.48287699212621032</v>
      </c>
      <c r="K274">
        <v>6.8701828570229004</v>
      </c>
      <c r="L274">
        <f>(Table2[[#This Row],[6M Return vs Nifty]]-AVERAGE(Table2[6M Return vs Nifty]))/_xlfn.STDEV.P(Table2[6M Return vs Nifty])</f>
        <v>4.9700296246468552E-2</v>
      </c>
      <c r="M274">
        <v>2.03202135637369</v>
      </c>
      <c r="N274">
        <f>(Table2[[#This Row],[1W Return vs Nifty]]-AVERAGE(Table2[1W Return vs Nifty]))/_xlfn.STDEV.P(Table2[1W Return vs Nifty])</f>
        <v>0.15199616988522563</v>
      </c>
      <c r="O274">
        <v>3663.66</v>
      </c>
      <c r="P274">
        <v>3637.2261980755902</v>
      </c>
      <c r="Q274">
        <v>3345.5954327909999</v>
      </c>
      <c r="R274">
        <v>32.728862612180798</v>
      </c>
      <c r="S274" s="1">
        <f>(Table2[[#This Row],[Close Price]]-Table2[[#This Row],[20D EMA]])/Table2[[#This Row],[20D EMA]]</f>
        <v>-3.0327595901366303E-2</v>
      </c>
      <c r="T274" s="1">
        <f>(Table2[[#This Row],[Close Price]]-Table2[[#This Row],[50D EMA]])/Table2[[#This Row],[50D EMA]]</f>
        <v>-2.3280432248176133E-2</v>
      </c>
      <c r="U274" s="1">
        <f>(Table2[[#This Row],[Close Price]]-Table2[[#This Row],[200D EMA]])/Table2[[#This Row],[200D EMA]]</f>
        <v>6.1858814482046429E-2</v>
      </c>
      <c r="V274">
        <v>0.74384012655616805</v>
      </c>
      <c r="W274">
        <v>3536.25</v>
      </c>
      <c r="X274">
        <v>3629.95</v>
      </c>
      <c r="Y274">
        <v>3536.25</v>
      </c>
      <c r="Z274">
        <v>3629.95</v>
      </c>
      <c r="AA274">
        <v>3536.25</v>
      </c>
      <c r="AB274">
        <v>3710</v>
      </c>
      <c r="AC274" s="1">
        <f>(Table2[[#This Row],[Close Price]]/Table2[[#This Row],[Day Low]])-1</f>
        <v>4.6094026157652568E-3</v>
      </c>
      <c r="AD274" s="1">
        <f>(Table2[[#This Row],[Day High]]/Table2[[#This Row],[Close Price]])-1</f>
        <v>2.1787166964574611E-2</v>
      </c>
      <c r="AE274" s="1">
        <f>(Table2[[#This Row],[Close Price]]/Table2[[#This Row],[Current Week Low]])-1</f>
        <v>4.6094026157652568E-3</v>
      </c>
      <c r="AF274" s="1">
        <f>(Table2[[#This Row],[Current Week High]]/Table2[[#This Row],[Close Price]])-1</f>
        <v>2.1787166964574611E-2</v>
      </c>
      <c r="AG274" s="1">
        <f>(Table2[[#This Row],[Close Price]]/Table2[[#This Row],[Current Month Low]])-1</f>
        <v>4.6094026157652568E-3</v>
      </c>
      <c r="AH274" s="1">
        <f>(Table2[[#This Row],[Current Month High]]/Table2[[#This Row],[Close Price]])-1</f>
        <v>4.4320276984138207E-2</v>
      </c>
      <c r="AI274">
        <v>11.989979029148</v>
      </c>
      <c r="AJ274">
        <v>40.681120681120603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-0.01</v>
      </c>
      <c r="AM274" t="s">
        <v>3189</v>
      </c>
      <c r="AN274">
        <v>-4.46</v>
      </c>
      <c r="AO274" t="s">
        <v>3189</v>
      </c>
      <c r="AP274">
        <v>0.108261547827669</v>
      </c>
      <c r="AQ274">
        <f>(Table2[[#This Row],[Sharpe Ratio]]-AVERAGE(Table2[Sharpe Ratio]))/_xlfn.STDEV.P(Table2[Sharpe Ratio])</f>
        <v>0.54664577493695832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3.1158947337990239E-2</v>
      </c>
      <c r="AS274">
        <f>_xlfn.RANK.AVG(Table2[[#This Row],[1Y Return vs Nifty Z-Score]],Table2[1Y Return vs Nifty Z-Score])</f>
        <v>377</v>
      </c>
      <c r="AT274">
        <f>_xlfn.RANK.AVG(Table2[[#This Row],[6M Return vs Nifty Z-Score]],Table2[6M Return vs Nifty Z-Score])</f>
        <v>299</v>
      </c>
      <c r="AU274">
        <f>_xlfn.RANK.AVG(Table2[[#This Row],[Sharpe Ratio Z-Score]],Table2[Sharpe Ratio Z-Score])</f>
        <v>211</v>
      </c>
      <c r="AV274">
        <f>(Table2[[#This Row],[Rank 1Y]]+Table2[[#This Row],[Rank 6M]]+Table2[[#This Row],[Rank Sharpe]])/3</f>
        <v>295.66666666666669</v>
      </c>
    </row>
    <row r="275" spans="1:48" x14ac:dyDescent="0.3">
      <c r="A275" t="s">
        <v>373</v>
      </c>
      <c r="B275" t="s">
        <v>374</v>
      </c>
      <c r="C275" t="s">
        <v>3141</v>
      </c>
      <c r="D275" t="s">
        <v>375</v>
      </c>
      <c r="E275">
        <v>67117.187301900005</v>
      </c>
      <c r="F275">
        <v>5432.8</v>
      </c>
      <c r="G275">
        <v>9.2559586536226597</v>
      </c>
      <c r="H275">
        <f>(Table2[[#This Row],[1Y Return vs Nifty]]-AVERAGE(Table2[1Y Return vs Nifty]))/_xlfn.STDEV.P(Table2[1Y Return vs Nifty])</f>
        <v>-0.25328578748135933</v>
      </c>
      <c r="I275">
        <v>-1.1459637394247499</v>
      </c>
      <c r="J275">
        <f>(Table2[[#This Row],[1M Return vs Nifty]]-AVERAGE(Table2[1M Return vs Nifty]))/_xlfn.STDEV.P(Table2[1M Return vs Nifty])</f>
        <v>-8.6214721181030851E-2</v>
      </c>
      <c r="K275">
        <v>15.927933658935199</v>
      </c>
      <c r="L275">
        <f>(Table2[[#This Row],[6M Return vs Nifty]]-AVERAGE(Table2[6M Return vs Nifty]))/_xlfn.STDEV.P(Table2[6M Return vs Nifty])</f>
        <v>0.36939551773971097</v>
      </c>
      <c r="M275">
        <v>4.6131013425496299</v>
      </c>
      <c r="N275">
        <f>(Table2[[#This Row],[1W Return vs Nifty]]-AVERAGE(Table2[1W Return vs Nifty]))/_xlfn.STDEV.P(Table2[1W Return vs Nifty])</f>
        <v>0.81251616356703393</v>
      </c>
      <c r="O275">
        <v>5336.58</v>
      </c>
      <c r="P275">
        <v>5363.9135826494603</v>
      </c>
      <c r="Q275">
        <v>4967.1228158072399</v>
      </c>
      <c r="R275">
        <v>46.962562420738799</v>
      </c>
      <c r="S275" s="1">
        <f>(Table2[[#This Row],[Close Price]]-Table2[[#This Row],[20D EMA]])/Table2[[#This Row],[20D EMA]]</f>
        <v>1.8030274070659533E-2</v>
      </c>
      <c r="T275" s="1">
        <f>(Table2[[#This Row],[Close Price]]-Table2[[#This Row],[50D EMA]])/Table2[[#This Row],[50D EMA]]</f>
        <v>1.2842566586711119E-2</v>
      </c>
      <c r="U275" s="1">
        <f>(Table2[[#This Row],[Close Price]]-Table2[[#This Row],[200D EMA]])/Table2[[#This Row],[200D EMA]]</f>
        <v>9.3751896512564881E-2</v>
      </c>
      <c r="V275">
        <v>0.86955834970732404</v>
      </c>
      <c r="W275">
        <v>5230.05</v>
      </c>
      <c r="X275">
        <v>5500</v>
      </c>
      <c r="Y275">
        <v>5230.05</v>
      </c>
      <c r="Z275">
        <v>5500</v>
      </c>
      <c r="AA275">
        <v>5121.5</v>
      </c>
      <c r="AB275">
        <v>5500</v>
      </c>
      <c r="AC275" s="1">
        <f>(Table2[[#This Row],[Close Price]]/Table2[[#This Row],[Day Low]])-1</f>
        <v>3.8766359786235327E-2</v>
      </c>
      <c r="AD275" s="1">
        <f>(Table2[[#This Row],[Day High]]/Table2[[#This Row],[Close Price]])-1</f>
        <v>1.2369312325136272E-2</v>
      </c>
      <c r="AE275" s="1">
        <f>(Table2[[#This Row],[Close Price]]/Table2[[#This Row],[Current Week Low]])-1</f>
        <v>3.8766359786235327E-2</v>
      </c>
      <c r="AF275" s="1">
        <f>(Table2[[#This Row],[Current Week High]]/Table2[[#This Row],[Close Price]])-1</f>
        <v>1.2369312325136272E-2</v>
      </c>
      <c r="AG275" s="1">
        <f>(Table2[[#This Row],[Close Price]]/Table2[[#This Row],[Current Month Low]])-1</f>
        <v>6.078297373816266E-2</v>
      </c>
      <c r="AH275" s="1">
        <f>(Table2[[#This Row],[Current Month High]]/Table2[[#This Row],[Close Price]])-1</f>
        <v>1.2369312325136272E-2</v>
      </c>
      <c r="AI275">
        <v>18.907377411279601</v>
      </c>
      <c r="AJ275">
        <v>50.869202999166902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-0.11</v>
      </c>
      <c r="AM275" t="s">
        <v>3189</v>
      </c>
      <c r="AN275">
        <v>1.4</v>
      </c>
      <c r="AO275" t="s">
        <v>3188</v>
      </c>
      <c r="AP275">
        <v>7.7220550564866999E-2</v>
      </c>
      <c r="AQ275">
        <f>(Table2[[#This Row],[Sharpe Ratio]]-AVERAGE(Table2[Sharpe Ratio]))/_xlfn.STDEV.P(Table2[Sharpe Ratio])</f>
        <v>0.18423882084887222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385</v>
      </c>
      <c r="AT275">
        <f>_xlfn.RANK.AVG(Table2[[#This Row],[6M Return vs Nifty Z-Score]],Table2[6M Return vs Nifty Z-Score])</f>
        <v>213</v>
      </c>
      <c r="AU275">
        <f>_xlfn.RANK.AVG(Table2[[#This Row],[Sharpe Ratio Z-Score]],Table2[Sharpe Ratio Z-Score])</f>
        <v>293</v>
      </c>
      <c r="AV275">
        <f>(Table2[[#This Row],[Rank 1Y]]+Table2[[#This Row],[Rank 6M]]+Table2[[#This Row],[Rank Sharpe]])/3</f>
        <v>297</v>
      </c>
    </row>
    <row r="276" spans="1:48" x14ac:dyDescent="0.3">
      <c r="A276" t="s">
        <v>1207</v>
      </c>
      <c r="B276" t="s">
        <v>1208</v>
      </c>
      <c r="C276" t="s">
        <v>3131</v>
      </c>
      <c r="D276" t="s">
        <v>984</v>
      </c>
      <c r="E276">
        <v>10113.086121599999</v>
      </c>
      <c r="F276">
        <v>434.8</v>
      </c>
      <c r="G276">
        <v>-3.3248805429092299</v>
      </c>
      <c r="H276">
        <f>(Table2[[#This Row],[1Y Return vs Nifty]]-AVERAGE(Table2[1Y Return vs Nifty]))/_xlfn.STDEV.P(Table2[1Y Return vs Nifty])</f>
        <v>-0.47941583192116727</v>
      </c>
      <c r="I276">
        <v>0.226942135791074</v>
      </c>
      <c r="J276">
        <f>(Table2[[#This Row],[1M Return vs Nifty]]-AVERAGE(Table2[1M Return vs Nifty]))/_xlfn.STDEV.P(Table2[1M Return vs Nifty])</f>
        <v>6.7175100067923835E-2</v>
      </c>
      <c r="K276">
        <v>19.946001166499901</v>
      </c>
      <c r="L276">
        <f>(Table2[[#This Row],[6M Return vs Nifty]]-AVERAGE(Table2[6M Return vs Nifty]))/_xlfn.STDEV.P(Table2[6M Return vs Nifty])</f>
        <v>0.51121405634804828</v>
      </c>
      <c r="M276">
        <v>1.82456801462114</v>
      </c>
      <c r="N276">
        <f>(Table2[[#This Row],[1W Return vs Nifty]]-AVERAGE(Table2[1W Return vs Nifty]))/_xlfn.STDEV.P(Table2[1W Return vs Nifty])</f>
        <v>9.8907121611801138E-2</v>
      </c>
      <c r="O276">
        <v>467.87</v>
      </c>
      <c r="P276">
        <v>450.04475997306798</v>
      </c>
      <c r="Q276">
        <v>390.88096777684899</v>
      </c>
      <c r="R276">
        <v>36.916098634388199</v>
      </c>
      <c r="S276" s="1">
        <f>(Table2[[#This Row],[Close Price]]-Table2[[#This Row],[20D EMA]])/Table2[[#This Row],[20D EMA]]</f>
        <v>-7.0682027058798363E-2</v>
      </c>
      <c r="T276" s="1">
        <f>(Table2[[#This Row],[Close Price]]-Table2[[#This Row],[50D EMA]])/Table2[[#This Row],[50D EMA]]</f>
        <v>-3.3873875065182989E-2</v>
      </c>
      <c r="U276" s="1">
        <f>(Table2[[#This Row],[Close Price]]-Table2[[#This Row],[200D EMA]])/Table2[[#This Row],[200D EMA]]</f>
        <v>0.1123590961026889</v>
      </c>
      <c r="V276">
        <v>0.71704379617529002</v>
      </c>
      <c r="W276">
        <v>423</v>
      </c>
      <c r="X276">
        <v>463.5</v>
      </c>
      <c r="Y276">
        <v>423</v>
      </c>
      <c r="Z276">
        <v>463.5</v>
      </c>
      <c r="AA276">
        <v>423</v>
      </c>
      <c r="AB276">
        <v>485.6</v>
      </c>
      <c r="AC276" s="1">
        <f>(Table2[[#This Row],[Close Price]]/Table2[[#This Row],[Day Low]])-1</f>
        <v>2.7895981087470378E-2</v>
      </c>
      <c r="AD276" s="1">
        <f>(Table2[[#This Row],[Day High]]/Table2[[#This Row],[Close Price]])-1</f>
        <v>6.6007359705611668E-2</v>
      </c>
      <c r="AE276" s="1">
        <f>(Table2[[#This Row],[Close Price]]/Table2[[#This Row],[Current Week Low]])-1</f>
        <v>2.7895981087470378E-2</v>
      </c>
      <c r="AF276" s="1">
        <f>(Table2[[#This Row],[Current Week High]]/Table2[[#This Row],[Close Price]])-1</f>
        <v>6.6007359705611668E-2</v>
      </c>
      <c r="AG276" s="1">
        <f>(Table2[[#This Row],[Close Price]]/Table2[[#This Row],[Current Month Low]])-1</f>
        <v>2.7895981087470378E-2</v>
      </c>
      <c r="AH276" s="1">
        <f>(Table2[[#This Row],[Current Month High]]/Table2[[#This Row],[Close Price]])-1</f>
        <v>0.11683532658693663</v>
      </c>
      <c r="AI276">
        <v>19.135234590616299</v>
      </c>
      <c r="AJ276">
        <v>62.5420560747663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0.04</v>
      </c>
      <c r="AM276" t="s">
        <v>3188</v>
      </c>
      <c r="AN276">
        <v>-9.3699999999999992</v>
      </c>
      <c r="AO276" t="s">
        <v>3189</v>
      </c>
      <c r="AP276">
        <v>9.2705543140914004E-2</v>
      </c>
      <c r="AQ276">
        <f>(Table2[[#This Row],[Sharpe Ratio]]-AVERAGE(Table2[Sharpe Ratio]))/_xlfn.STDEV.P(Table2[Sharpe Ratio])</f>
        <v>0.36502776090933886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0.56290820701594479</v>
      </c>
      <c r="AS276">
        <f>_xlfn.RANK.AVG(Table2[[#This Row],[1Y Return vs Nifty Z-Score]],Table2[1Y Return vs Nifty Z-Score])</f>
        <v>462</v>
      </c>
      <c r="AT276">
        <f>_xlfn.RANK.AVG(Table2[[#This Row],[6M Return vs Nifty Z-Score]],Table2[6M Return vs Nifty Z-Score])</f>
        <v>181</v>
      </c>
      <c r="AU276">
        <f>_xlfn.RANK.AVG(Table2[[#This Row],[Sharpe Ratio Z-Score]],Table2[Sharpe Ratio Z-Score])</f>
        <v>251</v>
      </c>
      <c r="AV276">
        <f>(Table2[[#This Row],[Rank 1Y]]+Table2[[#This Row],[Rank 6M]]+Table2[[#This Row],[Rank Sharpe]])/3</f>
        <v>298</v>
      </c>
    </row>
    <row r="277" spans="1:48" x14ac:dyDescent="0.3">
      <c r="A277" t="s">
        <v>837</v>
      </c>
      <c r="B277" t="s">
        <v>838</v>
      </c>
      <c r="C277" t="s">
        <v>3138</v>
      </c>
      <c r="D277" t="s">
        <v>839</v>
      </c>
      <c r="E277">
        <v>19256.843908250001</v>
      </c>
      <c r="F277">
        <v>850.65</v>
      </c>
      <c r="G277">
        <v>6.7910602851164201</v>
      </c>
      <c r="H277">
        <f>(Table2[[#This Row],[1Y Return vs Nifty]]-AVERAGE(Table2[1Y Return vs Nifty]))/_xlfn.STDEV.P(Table2[1Y Return vs Nifty])</f>
        <v>-0.29759027058480597</v>
      </c>
      <c r="I277">
        <v>7.9981575538824599</v>
      </c>
      <c r="J277">
        <f>(Table2[[#This Row],[1M Return vs Nifty]]-AVERAGE(Table2[1M Return vs Nifty]))/_xlfn.STDEV.P(Table2[1M Return vs Nifty])</f>
        <v>0.93542496729263003</v>
      </c>
      <c r="K277">
        <v>21.9317292823694</v>
      </c>
      <c r="L277">
        <f>(Table2[[#This Row],[6M Return vs Nifty]]-AVERAGE(Table2[6M Return vs Nifty]))/_xlfn.STDEV.P(Table2[6M Return vs Nifty])</f>
        <v>0.58130074825551736</v>
      </c>
      <c r="M277">
        <v>3.0692942149660398</v>
      </c>
      <c r="N277">
        <f>(Table2[[#This Row],[1W Return vs Nifty]]-AVERAGE(Table2[1W Return vs Nifty]))/_xlfn.STDEV.P(Table2[1W Return vs Nifty])</f>
        <v>0.41744298504526828</v>
      </c>
      <c r="O277">
        <v>857.62</v>
      </c>
      <c r="P277">
        <v>808.45721492608197</v>
      </c>
      <c r="Q277">
        <v>727.07743368626598</v>
      </c>
      <c r="R277">
        <v>47.786076489182499</v>
      </c>
      <c r="S277" s="1">
        <f>(Table2[[#This Row],[Close Price]]-Table2[[#This Row],[20D EMA]])/Table2[[#This Row],[20D EMA]]</f>
        <v>-8.1271425573097959E-3</v>
      </c>
      <c r="T277" s="1">
        <f>(Table2[[#This Row],[Close Price]]-Table2[[#This Row],[50D EMA]])/Table2[[#This Row],[50D EMA]]</f>
        <v>5.2189261589774702E-2</v>
      </c>
      <c r="U277" s="1">
        <f>(Table2[[#This Row],[Close Price]]-Table2[[#This Row],[200D EMA]])/Table2[[#This Row],[200D EMA]]</f>
        <v>0.16995791725679604</v>
      </c>
      <c r="V277">
        <v>0.87606777534248303</v>
      </c>
      <c r="W277">
        <v>830.55</v>
      </c>
      <c r="X277">
        <v>875.8</v>
      </c>
      <c r="Y277">
        <v>830.55</v>
      </c>
      <c r="Z277">
        <v>875.8</v>
      </c>
      <c r="AA277">
        <v>830.55</v>
      </c>
      <c r="AB277">
        <v>903</v>
      </c>
      <c r="AC277" s="1">
        <f>(Table2[[#This Row],[Close Price]]/Table2[[#This Row],[Day Low]])-1</f>
        <v>2.4200830774787851E-2</v>
      </c>
      <c r="AD277" s="1">
        <f>(Table2[[#This Row],[Day High]]/Table2[[#This Row],[Close Price]])-1</f>
        <v>2.9565626285781521E-2</v>
      </c>
      <c r="AE277" s="1">
        <f>(Table2[[#This Row],[Close Price]]/Table2[[#This Row],[Current Week Low]])-1</f>
        <v>2.4200830774787851E-2</v>
      </c>
      <c r="AF277" s="1">
        <f>(Table2[[#This Row],[Current Week High]]/Table2[[#This Row],[Close Price]])-1</f>
        <v>2.9565626285781521E-2</v>
      </c>
      <c r="AG277" s="1">
        <f>(Table2[[#This Row],[Close Price]]/Table2[[#This Row],[Current Month Low]])-1</f>
        <v>2.4200830774787851E-2</v>
      </c>
      <c r="AH277" s="1">
        <f>(Table2[[#This Row],[Current Month High]]/Table2[[#This Row],[Close Price]])-1</f>
        <v>6.1541174396050113E-2</v>
      </c>
      <c r="AI277">
        <v>9.9159466290483707</v>
      </c>
      <c r="AJ277">
        <v>43.207070707070699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0.27</v>
      </c>
      <c r="AM277" t="s">
        <v>3188</v>
      </c>
      <c r="AN277">
        <v>-3.65</v>
      </c>
      <c r="AO277" t="s">
        <v>3189</v>
      </c>
      <c r="AP277">
        <v>6.3071845302381996E-2</v>
      </c>
      <c r="AQ277">
        <f>(Table2[[#This Row],[Sharpe Ratio]]-AVERAGE(Table2[Sharpe Ratio]))/_xlfn.STDEV.P(Table2[Sharpe Ratio])</f>
        <v>1.9051177711777709E-2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1.6556296077203876</v>
      </c>
      <c r="AS277">
        <f>_xlfn.RANK.AVG(Table2[[#This Row],[1Y Return vs Nifty Z-Score]],Table2[1Y Return vs Nifty Z-Score])</f>
        <v>400</v>
      </c>
      <c r="AT277">
        <f>_xlfn.RANK.AVG(Table2[[#This Row],[6M Return vs Nifty Z-Score]],Table2[6M Return vs Nifty Z-Score])</f>
        <v>154</v>
      </c>
      <c r="AU277">
        <f>_xlfn.RANK.AVG(Table2[[#This Row],[Sharpe Ratio Z-Score]],Table2[Sharpe Ratio Z-Score])</f>
        <v>342</v>
      </c>
      <c r="AV277">
        <f>(Table2[[#This Row],[Rank 1Y]]+Table2[[#This Row],[Rank 6M]]+Table2[[#This Row],[Rank Sharpe]])/3</f>
        <v>298.66666666666669</v>
      </c>
    </row>
    <row r="278" spans="1:48" x14ac:dyDescent="0.3">
      <c r="A278" t="s">
        <v>943</v>
      </c>
      <c r="B278" t="s">
        <v>944</v>
      </c>
      <c r="C278" t="s">
        <v>3141</v>
      </c>
      <c r="D278" t="s">
        <v>945</v>
      </c>
      <c r="E278">
        <v>15727.928587349999</v>
      </c>
      <c r="F278">
        <v>1282.0999999999999</v>
      </c>
      <c r="G278">
        <v>58.8293168429528</v>
      </c>
      <c r="H278">
        <f>(Table2[[#This Row],[1Y Return vs Nifty]]-AVERAGE(Table2[1Y Return vs Nifty]))/_xlfn.STDEV.P(Table2[1Y Return vs Nifty])</f>
        <v>0.63775379384275166</v>
      </c>
      <c r="I278">
        <v>6.1375812862619199</v>
      </c>
      <c r="J278">
        <f>(Table2[[#This Row],[1M Return vs Nifty]]-AVERAGE(Table2[1M Return vs Nifty]))/_xlfn.STDEV.P(Table2[1M Return vs Nifty])</f>
        <v>0.7275494921691098</v>
      </c>
      <c r="K278">
        <v>-29.488371967391299</v>
      </c>
      <c r="L278">
        <f>(Table2[[#This Row],[6M Return vs Nifty]]-AVERAGE(Table2[6M Return vs Nifty]))/_xlfn.STDEV.P(Table2[6M Return vs Nifty])</f>
        <v>-1.2335825508938254</v>
      </c>
      <c r="M278">
        <v>-2.6782316174379801</v>
      </c>
      <c r="N278">
        <f>(Table2[[#This Row],[1W Return vs Nifty]]-AVERAGE(Table2[1W Return vs Nifty]))/_xlfn.STDEV.P(Table2[1W Return vs Nifty])</f>
        <v>-1.0533970303120681</v>
      </c>
      <c r="O278">
        <v>1351.3</v>
      </c>
      <c r="P278">
        <v>1347.1496004365199</v>
      </c>
      <c r="Q278">
        <v>1246.54231585705</v>
      </c>
      <c r="R278">
        <v>35.502800342912103</v>
      </c>
      <c r="S278" s="1">
        <f>(Table2[[#This Row],[Close Price]]-Table2[[#This Row],[20D EMA]])/Table2[[#This Row],[20D EMA]]</f>
        <v>-5.1209945977947195E-2</v>
      </c>
      <c r="T278" s="1">
        <f>(Table2[[#This Row],[Close Price]]-Table2[[#This Row],[50D EMA]])/Table2[[#This Row],[50D EMA]]</f>
        <v>-4.8286842393333175E-2</v>
      </c>
      <c r="U278" s="1">
        <f>(Table2[[#This Row],[Close Price]]-Table2[[#This Row],[200D EMA]])/Table2[[#This Row],[200D EMA]]</f>
        <v>2.8525051809815651E-2</v>
      </c>
      <c r="V278">
        <v>1.02133033226976</v>
      </c>
      <c r="W278">
        <v>1273.55</v>
      </c>
      <c r="X278">
        <v>1334</v>
      </c>
      <c r="Y278">
        <v>1273.55</v>
      </c>
      <c r="Z278">
        <v>1334</v>
      </c>
      <c r="AA278">
        <v>1273.55</v>
      </c>
      <c r="AB278">
        <v>1413.5</v>
      </c>
      <c r="AC278" s="1">
        <f>(Table2[[#This Row],[Close Price]]/Table2[[#This Row],[Day Low]])-1</f>
        <v>6.7135173334380571E-3</v>
      </c>
      <c r="AD278" s="1">
        <f>(Table2[[#This Row],[Day High]]/Table2[[#This Row],[Close Price]])-1</f>
        <v>4.0480461742453899E-2</v>
      </c>
      <c r="AE278" s="1">
        <f>(Table2[[#This Row],[Close Price]]/Table2[[#This Row],[Current Week Low]])-1</f>
        <v>6.7135173334380571E-3</v>
      </c>
      <c r="AF278" s="1">
        <f>(Table2[[#This Row],[Current Week High]]/Table2[[#This Row],[Close Price]])-1</f>
        <v>4.0480461742453899E-2</v>
      </c>
      <c r="AG278" s="1">
        <f>(Table2[[#This Row],[Close Price]]/Table2[[#This Row],[Current Month Low]])-1</f>
        <v>6.7135173334380571E-3</v>
      </c>
      <c r="AH278" s="1">
        <f>(Table2[[#This Row],[Current Month High]]/Table2[[#This Row],[Close Price]])-1</f>
        <v>0.10248810545199283</v>
      </c>
      <c r="AI278">
        <v>32.204976210903901</v>
      </c>
      <c r="AJ278">
        <v>95.055530199300094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-0.06</v>
      </c>
      <c r="AM278" t="s">
        <v>3189</v>
      </c>
      <c r="AN278">
        <v>-4.8899999999999997</v>
      </c>
      <c r="AO278" t="s">
        <v>3189</v>
      </c>
      <c r="AP278">
        <v>0.17695084245200901</v>
      </c>
      <c r="AQ278">
        <f>(Table2[[#This Row],[Sharpe Ratio]]-AVERAGE(Table2[Sharpe Ratio]))/_xlfn.STDEV.P(Table2[Sharpe Ratio])</f>
        <v>1.3486006165456499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0.42692432135161762</v>
      </c>
      <c r="AS278">
        <f>_xlfn.RANK.AVG(Table2[[#This Row],[1Y Return vs Nifty Z-Score]],Table2[1Y Return vs Nifty Z-Score])</f>
        <v>147</v>
      </c>
      <c r="AT278">
        <f>_xlfn.RANK.AVG(Table2[[#This Row],[6M Return vs Nifty Z-Score]],Table2[6M Return vs Nifty Z-Score])</f>
        <v>684</v>
      </c>
      <c r="AU278">
        <f>_xlfn.RANK.AVG(Table2[[#This Row],[Sharpe Ratio Z-Score]],Table2[Sharpe Ratio Z-Score])</f>
        <v>65</v>
      </c>
      <c r="AV278">
        <f>(Table2[[#This Row],[Rank 1Y]]+Table2[[#This Row],[Rank 6M]]+Table2[[#This Row],[Rank Sharpe]])/3</f>
        <v>298.66666666666669</v>
      </c>
    </row>
    <row r="279" spans="1:48" x14ac:dyDescent="0.3">
      <c r="A279" t="s">
        <v>367</v>
      </c>
      <c r="B279" t="s">
        <v>368</v>
      </c>
      <c r="C279" t="s">
        <v>3143</v>
      </c>
      <c r="D279" t="s">
        <v>276</v>
      </c>
      <c r="E279">
        <v>68195.823237489996</v>
      </c>
      <c r="F279">
        <v>7949.35</v>
      </c>
      <c r="G279">
        <v>7.3941988101136804</v>
      </c>
      <c r="H279">
        <f>(Table2[[#This Row],[1Y Return vs Nifty]]-AVERAGE(Table2[1Y Return vs Nifty]))/_xlfn.STDEV.P(Table2[1Y Return vs Nifty])</f>
        <v>-0.28674936090220005</v>
      </c>
      <c r="I279">
        <v>9.0497510633904206</v>
      </c>
      <c r="J279">
        <f>(Table2[[#This Row],[1M Return vs Nifty]]-AVERAGE(Table2[1M Return vs Nifty]))/_xlfn.STDEV.P(Table2[1M Return vs Nifty])</f>
        <v>1.0529157169222285</v>
      </c>
      <c r="K279">
        <v>4.5059639188972804</v>
      </c>
      <c r="L279">
        <f>(Table2[[#This Row],[6M Return vs Nifty]]-AVERAGE(Table2[6M Return vs Nifty]))/_xlfn.STDEV.P(Table2[6M Return vs Nifty])</f>
        <v>-3.3745308916682502E-2</v>
      </c>
      <c r="M279">
        <v>-0.99082374120263905</v>
      </c>
      <c r="N279">
        <f>(Table2[[#This Row],[1W Return vs Nifty]]-AVERAGE(Table2[1W Return vs Nifty]))/_xlfn.STDEV.P(Table2[1W Return vs Nifty])</f>
        <v>-0.6215752170714357</v>
      </c>
      <c r="O279">
        <v>8130.87</v>
      </c>
      <c r="P279">
        <v>7994.7171028347802</v>
      </c>
      <c r="Q279">
        <v>7354.51123981814</v>
      </c>
      <c r="R279">
        <v>38.218415886837001</v>
      </c>
      <c r="S279" s="1">
        <f>(Table2[[#This Row],[Close Price]]-Table2[[#This Row],[20D EMA]])/Table2[[#This Row],[20D EMA]]</f>
        <v>-2.2324794271707644E-2</v>
      </c>
      <c r="T279" s="1">
        <f>(Table2[[#This Row],[Close Price]]-Table2[[#This Row],[50D EMA]])/Table2[[#This Row],[50D EMA]]</f>
        <v>-5.6746351686032172E-3</v>
      </c>
      <c r="U279" s="1">
        <f>(Table2[[#This Row],[Close Price]]-Table2[[#This Row],[200D EMA]])/Table2[[#This Row],[200D EMA]]</f>
        <v>8.0880801019289669E-2</v>
      </c>
      <c r="V279">
        <v>0.88173359024824105</v>
      </c>
      <c r="W279">
        <v>7808</v>
      </c>
      <c r="X279">
        <v>8227.4500000000007</v>
      </c>
      <c r="Y279">
        <v>7808</v>
      </c>
      <c r="Z279">
        <v>8227.4500000000007</v>
      </c>
      <c r="AA279">
        <v>7808</v>
      </c>
      <c r="AB279">
        <v>8560</v>
      </c>
      <c r="AC279" s="1">
        <f>(Table2[[#This Row],[Close Price]]/Table2[[#This Row],[Day Low]])-1</f>
        <v>1.8103227459016491E-2</v>
      </c>
      <c r="AD279" s="1">
        <f>(Table2[[#This Row],[Day High]]/Table2[[#This Row],[Close Price]])-1</f>
        <v>3.4983992401894648E-2</v>
      </c>
      <c r="AE279" s="1">
        <f>(Table2[[#This Row],[Close Price]]/Table2[[#This Row],[Current Week Low]])-1</f>
        <v>1.8103227459016491E-2</v>
      </c>
      <c r="AF279" s="1">
        <f>(Table2[[#This Row],[Current Week High]]/Table2[[#This Row],[Close Price]])-1</f>
        <v>3.4983992401894648E-2</v>
      </c>
      <c r="AG279" s="1">
        <f>(Table2[[#This Row],[Close Price]]/Table2[[#This Row],[Current Month Low]])-1</f>
        <v>1.8103227459016491E-2</v>
      </c>
      <c r="AH279" s="1">
        <f>(Table2[[#This Row],[Current Month High]]/Table2[[#This Row],[Close Price]])-1</f>
        <v>7.6817601439111316E-2</v>
      </c>
      <c r="AI279">
        <v>24.9794008315145</v>
      </c>
      <c r="AJ279">
        <v>49.283568075117302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</v>
      </c>
      <c r="AM279" t="s">
        <v>3190</v>
      </c>
      <c r="AN279">
        <v>-3.84</v>
      </c>
      <c r="AO279" t="s">
        <v>3189</v>
      </c>
      <c r="AP279">
        <v>0.12524847849394299</v>
      </c>
      <c r="AQ279">
        <f>(Table2[[#This Row],[Sharpe Ratio]]-AVERAGE(Table2[Sharpe Ratio]))/_xlfn.STDEV.P(Table2[Sharpe Ratio])</f>
        <v>0.74497000240780464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0.85581583243971493</v>
      </c>
      <c r="AS279">
        <f>_xlfn.RANK.AVG(Table2[[#This Row],[1Y Return vs Nifty Z-Score]],Table2[1Y Return vs Nifty Z-Score])</f>
        <v>397</v>
      </c>
      <c r="AT279">
        <f>_xlfn.RANK.AVG(Table2[[#This Row],[6M Return vs Nifty Z-Score]],Table2[6M Return vs Nifty Z-Score])</f>
        <v>337</v>
      </c>
      <c r="AU279">
        <f>_xlfn.RANK.AVG(Table2[[#This Row],[Sharpe Ratio Z-Score]],Table2[Sharpe Ratio Z-Score])</f>
        <v>163</v>
      </c>
      <c r="AV279">
        <f>(Table2[[#This Row],[Rank 1Y]]+Table2[[#This Row],[Rank 6M]]+Table2[[#This Row],[Rank Sharpe]])/3</f>
        <v>299</v>
      </c>
    </row>
    <row r="280" spans="1:48" x14ac:dyDescent="0.3">
      <c r="A280" t="s">
        <v>480</v>
      </c>
      <c r="B280" t="s">
        <v>481</v>
      </c>
      <c r="C280" t="s">
        <v>3143</v>
      </c>
      <c r="D280" t="s">
        <v>482</v>
      </c>
      <c r="E280">
        <v>44657.320500000002</v>
      </c>
      <c r="F280">
        <v>3996.15</v>
      </c>
      <c r="G280">
        <v>15.0970702814575</v>
      </c>
      <c r="H280">
        <f>(Table2[[#This Row],[1Y Return vs Nifty]]-AVERAGE(Table2[1Y Return vs Nifty]))/_xlfn.STDEV.P(Table2[1Y Return vs Nifty])</f>
        <v>-0.14829669960363773</v>
      </c>
      <c r="I280">
        <v>4.17355357290994</v>
      </c>
      <c r="J280">
        <f>(Table2[[#This Row],[1M Return vs Nifty]]-AVERAGE(Table2[1M Return vs Nifty]))/_xlfn.STDEV.P(Table2[1M Return vs Nifty])</f>
        <v>0.50811576017222815</v>
      </c>
      <c r="K280">
        <v>12.223566973485701</v>
      </c>
      <c r="L280">
        <f>(Table2[[#This Row],[6M Return vs Nifty]]-AVERAGE(Table2[6M Return vs Nifty]))/_xlfn.STDEV.P(Table2[6M Return vs Nifty])</f>
        <v>0.23864911569176112</v>
      </c>
      <c r="M280">
        <v>-2.2723836214073199</v>
      </c>
      <c r="N280">
        <f>(Table2[[#This Row],[1W Return vs Nifty]]-AVERAGE(Table2[1W Return vs Nifty]))/_xlfn.STDEV.P(Table2[1W Return vs Nifty])</f>
        <v>-0.94953712778688037</v>
      </c>
      <c r="O280">
        <v>4104.22</v>
      </c>
      <c r="P280">
        <v>3811.7377437098698</v>
      </c>
      <c r="Q280">
        <v>3442.9435046102099</v>
      </c>
      <c r="R280">
        <v>38.820957881604699</v>
      </c>
      <c r="S280" s="1">
        <f>(Table2[[#This Row],[Close Price]]-Table2[[#This Row],[20D EMA]])/Table2[[#This Row],[20D EMA]]</f>
        <v>-2.6331434474760163E-2</v>
      </c>
      <c r="T280" s="1">
        <f>(Table2[[#This Row],[Close Price]]-Table2[[#This Row],[50D EMA]])/Table2[[#This Row],[50D EMA]]</f>
        <v>4.8380100806895067E-2</v>
      </c>
      <c r="U280" s="1">
        <f>(Table2[[#This Row],[Close Price]]-Table2[[#This Row],[200D EMA]])/Table2[[#This Row],[200D EMA]]</f>
        <v>0.16067835404473796</v>
      </c>
      <c r="V280">
        <v>0.60458866886517604</v>
      </c>
      <c r="W280">
        <v>3883.05</v>
      </c>
      <c r="X280">
        <v>4092.85</v>
      </c>
      <c r="Y280">
        <v>3883.05</v>
      </c>
      <c r="Z280">
        <v>4092.85</v>
      </c>
      <c r="AA280">
        <v>3883.05</v>
      </c>
      <c r="AB280">
        <v>4450</v>
      </c>
      <c r="AC280" s="1">
        <f>(Table2[[#This Row],[Close Price]]/Table2[[#This Row],[Day Low]])-1</f>
        <v>2.9126588635222328E-2</v>
      </c>
      <c r="AD280" s="1">
        <f>(Table2[[#This Row],[Day High]]/Table2[[#This Row],[Close Price]])-1</f>
        <v>2.4198290854947846E-2</v>
      </c>
      <c r="AE280" s="1">
        <f>(Table2[[#This Row],[Close Price]]/Table2[[#This Row],[Current Week Low]])-1</f>
        <v>2.9126588635222328E-2</v>
      </c>
      <c r="AF280" s="1">
        <f>(Table2[[#This Row],[Current Week High]]/Table2[[#This Row],[Close Price]])-1</f>
        <v>2.4198290854947846E-2</v>
      </c>
      <c r="AG280" s="1">
        <f>(Table2[[#This Row],[Close Price]]/Table2[[#This Row],[Current Month Low]])-1</f>
        <v>2.9126588635222328E-2</v>
      </c>
      <c r="AH280" s="1">
        <f>(Table2[[#This Row],[Current Month High]]/Table2[[#This Row],[Close Price]])-1</f>
        <v>0.11357181286988727</v>
      </c>
      <c r="AI280">
        <v>12.871138470778099</v>
      </c>
      <c r="AJ280">
        <v>61.395395799676898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0.24</v>
      </c>
      <c r="AM280" t="s">
        <v>3188</v>
      </c>
      <c r="AN280">
        <v>-7.7</v>
      </c>
      <c r="AO280" t="s">
        <v>3189</v>
      </c>
      <c r="AP280">
        <v>7.3586621540600999E-2</v>
      </c>
      <c r="AQ280">
        <f>(Table2[[#This Row],[Sharpe Ratio]]-AVERAGE(Table2[Sharpe Ratio]))/_xlfn.STDEV.P(Table2[Sharpe Ratio])</f>
        <v>0.14181231187086613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-0.20925663965566266</v>
      </c>
      <c r="AS280">
        <f>_xlfn.RANK.AVG(Table2[[#This Row],[1Y Return vs Nifty Z-Score]],Table2[1Y Return vs Nifty Z-Score])</f>
        <v>346</v>
      </c>
      <c r="AT280">
        <f>_xlfn.RANK.AVG(Table2[[#This Row],[6M Return vs Nifty Z-Score]],Table2[6M Return vs Nifty Z-Score])</f>
        <v>244</v>
      </c>
      <c r="AU280">
        <f>_xlfn.RANK.AVG(Table2[[#This Row],[Sharpe Ratio Z-Score]],Table2[Sharpe Ratio Z-Score])</f>
        <v>308</v>
      </c>
      <c r="AV280">
        <f>(Table2[[#This Row],[Rank 1Y]]+Table2[[#This Row],[Rank 6M]]+Table2[[#This Row],[Rank Sharpe]])/3</f>
        <v>299.33333333333331</v>
      </c>
    </row>
    <row r="281" spans="1:48" x14ac:dyDescent="0.3">
      <c r="A281" t="s">
        <v>150</v>
      </c>
      <c r="B281" t="s">
        <v>151</v>
      </c>
      <c r="C281" t="s">
        <v>3137</v>
      </c>
      <c r="D281" t="s">
        <v>77</v>
      </c>
      <c r="E281">
        <v>184219.47040237999</v>
      </c>
      <c r="F281">
        <v>2720.5</v>
      </c>
      <c r="G281">
        <v>18.426094062985101</v>
      </c>
      <c r="H281">
        <f>(Table2[[#This Row],[1Y Return vs Nifty]]-AVERAGE(Table2[1Y Return vs Nifty]))/_xlfn.STDEV.P(Table2[1Y Return vs Nifty])</f>
        <v>-8.84602861579009E-2</v>
      </c>
      <c r="I281">
        <v>2.5644011277385701</v>
      </c>
      <c r="J281">
        <f>(Table2[[#This Row],[1M Return vs Nifty]]-AVERAGE(Table2[1M Return vs Nifty]))/_xlfn.STDEV.P(Table2[1M Return vs Nifty])</f>
        <v>0.32833096182372307</v>
      </c>
      <c r="K281">
        <v>9.1420508146045698</v>
      </c>
      <c r="L281">
        <f>(Table2[[#This Row],[6M Return vs Nifty]]-AVERAGE(Table2[6M Return vs Nifty]))/_xlfn.STDEV.P(Table2[6M Return vs Nifty])</f>
        <v>0.12988635410855198</v>
      </c>
      <c r="M281">
        <v>2.49485860466014</v>
      </c>
      <c r="N281">
        <f>(Table2[[#This Row],[1W Return vs Nifty]]-AVERAGE(Table2[1W Return vs Nifty]))/_xlfn.STDEV.P(Table2[1W Return vs Nifty])</f>
        <v>0.27044009953918735</v>
      </c>
      <c r="O281">
        <v>2731.08</v>
      </c>
      <c r="P281">
        <v>2699.69628192135</v>
      </c>
      <c r="Q281">
        <v>2446.5978699965099</v>
      </c>
      <c r="R281">
        <v>51.306661060035097</v>
      </c>
      <c r="S281" s="1">
        <f>(Table2[[#This Row],[Close Price]]-Table2[[#This Row],[20D EMA]])/Table2[[#This Row],[20D EMA]]</f>
        <v>-3.8739253335676464E-3</v>
      </c>
      <c r="T281" s="1">
        <f>(Table2[[#This Row],[Close Price]]-Table2[[#This Row],[50D EMA]])/Table2[[#This Row],[50D EMA]]</f>
        <v>7.7059475978698659E-3</v>
      </c>
      <c r="U281" s="1">
        <f>(Table2[[#This Row],[Close Price]]-Table2[[#This Row],[200D EMA]])/Table2[[#This Row],[200D EMA]]</f>
        <v>0.11195224738909826</v>
      </c>
      <c r="V281">
        <v>1.0217125694843701</v>
      </c>
      <c r="W281">
        <v>2700</v>
      </c>
      <c r="X281">
        <v>2769.95</v>
      </c>
      <c r="Y281">
        <v>2700</v>
      </c>
      <c r="Z281">
        <v>2769.95</v>
      </c>
      <c r="AA281">
        <v>2700</v>
      </c>
      <c r="AB281">
        <v>2833</v>
      </c>
      <c r="AC281" s="1">
        <f>(Table2[[#This Row],[Close Price]]/Table2[[#This Row],[Day Low]])-1</f>
        <v>7.5925925925925952E-3</v>
      </c>
      <c r="AD281" s="1">
        <f>(Table2[[#This Row],[Day High]]/Table2[[#This Row],[Close Price]])-1</f>
        <v>1.8176805734239965E-2</v>
      </c>
      <c r="AE281" s="1">
        <f>(Table2[[#This Row],[Close Price]]/Table2[[#This Row],[Current Week Low]])-1</f>
        <v>7.5925925925925952E-3</v>
      </c>
      <c r="AF281" s="1">
        <f>(Table2[[#This Row],[Current Week High]]/Table2[[#This Row],[Close Price]])-1</f>
        <v>1.8176805734239965E-2</v>
      </c>
      <c r="AG281" s="1">
        <f>(Table2[[#This Row],[Close Price]]/Table2[[#This Row],[Current Month Low]])-1</f>
        <v>7.5925925925925952E-3</v>
      </c>
      <c r="AH281" s="1">
        <f>(Table2[[#This Row],[Current Month High]]/Table2[[#This Row],[Close Price]])-1</f>
        <v>4.1352692519757372E-2</v>
      </c>
      <c r="AI281">
        <v>5.7801874655394299</v>
      </c>
      <c r="AJ281">
        <v>49.411519503344103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0.01</v>
      </c>
      <c r="AM281" t="s">
        <v>3188</v>
      </c>
      <c r="AN281">
        <v>-0.08</v>
      </c>
      <c r="AO281" t="s">
        <v>3189</v>
      </c>
      <c r="AP281">
        <v>7.6651377069795995E-2</v>
      </c>
      <c r="AQ281">
        <f>(Table2[[#This Row],[Sharpe Ratio]]-AVERAGE(Table2[Sharpe Ratio]))/_xlfn.STDEV.P(Table2[Sharpe Ratio])</f>
        <v>0.17759365958198406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0.81779078889554557</v>
      </c>
      <c r="AS281">
        <f>_xlfn.RANK.AVG(Table2[[#This Row],[1Y Return vs Nifty Z-Score]],Table2[1Y Return vs Nifty Z-Score])</f>
        <v>328</v>
      </c>
      <c r="AT281">
        <f>_xlfn.RANK.AVG(Table2[[#This Row],[6M Return vs Nifty Z-Score]],Table2[6M Return vs Nifty Z-Score])</f>
        <v>277</v>
      </c>
      <c r="AU281">
        <f>_xlfn.RANK.AVG(Table2[[#This Row],[Sharpe Ratio Z-Score]],Table2[Sharpe Ratio Z-Score])</f>
        <v>295</v>
      </c>
      <c r="AV281">
        <f>(Table2[[#This Row],[Rank 1Y]]+Table2[[#This Row],[Rank 6M]]+Table2[[#This Row],[Rank Sharpe]])/3</f>
        <v>300</v>
      </c>
    </row>
    <row r="282" spans="1:48" x14ac:dyDescent="0.3">
      <c r="A282" t="s">
        <v>817</v>
      </c>
      <c r="B282" t="s">
        <v>818</v>
      </c>
      <c r="C282" t="s">
        <v>3143</v>
      </c>
      <c r="D282" t="s">
        <v>406</v>
      </c>
      <c r="E282">
        <v>19962.500698025</v>
      </c>
      <c r="F282">
        <v>479.55</v>
      </c>
      <c r="G282">
        <v>49.559157474704001</v>
      </c>
      <c r="H282">
        <f>(Table2[[#This Row],[1Y Return vs Nifty]]-AVERAGE(Table2[1Y Return vs Nifty]))/_xlfn.STDEV.P(Table2[1Y Return vs Nifty])</f>
        <v>0.47113044565751527</v>
      </c>
      <c r="I282">
        <v>0.56930443566016797</v>
      </c>
      <c r="J282">
        <f>(Table2[[#This Row],[1M Return vs Nifty]]-AVERAGE(Table2[1M Return vs Nifty]))/_xlfn.STDEV.P(Table2[1M Return vs Nifty])</f>
        <v>0.10542600490220162</v>
      </c>
      <c r="K282">
        <v>16.964177989143</v>
      </c>
      <c r="L282">
        <f>(Table2[[#This Row],[6M Return vs Nifty]]-AVERAGE(Table2[6M Return vs Nifty]))/_xlfn.STDEV.P(Table2[6M Return vs Nifty])</f>
        <v>0.40596997953622654</v>
      </c>
      <c r="M282">
        <v>-1.4148021806915101</v>
      </c>
      <c r="N282">
        <f>(Table2[[#This Row],[1W Return vs Nifty]]-AVERAGE(Table2[1W Return vs Nifty]))/_xlfn.STDEV.P(Table2[1W Return vs Nifty])</f>
        <v>-0.73007485198097644</v>
      </c>
      <c r="O282">
        <v>510.43</v>
      </c>
      <c r="P282">
        <v>504.78490240543101</v>
      </c>
      <c r="Q282">
        <v>438.50330986130399</v>
      </c>
      <c r="R282">
        <v>41.121876481412201</v>
      </c>
      <c r="S282" s="1">
        <f>(Table2[[#This Row],[Close Price]]-Table2[[#This Row],[20D EMA]])/Table2[[#This Row],[20D EMA]]</f>
        <v>-6.0498011480516416E-2</v>
      </c>
      <c r="T282" s="1">
        <f>(Table2[[#This Row],[Close Price]]-Table2[[#This Row],[50D EMA]])/Table2[[#This Row],[50D EMA]]</f>
        <v>-4.9991396900303763E-2</v>
      </c>
      <c r="U282" s="1">
        <f>(Table2[[#This Row],[Close Price]]-Table2[[#This Row],[200D EMA]])/Table2[[#This Row],[200D EMA]]</f>
        <v>9.360634051240993E-2</v>
      </c>
      <c r="V282">
        <v>1.02284407808482</v>
      </c>
      <c r="W282">
        <v>476.25</v>
      </c>
      <c r="X282">
        <v>504.75</v>
      </c>
      <c r="Y282">
        <v>476.25</v>
      </c>
      <c r="Z282">
        <v>504.75</v>
      </c>
      <c r="AA282">
        <v>476.25</v>
      </c>
      <c r="AB282">
        <v>551.95000000000005</v>
      </c>
      <c r="AC282" s="1">
        <f>(Table2[[#This Row],[Close Price]]/Table2[[#This Row],[Day Low]])-1</f>
        <v>6.9291338582677664E-3</v>
      </c>
      <c r="AD282" s="1">
        <f>(Table2[[#This Row],[Day High]]/Table2[[#This Row],[Close Price]])-1</f>
        <v>5.2549264935877416E-2</v>
      </c>
      <c r="AE282" s="1">
        <f>(Table2[[#This Row],[Close Price]]/Table2[[#This Row],[Current Week Low]])-1</f>
        <v>6.9291338582677664E-3</v>
      </c>
      <c r="AF282" s="1">
        <f>(Table2[[#This Row],[Current Week High]]/Table2[[#This Row],[Close Price]])-1</f>
        <v>5.2549264935877416E-2</v>
      </c>
      <c r="AG282" s="1">
        <f>(Table2[[#This Row],[Close Price]]/Table2[[#This Row],[Current Month Low]])-1</f>
        <v>6.9291338582677664E-3</v>
      </c>
      <c r="AH282" s="1">
        <f>(Table2[[#This Row],[Current Month High]]/Table2[[#This Row],[Close Price]])-1</f>
        <v>0.15097487227609219</v>
      </c>
      <c r="AI282">
        <v>19.768532999687199</v>
      </c>
      <c r="AJ282">
        <v>82.026950085405204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-0.05</v>
      </c>
      <c r="AM282" t="s">
        <v>3189</v>
      </c>
      <c r="AN282">
        <v>-8</v>
      </c>
      <c r="AO282" t="s">
        <v>3189</v>
      </c>
      <c r="AP282">
        <v>5.5941110386099999E-4</v>
      </c>
      <c r="AQ282">
        <f>(Table2[[#This Row],[Sharpe Ratio]]-AVERAGE(Table2[Sharpe Ratio]))/_xlfn.STDEV.P(Table2[Sharpe Ratio])</f>
        <v>-0.71078815955933705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-0.45833658144437006</v>
      </c>
      <c r="AS282">
        <f>_xlfn.RANK.AVG(Table2[[#This Row],[1Y Return vs Nifty Z-Score]],Table2[1Y Return vs Nifty Z-Score])</f>
        <v>181</v>
      </c>
      <c r="AT282">
        <f>_xlfn.RANK.AVG(Table2[[#This Row],[6M Return vs Nifty Z-Score]],Table2[6M Return vs Nifty Z-Score])</f>
        <v>205</v>
      </c>
      <c r="AU282">
        <f>_xlfn.RANK.AVG(Table2[[#This Row],[Sharpe Ratio Z-Score]],Table2[Sharpe Ratio Z-Score])</f>
        <v>515</v>
      </c>
      <c r="AV282">
        <f>(Table2[[#This Row],[Rank 1Y]]+Table2[[#This Row],[Rank 6M]]+Table2[[#This Row],[Rank Sharpe]])/3</f>
        <v>300.33333333333331</v>
      </c>
    </row>
    <row r="283" spans="1:48" x14ac:dyDescent="0.3">
      <c r="A283" t="s">
        <v>1609</v>
      </c>
      <c r="B283" t="s">
        <v>1610</v>
      </c>
      <c r="C283" t="s">
        <v>3143</v>
      </c>
      <c r="D283" t="s">
        <v>406</v>
      </c>
      <c r="E283">
        <v>5880.5632808</v>
      </c>
      <c r="F283">
        <v>115.96</v>
      </c>
      <c r="G283">
        <v>39.492592013781596</v>
      </c>
      <c r="H283">
        <f>(Table2[[#This Row],[1Y Return vs Nifty]]-AVERAGE(Table2[1Y Return vs Nifty]))/_xlfn.STDEV.P(Table2[1Y Return vs Nifty])</f>
        <v>0.29019236517858094</v>
      </c>
      <c r="I283">
        <v>-8.4087285959162301</v>
      </c>
      <c r="J283">
        <f>(Table2[[#This Row],[1M Return vs Nifty]]-AVERAGE(Table2[1M Return vs Nifty]))/_xlfn.STDEV.P(Table2[1M Return vs Nifty])</f>
        <v>-0.8976572411828404</v>
      </c>
      <c r="K283">
        <v>2.5009299448024902</v>
      </c>
      <c r="L283">
        <f>(Table2[[#This Row],[6M Return vs Nifty]]-AVERAGE(Table2[6M Return vs Nifty]))/_xlfn.STDEV.P(Table2[6M Return vs Nifty])</f>
        <v>-0.10451340515470003</v>
      </c>
      <c r="M283">
        <v>-1.38311356998454</v>
      </c>
      <c r="N283">
        <f>(Table2[[#This Row],[1W Return vs Nifty]]-AVERAGE(Table2[1W Return vs Nifty]))/_xlfn.STDEV.P(Table2[1W Return vs Nifty])</f>
        <v>-0.72196547100244901</v>
      </c>
      <c r="O283">
        <v>127.07</v>
      </c>
      <c r="P283">
        <v>130.46397796370701</v>
      </c>
      <c r="Q283">
        <v>115.57095549342201</v>
      </c>
      <c r="R283">
        <v>26.4980230777361</v>
      </c>
      <c r="S283" s="1">
        <f>(Table2[[#This Row],[Close Price]]-Table2[[#This Row],[20D EMA]])/Table2[[#This Row],[20D EMA]]</f>
        <v>-8.7432124026127336E-2</v>
      </c>
      <c r="T283" s="1">
        <f>(Table2[[#This Row],[Close Price]]-Table2[[#This Row],[50D EMA]])/Table2[[#This Row],[50D EMA]]</f>
        <v>-0.1111722805795619</v>
      </c>
      <c r="U283" s="1">
        <f>(Table2[[#This Row],[Close Price]]-Table2[[#This Row],[200D EMA]])/Table2[[#This Row],[200D EMA]]</f>
        <v>3.3662826868307064E-3</v>
      </c>
      <c r="V283">
        <v>0.25116558166208802</v>
      </c>
      <c r="W283">
        <v>113.36</v>
      </c>
      <c r="X283">
        <v>121.23</v>
      </c>
      <c r="Y283">
        <v>113.36</v>
      </c>
      <c r="Z283">
        <v>121.23</v>
      </c>
      <c r="AA283">
        <v>113.36</v>
      </c>
      <c r="AB283">
        <v>130.69999999999999</v>
      </c>
      <c r="AC283" s="1">
        <f>(Table2[[#This Row],[Close Price]]/Table2[[#This Row],[Day Low]])-1</f>
        <v>2.2935779816513735E-2</v>
      </c>
      <c r="AD283" s="1">
        <f>(Table2[[#This Row],[Day High]]/Table2[[#This Row],[Close Price]])-1</f>
        <v>4.5446705760607164E-2</v>
      </c>
      <c r="AE283" s="1">
        <f>(Table2[[#This Row],[Close Price]]/Table2[[#This Row],[Current Week Low]])-1</f>
        <v>2.2935779816513735E-2</v>
      </c>
      <c r="AF283" s="1">
        <f>(Table2[[#This Row],[Current Week High]]/Table2[[#This Row],[Close Price]])-1</f>
        <v>4.5446705760607164E-2</v>
      </c>
      <c r="AG283" s="1">
        <f>(Table2[[#This Row],[Close Price]]/Table2[[#This Row],[Current Month Low]])-1</f>
        <v>2.2935779816513735E-2</v>
      </c>
      <c r="AH283" s="1">
        <f>(Table2[[#This Row],[Current Month High]]/Table2[[#This Row],[Close Price]])-1</f>
        <v>0.12711279751638482</v>
      </c>
      <c r="AI283">
        <v>46.5591583304587</v>
      </c>
      <c r="AJ283">
        <v>78.262874711760105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-0.22</v>
      </c>
      <c r="AM283" t="s">
        <v>3189</v>
      </c>
      <c r="AN283">
        <v>-13.54</v>
      </c>
      <c r="AO283" t="s">
        <v>3189</v>
      </c>
      <c r="AP283">
        <v>7.0718069699261005E-2</v>
      </c>
      <c r="AQ283">
        <f>(Table2[[#This Row],[Sharpe Ratio]]-AVERAGE(Table2[Sharpe Ratio]))/_xlfn.STDEV.P(Table2[Sharpe Ratio])</f>
        <v>0.10832166314388134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223</v>
      </c>
      <c r="AT283">
        <f>_xlfn.RANK.AVG(Table2[[#This Row],[6M Return vs Nifty Z-Score]],Table2[6M Return vs Nifty Z-Score])</f>
        <v>363</v>
      </c>
      <c r="AU283">
        <f>_xlfn.RANK.AVG(Table2[[#This Row],[Sharpe Ratio Z-Score]],Table2[Sharpe Ratio Z-Score])</f>
        <v>317</v>
      </c>
      <c r="AV283">
        <f>(Table2[[#This Row],[Rank 1Y]]+Table2[[#This Row],[Rank 6M]]+Table2[[#This Row],[Rank Sharpe]])/3</f>
        <v>301</v>
      </c>
    </row>
    <row r="284" spans="1:48" x14ac:dyDescent="0.3">
      <c r="A284" t="s">
        <v>258</v>
      </c>
      <c r="B284" t="s">
        <v>259</v>
      </c>
      <c r="C284" t="s">
        <v>3136</v>
      </c>
      <c r="D284" t="s">
        <v>117</v>
      </c>
      <c r="E284">
        <v>103312.79637198</v>
      </c>
      <c r="F284">
        <v>1000.6</v>
      </c>
      <c r="G284">
        <v>21.732869894204299</v>
      </c>
      <c r="H284">
        <f>(Table2[[#This Row],[1Y Return vs Nifty]]-AVERAGE(Table2[1Y Return vs Nifty]))/_xlfn.STDEV.P(Table2[1Y Return vs Nifty])</f>
        <v>-2.9023760979817983E-2</v>
      </c>
      <c r="I284">
        <v>7.2156261257323999</v>
      </c>
      <c r="J284">
        <f>(Table2[[#This Row],[1M Return vs Nifty]]-AVERAGE(Table2[1M Return vs Nifty]))/_xlfn.STDEV.P(Table2[1M Return vs Nifty])</f>
        <v>0.84799555348321098</v>
      </c>
      <c r="K284">
        <v>-0.36719792763183501</v>
      </c>
      <c r="L284">
        <f>(Table2[[#This Row],[6M Return vs Nifty]]-AVERAGE(Table2[6M Return vs Nifty]))/_xlfn.STDEV.P(Table2[6M Return vs Nifty])</f>
        <v>-0.20574458224286299</v>
      </c>
      <c r="M284">
        <v>2.33315057049747</v>
      </c>
      <c r="N284">
        <f>(Table2[[#This Row],[1W Return vs Nifty]]-AVERAGE(Table2[1W Return vs Nifty]))/_xlfn.STDEV.P(Table2[1W Return vs Nifty])</f>
        <v>0.22905765874870515</v>
      </c>
      <c r="O284">
        <v>1014.03</v>
      </c>
      <c r="P284">
        <v>995.81931285081998</v>
      </c>
      <c r="Q284">
        <v>908.98157315784204</v>
      </c>
      <c r="R284">
        <v>48.829090692323398</v>
      </c>
      <c r="S284" s="1">
        <f>(Table2[[#This Row],[Close Price]]-Table2[[#This Row],[20D EMA]])/Table2[[#This Row],[20D EMA]]</f>
        <v>-1.3244184097117393E-2</v>
      </c>
      <c r="T284" s="1">
        <f>(Table2[[#This Row],[Close Price]]-Table2[[#This Row],[50D EMA]])/Table2[[#This Row],[50D EMA]]</f>
        <v>4.800757614846757E-3</v>
      </c>
      <c r="U284" s="1">
        <f>(Table2[[#This Row],[Close Price]]-Table2[[#This Row],[200D EMA]])/Table2[[#This Row],[200D EMA]]</f>
        <v>0.1007923917795952</v>
      </c>
      <c r="V284">
        <v>1.3183608196148899</v>
      </c>
      <c r="W284">
        <v>987.1</v>
      </c>
      <c r="X284">
        <v>1030.7</v>
      </c>
      <c r="Y284">
        <v>987.1</v>
      </c>
      <c r="Z284">
        <v>1030.7</v>
      </c>
      <c r="AA284">
        <v>987.1</v>
      </c>
      <c r="AB284">
        <v>1069</v>
      </c>
      <c r="AC284" s="1">
        <f>(Table2[[#This Row],[Close Price]]/Table2[[#This Row],[Day Low]])-1</f>
        <v>1.3676425894032951E-2</v>
      </c>
      <c r="AD284" s="1">
        <f>(Table2[[#This Row],[Day High]]/Table2[[#This Row],[Close Price]])-1</f>
        <v>3.0081950829502269E-2</v>
      </c>
      <c r="AE284" s="1">
        <f>(Table2[[#This Row],[Close Price]]/Table2[[#This Row],[Current Week Low]])-1</f>
        <v>1.3676425894032951E-2</v>
      </c>
      <c r="AF284" s="1">
        <f>(Table2[[#This Row],[Current Week High]]/Table2[[#This Row],[Close Price]])-1</f>
        <v>3.0081950829502269E-2</v>
      </c>
      <c r="AG284" s="1">
        <f>(Table2[[#This Row],[Close Price]]/Table2[[#This Row],[Current Month Low]])-1</f>
        <v>1.3676425894032951E-2</v>
      </c>
      <c r="AH284" s="1">
        <f>(Table2[[#This Row],[Current Month High]]/Table2[[#This Row],[Close Price]])-1</f>
        <v>6.8358984609234508E-2</v>
      </c>
      <c r="AI284">
        <v>9.6342194683190101</v>
      </c>
      <c r="AJ284">
        <v>72.042640990371297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-0.01</v>
      </c>
      <c r="AM284" t="s">
        <v>3189</v>
      </c>
      <c r="AN284">
        <v>-2.37</v>
      </c>
      <c r="AO284" t="s">
        <v>3189</v>
      </c>
      <c r="AP284">
        <v>0.111637091887165</v>
      </c>
      <c r="AQ284">
        <f>(Table2[[#This Row],[Sharpe Ratio]]-AVERAGE(Table2[Sharpe Ratio]))/_xlfn.STDEV.P(Table2[Sharpe Ratio])</f>
        <v>0.58605561189016875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1.428340480899404</v>
      </c>
      <c r="AS284">
        <f>_xlfn.RANK.AVG(Table2[[#This Row],[1Y Return vs Nifty Z-Score]],Table2[1Y Return vs Nifty Z-Score])</f>
        <v>309</v>
      </c>
      <c r="AT284">
        <f>_xlfn.RANK.AVG(Table2[[#This Row],[6M Return vs Nifty Z-Score]],Table2[6M Return vs Nifty Z-Score])</f>
        <v>396</v>
      </c>
      <c r="AU284">
        <f>_xlfn.RANK.AVG(Table2[[#This Row],[Sharpe Ratio Z-Score]],Table2[Sharpe Ratio Z-Score])</f>
        <v>199</v>
      </c>
      <c r="AV284">
        <f>(Table2[[#This Row],[Rank 1Y]]+Table2[[#This Row],[Rank 6M]]+Table2[[#This Row],[Rank Sharpe]])/3</f>
        <v>301.33333333333331</v>
      </c>
    </row>
    <row r="285" spans="1:48" x14ac:dyDescent="0.3">
      <c r="A285" t="s">
        <v>457</v>
      </c>
      <c r="B285" t="s">
        <v>458</v>
      </c>
      <c r="C285" t="s">
        <v>3129</v>
      </c>
      <c r="D285" t="s">
        <v>24</v>
      </c>
      <c r="E285">
        <v>47494.663263413997</v>
      </c>
      <c r="F285">
        <v>184.2</v>
      </c>
      <c r="G285">
        <v>0.91375201969499598</v>
      </c>
      <c r="H285">
        <f>(Table2[[#This Row],[1Y Return vs Nifty]]-AVERAGE(Table2[1Y Return vs Nifty]))/_xlfn.STDEV.P(Table2[1Y Return vs Nifty])</f>
        <v>-0.40322996269791772</v>
      </c>
      <c r="I285">
        <v>5.80369747813734</v>
      </c>
      <c r="J285">
        <f>(Table2[[#This Row],[1M Return vs Nifty]]-AVERAGE(Table2[1M Return vs Nifty]))/_xlfn.STDEV.P(Table2[1M Return vs Nifty])</f>
        <v>0.6902458586348017</v>
      </c>
      <c r="K285">
        <v>9.1642455540197005</v>
      </c>
      <c r="L285">
        <f>(Table2[[#This Row],[6M Return vs Nifty]]-AVERAGE(Table2[6M Return vs Nifty]))/_xlfn.STDEV.P(Table2[6M Return vs Nifty])</f>
        <v>0.1306697221088956</v>
      </c>
      <c r="M285">
        <v>3.8451409993447698</v>
      </c>
      <c r="N285">
        <f>(Table2[[#This Row],[1W Return vs Nifty]]-AVERAGE(Table2[1W Return vs Nifty]))/_xlfn.STDEV.P(Table2[1W Return vs Nifty])</f>
        <v>0.61598867749207264</v>
      </c>
      <c r="O285">
        <v>190.9</v>
      </c>
      <c r="P285">
        <v>190.266943840008</v>
      </c>
      <c r="Q285">
        <v>172.93794171736599</v>
      </c>
      <c r="R285">
        <v>58.193249420914597</v>
      </c>
      <c r="S285" s="1">
        <f>(Table2[[#This Row],[Close Price]]-Table2[[#This Row],[20D EMA]])/Table2[[#This Row],[20D EMA]]</f>
        <v>-3.5096909376637071E-2</v>
      </c>
      <c r="T285" s="1">
        <f>(Table2[[#This Row],[Close Price]]-Table2[[#This Row],[50D EMA]])/Table2[[#This Row],[50D EMA]]</f>
        <v>-3.1886483892386429E-2</v>
      </c>
      <c r="U285" s="1">
        <f>(Table2[[#This Row],[Close Price]]-Table2[[#This Row],[200D EMA]])/Table2[[#This Row],[200D EMA]]</f>
        <v>6.5121963236035751E-2</v>
      </c>
      <c r="V285">
        <v>1.1430460898711201</v>
      </c>
      <c r="W285">
        <v>182.65</v>
      </c>
      <c r="X285">
        <v>196.48</v>
      </c>
      <c r="Y285">
        <v>182.65</v>
      </c>
      <c r="Z285">
        <v>196.48</v>
      </c>
      <c r="AA285">
        <v>182.65</v>
      </c>
      <c r="AB285">
        <v>200.1</v>
      </c>
      <c r="AC285" s="1">
        <f>(Table2[[#This Row],[Close Price]]/Table2[[#This Row],[Day Low]])-1</f>
        <v>8.4861757459622211E-3</v>
      </c>
      <c r="AD285" s="1">
        <f>(Table2[[#This Row],[Day High]]/Table2[[#This Row],[Close Price]])-1</f>
        <v>6.6666666666666652E-2</v>
      </c>
      <c r="AE285" s="1">
        <f>(Table2[[#This Row],[Close Price]]/Table2[[#This Row],[Current Week Low]])-1</f>
        <v>8.4861757459622211E-3</v>
      </c>
      <c r="AF285" s="1">
        <f>(Table2[[#This Row],[Current Week High]]/Table2[[#This Row],[Close Price]])-1</f>
        <v>6.6666666666666652E-2</v>
      </c>
      <c r="AG285" s="1">
        <f>(Table2[[#This Row],[Close Price]]/Table2[[#This Row],[Current Month Low]])-1</f>
        <v>8.4861757459622211E-3</v>
      </c>
      <c r="AH285" s="1">
        <f>(Table2[[#This Row],[Current Month High]]/Table2[[#This Row],[Close Price]])-1</f>
        <v>8.6319218241042384E-2</v>
      </c>
      <c r="AI285">
        <v>12.1552660152008</v>
      </c>
      <c r="AJ285">
        <v>34.207650273223997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-0.02</v>
      </c>
      <c r="AM285" t="s">
        <v>3189</v>
      </c>
      <c r="AN285">
        <v>-0.92</v>
      </c>
      <c r="AO285" t="s">
        <v>3189</v>
      </c>
      <c r="AP285">
        <v>0.11375781783627199</v>
      </c>
      <c r="AQ285">
        <f>(Table2[[#This Row],[Sharpe Ratio]]-AVERAGE(Table2[Sharpe Ratio]))/_xlfn.STDEV.P(Table2[Sharpe Ratio])</f>
        <v>0.6108153135571136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1.6444896090949659</v>
      </c>
      <c r="AS285">
        <f>_xlfn.RANK.AVG(Table2[[#This Row],[1Y Return vs Nifty Z-Score]],Table2[1Y Return vs Nifty Z-Score])</f>
        <v>437</v>
      </c>
      <c r="AT285">
        <f>_xlfn.RANK.AVG(Table2[[#This Row],[6M Return vs Nifty Z-Score]],Table2[6M Return vs Nifty Z-Score])</f>
        <v>276</v>
      </c>
      <c r="AU285">
        <f>_xlfn.RANK.AVG(Table2[[#This Row],[Sharpe Ratio Z-Score]],Table2[Sharpe Ratio Z-Score])</f>
        <v>191</v>
      </c>
      <c r="AV285">
        <f>(Table2[[#This Row],[Rank 1Y]]+Table2[[#This Row],[Rank 6M]]+Table2[[#This Row],[Rank Sharpe]])/3</f>
        <v>301.33333333333331</v>
      </c>
    </row>
    <row r="286" spans="1:48" x14ac:dyDescent="0.3">
      <c r="A286" t="s">
        <v>716</v>
      </c>
      <c r="B286" t="s">
        <v>717</v>
      </c>
      <c r="C286" t="s">
        <v>3133</v>
      </c>
      <c r="D286" t="s">
        <v>51</v>
      </c>
      <c r="E286">
        <v>24429.847866339998</v>
      </c>
      <c r="F286">
        <v>1217.95</v>
      </c>
      <c r="G286">
        <v>34.123663935871498</v>
      </c>
      <c r="H286">
        <f>(Table2[[#This Row],[1Y Return vs Nifty]]-AVERAGE(Table2[1Y Return vs Nifty]))/_xlfn.STDEV.P(Table2[1Y Return vs Nifty])</f>
        <v>0.19369038101947791</v>
      </c>
      <c r="I286">
        <v>12.1903672067338</v>
      </c>
      <c r="J286">
        <f>(Table2[[#This Row],[1M Return vs Nifty]]-AVERAGE(Table2[1M Return vs Nifty]))/_xlfn.STDEV.P(Table2[1M Return vs Nifty])</f>
        <v>1.4038054301469549</v>
      </c>
      <c r="K286">
        <v>11.0346969263434</v>
      </c>
      <c r="L286">
        <f>(Table2[[#This Row],[6M Return vs Nifty]]-AVERAGE(Table2[6M Return vs Nifty]))/_xlfn.STDEV.P(Table2[6M Return vs Nifty])</f>
        <v>0.19668769708355691</v>
      </c>
      <c r="M286">
        <v>7.0910427274166699</v>
      </c>
      <c r="N286">
        <f>(Table2[[#This Row],[1W Return vs Nifty]]-AVERAGE(Table2[1W Return vs Nifty]))/_xlfn.STDEV.P(Table2[1W Return vs Nifty])</f>
        <v>1.4466421250414803</v>
      </c>
      <c r="O286">
        <v>1187.05</v>
      </c>
      <c r="P286">
        <v>1143.26545634691</v>
      </c>
      <c r="Q286">
        <v>1003.4459014724</v>
      </c>
      <c r="R286">
        <v>68.569726188974897</v>
      </c>
      <c r="S286" s="1">
        <f>(Table2[[#This Row],[Close Price]]-Table2[[#This Row],[20D EMA]])/Table2[[#This Row],[20D EMA]]</f>
        <v>2.603091697906583E-2</v>
      </c>
      <c r="T286" s="1">
        <f>(Table2[[#This Row],[Close Price]]-Table2[[#This Row],[50D EMA]])/Table2[[#This Row],[50D EMA]]</f>
        <v>6.5325636525160533E-2</v>
      </c>
      <c r="U286" s="1">
        <f>(Table2[[#This Row],[Close Price]]-Table2[[#This Row],[200D EMA]])/Table2[[#This Row],[200D EMA]]</f>
        <v>0.21376747686432204</v>
      </c>
      <c r="V286">
        <v>0.64540729366639804</v>
      </c>
      <c r="W286">
        <v>1153.05</v>
      </c>
      <c r="X286">
        <v>1265</v>
      </c>
      <c r="Y286">
        <v>1153.05</v>
      </c>
      <c r="Z286">
        <v>1265</v>
      </c>
      <c r="AA286">
        <v>1153.05</v>
      </c>
      <c r="AB286">
        <v>1274.8499999999999</v>
      </c>
      <c r="AC286" s="1">
        <f>(Table2[[#This Row],[Close Price]]/Table2[[#This Row],[Day Low]])-1</f>
        <v>5.6285503664194936E-2</v>
      </c>
      <c r="AD286" s="1">
        <f>(Table2[[#This Row],[Day High]]/Table2[[#This Row],[Close Price]])-1</f>
        <v>3.8630485652120239E-2</v>
      </c>
      <c r="AE286" s="1">
        <f>(Table2[[#This Row],[Close Price]]/Table2[[#This Row],[Current Week Low]])-1</f>
        <v>5.6285503664194936E-2</v>
      </c>
      <c r="AF286" s="1">
        <f>(Table2[[#This Row],[Current Week High]]/Table2[[#This Row],[Close Price]])-1</f>
        <v>3.8630485652120239E-2</v>
      </c>
      <c r="AG286" s="1">
        <f>(Table2[[#This Row],[Close Price]]/Table2[[#This Row],[Current Month Low]])-1</f>
        <v>5.6285503664194936E-2</v>
      </c>
      <c r="AH286" s="1">
        <f>(Table2[[#This Row],[Current Month High]]/Table2[[#This Row],[Close Price]])-1</f>
        <v>4.6717845560162452E-2</v>
      </c>
      <c r="AI286">
        <v>5.50104684100332</v>
      </c>
      <c r="AJ286">
        <v>72.233613801880793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0.02</v>
      </c>
      <c r="AM286" t="s">
        <v>3188</v>
      </c>
      <c r="AN286">
        <v>2.41</v>
      </c>
      <c r="AO286" t="s">
        <v>3188</v>
      </c>
      <c r="AP286">
        <v>4.0753631369307E-2</v>
      </c>
      <c r="AQ286">
        <f>(Table2[[#This Row],[Sharpe Ratio]]-AVERAGE(Table2[Sharpe Ratio]))/_xlfn.STDEV.P(Table2[Sharpe Ratio])</f>
        <v>-0.24151635057007242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2.9993092827213976</v>
      </c>
      <c r="AS286">
        <f>_xlfn.RANK.AVG(Table2[[#This Row],[1Y Return vs Nifty Z-Score]],Table2[1Y Return vs Nifty Z-Score])</f>
        <v>247</v>
      </c>
      <c r="AT286">
        <f>_xlfn.RANK.AVG(Table2[[#This Row],[6M Return vs Nifty Z-Score]],Table2[6M Return vs Nifty Z-Score])</f>
        <v>255</v>
      </c>
      <c r="AU286">
        <f>_xlfn.RANK.AVG(Table2[[#This Row],[Sharpe Ratio Z-Score]],Table2[Sharpe Ratio Z-Score])</f>
        <v>404</v>
      </c>
      <c r="AV286">
        <f>(Table2[[#This Row],[Rank 1Y]]+Table2[[#This Row],[Rank 6M]]+Table2[[#This Row],[Rank Sharpe]])/3</f>
        <v>302</v>
      </c>
    </row>
    <row r="287" spans="1:48" x14ac:dyDescent="0.3">
      <c r="A287" t="s">
        <v>758</v>
      </c>
      <c r="B287" t="s">
        <v>759</v>
      </c>
      <c r="C287" t="s">
        <v>3142</v>
      </c>
      <c r="D287" t="s">
        <v>135</v>
      </c>
      <c r="E287">
        <v>21583.144691055</v>
      </c>
      <c r="F287">
        <v>1530.3</v>
      </c>
      <c r="G287">
        <v>191.226302625476</v>
      </c>
      <c r="H287">
        <f>(Table2[[#This Row],[1Y Return vs Nifty]]-AVERAGE(Table2[1Y Return vs Nifty]))/_xlfn.STDEV.P(Table2[1Y Return vs Nifty])</f>
        <v>3.0174786922383796</v>
      </c>
      <c r="I287">
        <v>5.2380513478915596</v>
      </c>
      <c r="J287">
        <f>(Table2[[#This Row],[1M Return vs Nifty]]-AVERAGE(Table2[1M Return vs Nifty]))/_xlfn.STDEV.P(Table2[1M Return vs Nifty])</f>
        <v>0.62704825683640919</v>
      </c>
      <c r="K287">
        <v>3.0850946877272998</v>
      </c>
      <c r="L287">
        <f>(Table2[[#This Row],[6M Return vs Nifty]]-AVERAGE(Table2[6M Return vs Nifty]))/_xlfn.STDEV.P(Table2[6M Return vs Nifty])</f>
        <v>-8.3895187568225726E-2</v>
      </c>
      <c r="M287">
        <v>-0.100020480288132</v>
      </c>
      <c r="N287">
        <f>(Table2[[#This Row],[1W Return vs Nifty]]-AVERAGE(Table2[1W Return vs Nifty]))/_xlfn.STDEV.P(Table2[1W Return vs Nifty])</f>
        <v>-0.39361119913228898</v>
      </c>
      <c r="O287">
        <v>1538.8</v>
      </c>
      <c r="P287">
        <v>1498.75995397268</v>
      </c>
      <c r="Q287">
        <v>1261.18935317607</v>
      </c>
      <c r="R287">
        <v>43.786307014085899</v>
      </c>
      <c r="S287" s="1">
        <f>(Table2[[#This Row],[Close Price]]-Table2[[#This Row],[20D EMA]])/Table2[[#This Row],[20D EMA]]</f>
        <v>-5.5237847673511829E-3</v>
      </c>
      <c r="T287" s="1">
        <f>(Table2[[#This Row],[Close Price]]-Table2[[#This Row],[50D EMA]])/Table2[[#This Row],[50D EMA]]</f>
        <v>2.1044094448693054E-2</v>
      </c>
      <c r="U287" s="1">
        <f>(Table2[[#This Row],[Close Price]]-Table2[[#This Row],[200D EMA]])/Table2[[#This Row],[200D EMA]]</f>
        <v>0.21337846386525944</v>
      </c>
      <c r="V287">
        <v>1.01614629325235</v>
      </c>
      <c r="W287">
        <v>1483.05</v>
      </c>
      <c r="X287">
        <v>1563.75</v>
      </c>
      <c r="Y287">
        <v>1483.05</v>
      </c>
      <c r="Z287">
        <v>1563.75</v>
      </c>
      <c r="AA287">
        <v>1483.05</v>
      </c>
      <c r="AB287">
        <v>1617.85</v>
      </c>
      <c r="AC287" s="1">
        <f>(Table2[[#This Row],[Close Price]]/Table2[[#This Row],[Day Low]])-1</f>
        <v>3.1860018205724705E-2</v>
      </c>
      <c r="AD287" s="1">
        <f>(Table2[[#This Row],[Day High]]/Table2[[#This Row],[Close Price]])-1</f>
        <v>2.1858459125661645E-2</v>
      </c>
      <c r="AE287" s="1">
        <f>(Table2[[#This Row],[Close Price]]/Table2[[#This Row],[Current Week Low]])-1</f>
        <v>3.1860018205724705E-2</v>
      </c>
      <c r="AF287" s="1">
        <f>(Table2[[#This Row],[Current Week High]]/Table2[[#This Row],[Close Price]])-1</f>
        <v>2.1858459125661645E-2</v>
      </c>
      <c r="AG287" s="1">
        <f>(Table2[[#This Row],[Close Price]]/Table2[[#This Row],[Current Month Low]])-1</f>
        <v>3.1860018205724705E-2</v>
      </c>
      <c r="AH287" s="1">
        <f>(Table2[[#This Row],[Current Month High]]/Table2[[#This Row],[Close Price]])-1</f>
        <v>5.7211004378226571E-2</v>
      </c>
      <c r="AI287">
        <v>7.6259556949617799</v>
      </c>
      <c r="AJ287">
        <v>223.77023167248399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0.14000000000000001</v>
      </c>
      <c r="AM287" t="s">
        <v>3188</v>
      </c>
      <c r="AN287">
        <v>3.19</v>
      </c>
      <c r="AO287" t="s">
        <v>3188</v>
      </c>
      <c r="AQ287">
        <f>(Table2[[#This Row],[Sharpe Ratio]]-AVERAGE(Table2[Sharpe Ratio]))/_xlfn.STDEV.P(Table2[Sharpe Ratio])</f>
        <v>-0.71731934386752505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2.4497012185067493</v>
      </c>
      <c r="AS287">
        <f>_xlfn.RANK.AVG(Table2[[#This Row],[1Y Return vs Nifty Z-Score]],Table2[1Y Return vs Nifty Z-Score])</f>
        <v>10</v>
      </c>
      <c r="AT287">
        <f>_xlfn.RANK.AVG(Table2[[#This Row],[6M Return vs Nifty Z-Score]],Table2[6M Return vs Nifty Z-Score])</f>
        <v>355</v>
      </c>
      <c r="AU287">
        <f>_xlfn.RANK.AVG(Table2[[#This Row],[Sharpe Ratio Z-Score]],Table2[Sharpe Ratio Z-Score])</f>
        <v>541.5</v>
      </c>
      <c r="AV287">
        <f>(Table2[[#This Row],[Rank 1Y]]+Table2[[#This Row],[Rank 6M]]+Table2[[#This Row],[Rank Sharpe]])/3</f>
        <v>302.16666666666669</v>
      </c>
    </row>
    <row r="288" spans="1:48" x14ac:dyDescent="0.3">
      <c r="A288" t="s">
        <v>571</v>
      </c>
      <c r="B288" t="s">
        <v>572</v>
      </c>
      <c r="C288" t="s">
        <v>3139</v>
      </c>
      <c r="D288" t="s">
        <v>111</v>
      </c>
      <c r="E288">
        <v>35518.217528699999</v>
      </c>
      <c r="F288">
        <v>322.89999999999998</v>
      </c>
      <c r="G288">
        <v>24.056430780272098</v>
      </c>
      <c r="H288">
        <f>(Table2[[#This Row],[1Y Return vs Nifty]]-AVERAGE(Table2[1Y Return vs Nifty]))/_xlfn.STDEV.P(Table2[1Y Return vs Nifty])</f>
        <v>1.274029928811337E-2</v>
      </c>
      <c r="I288">
        <v>7.6809595607668797</v>
      </c>
      <c r="J288">
        <f>(Table2[[#This Row],[1M Return vs Nifty]]-AVERAGE(Table2[1M Return vs Nifty]))/_xlfn.STDEV.P(Table2[1M Return vs Nifty])</f>
        <v>0.89998557968211579</v>
      </c>
      <c r="K288">
        <v>24.7425912455369</v>
      </c>
      <c r="L288">
        <f>(Table2[[#This Row],[6M Return vs Nifty]]-AVERAGE(Table2[6M Return vs Nifty]))/_xlfn.STDEV.P(Table2[6M Return vs Nifty])</f>
        <v>0.68051071301984345</v>
      </c>
      <c r="M288">
        <v>-1.7195164948245401</v>
      </c>
      <c r="N288">
        <f>(Table2[[#This Row],[1W Return vs Nifty]]-AVERAGE(Table2[1W Return vs Nifty]))/_xlfn.STDEV.P(Table2[1W Return vs Nifty])</f>
        <v>-0.8080537979740845</v>
      </c>
      <c r="O288">
        <v>335.1</v>
      </c>
      <c r="P288">
        <v>326.95427259049302</v>
      </c>
      <c r="Q288">
        <v>288.82221532435199</v>
      </c>
      <c r="R288">
        <v>42.163878007503399</v>
      </c>
      <c r="S288" s="1">
        <f>(Table2[[#This Row],[Close Price]]-Table2[[#This Row],[20D EMA]])/Table2[[#This Row],[20D EMA]]</f>
        <v>-3.6407042673828841E-2</v>
      </c>
      <c r="T288" s="1">
        <f>(Table2[[#This Row],[Close Price]]-Table2[[#This Row],[50D EMA]])/Table2[[#This Row],[50D EMA]]</f>
        <v>-1.2400121149574266E-2</v>
      </c>
      <c r="U288" s="1">
        <f>(Table2[[#This Row],[Close Price]]-Table2[[#This Row],[200D EMA]])/Table2[[#This Row],[200D EMA]]</f>
        <v>0.11798879333910686</v>
      </c>
      <c r="V288">
        <v>1.50864961349588</v>
      </c>
      <c r="W288">
        <v>321</v>
      </c>
      <c r="X288">
        <v>335</v>
      </c>
      <c r="Y288">
        <v>321</v>
      </c>
      <c r="Z288">
        <v>335</v>
      </c>
      <c r="AA288">
        <v>321</v>
      </c>
      <c r="AB288">
        <v>357.9</v>
      </c>
      <c r="AC288" s="1">
        <f>(Table2[[#This Row],[Close Price]]/Table2[[#This Row],[Day Low]])-1</f>
        <v>5.9190031152647204E-3</v>
      </c>
      <c r="AD288" s="1">
        <f>(Table2[[#This Row],[Day High]]/Table2[[#This Row],[Close Price]])-1</f>
        <v>3.7472901827191096E-2</v>
      </c>
      <c r="AE288" s="1">
        <f>(Table2[[#This Row],[Close Price]]/Table2[[#This Row],[Current Week Low]])-1</f>
        <v>5.9190031152647204E-3</v>
      </c>
      <c r="AF288" s="1">
        <f>(Table2[[#This Row],[Current Week High]]/Table2[[#This Row],[Close Price]])-1</f>
        <v>3.7472901827191096E-2</v>
      </c>
      <c r="AG288" s="1">
        <f>(Table2[[#This Row],[Close Price]]/Table2[[#This Row],[Current Month Low]])-1</f>
        <v>5.9190031152647204E-3</v>
      </c>
      <c r="AH288" s="1">
        <f>(Table2[[#This Row],[Current Month High]]/Table2[[#This Row],[Close Price]])-1</f>
        <v>0.10839269123567674</v>
      </c>
      <c r="AI288">
        <v>12.852276246515901</v>
      </c>
      <c r="AJ288">
        <v>62.465408805031402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-0.06</v>
      </c>
      <c r="AM288" t="s">
        <v>3189</v>
      </c>
      <c r="AN288">
        <v>-3.51</v>
      </c>
      <c r="AO288" t="s">
        <v>3189</v>
      </c>
      <c r="AP288">
        <v>1.3250091313337001E-2</v>
      </c>
      <c r="AQ288">
        <f>(Table2[[#This Row],[Sharpe Ratio]]-AVERAGE(Table2[Sharpe Ratio]))/_xlfn.STDEV.P(Table2[Sharpe Ratio])</f>
        <v>-0.56262311443903756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0.22255967957695044</v>
      </c>
      <c r="AS288">
        <f>_xlfn.RANK.AVG(Table2[[#This Row],[1Y Return vs Nifty Z-Score]],Table2[1Y Return vs Nifty Z-Score])</f>
        <v>302</v>
      </c>
      <c r="AT288">
        <f>_xlfn.RANK.AVG(Table2[[#This Row],[6M Return vs Nifty Z-Score]],Table2[6M Return vs Nifty Z-Score])</f>
        <v>137</v>
      </c>
      <c r="AU288">
        <f>_xlfn.RANK.AVG(Table2[[#This Row],[Sharpe Ratio Z-Score]],Table2[Sharpe Ratio Z-Score])</f>
        <v>474</v>
      </c>
      <c r="AV288">
        <f>(Table2[[#This Row],[Rank 1Y]]+Table2[[#This Row],[Rank 6M]]+Table2[[#This Row],[Rank Sharpe]])/3</f>
        <v>304.33333333333331</v>
      </c>
    </row>
    <row r="289" spans="1:48" x14ac:dyDescent="0.3">
      <c r="A289" t="s">
        <v>1903</v>
      </c>
      <c r="B289" t="s">
        <v>1904</v>
      </c>
      <c r="C289" t="s">
        <v>3128</v>
      </c>
      <c r="D289" t="s">
        <v>287</v>
      </c>
      <c r="E289">
        <v>3778.6046264400002</v>
      </c>
      <c r="F289">
        <v>1382.65</v>
      </c>
      <c r="G289">
        <v>41.744854706459599</v>
      </c>
      <c r="H289">
        <f>(Table2[[#This Row],[1Y Return vs Nifty]]-AVERAGE(Table2[1Y Return vs Nifty]))/_xlfn.STDEV.P(Table2[1Y Return vs Nifty])</f>
        <v>0.33067490015333811</v>
      </c>
      <c r="I289">
        <v>1.03539078837664</v>
      </c>
      <c r="J289">
        <f>(Table2[[#This Row],[1M Return vs Nifty]]-AVERAGE(Table2[1M Return vs Nifty]))/_xlfn.STDEV.P(Table2[1M Return vs Nifty])</f>
        <v>0.15750015187787689</v>
      </c>
      <c r="K289">
        <v>-4.0275277128851501</v>
      </c>
      <c r="L289">
        <f>(Table2[[#This Row],[6M Return vs Nifty]]-AVERAGE(Table2[6M Return vs Nifty]))/_xlfn.STDEV.P(Table2[6M Return vs Nifty])</f>
        <v>-0.33493669262724424</v>
      </c>
      <c r="M289">
        <v>4.2299436454835302</v>
      </c>
      <c r="N289">
        <f>(Table2[[#This Row],[1W Return vs Nifty]]-AVERAGE(Table2[1W Return vs Nifty]))/_xlfn.STDEV.P(Table2[1W Return vs Nifty])</f>
        <v>0.71446289865438861</v>
      </c>
      <c r="O289">
        <v>1384.1</v>
      </c>
      <c r="P289">
        <v>1373.18038636246</v>
      </c>
      <c r="Q289">
        <v>1252.4590588692699</v>
      </c>
      <c r="R289">
        <v>46.581613206531102</v>
      </c>
      <c r="S289" s="1">
        <f>(Table2[[#This Row],[Close Price]]-Table2[[#This Row],[20D EMA]])/Table2[[#This Row],[20D EMA]]</f>
        <v>-1.0476121667508259E-3</v>
      </c>
      <c r="T289" s="1">
        <f>(Table2[[#This Row],[Close Price]]-Table2[[#This Row],[50D EMA]])/Table2[[#This Row],[50D EMA]]</f>
        <v>6.8961177508695577E-3</v>
      </c>
      <c r="U289" s="1">
        <f>(Table2[[#This Row],[Close Price]]-Table2[[#This Row],[200D EMA]])/Table2[[#This Row],[200D EMA]]</f>
        <v>0.10394826099007785</v>
      </c>
      <c r="V289">
        <v>0.85272621462778797</v>
      </c>
      <c r="W289">
        <v>1365.6</v>
      </c>
      <c r="X289">
        <v>1392</v>
      </c>
      <c r="Y289">
        <v>1365.6</v>
      </c>
      <c r="Z289">
        <v>1392</v>
      </c>
      <c r="AA289">
        <v>1365.6</v>
      </c>
      <c r="AB289">
        <v>1397.4</v>
      </c>
      <c r="AC289" s="1">
        <f>(Table2[[#This Row],[Close Price]]/Table2[[#This Row],[Day Low]])-1</f>
        <v>1.248535442296439E-2</v>
      </c>
      <c r="AD289" s="1">
        <f>(Table2[[#This Row],[Day High]]/Table2[[#This Row],[Close Price]])-1</f>
        <v>6.7623765956676962E-3</v>
      </c>
      <c r="AE289" s="1">
        <f>(Table2[[#This Row],[Close Price]]/Table2[[#This Row],[Current Week Low]])-1</f>
        <v>1.248535442296439E-2</v>
      </c>
      <c r="AF289" s="1">
        <f>(Table2[[#This Row],[Current Week High]]/Table2[[#This Row],[Close Price]])-1</f>
        <v>6.7623765956676962E-3</v>
      </c>
      <c r="AG289" s="1">
        <f>(Table2[[#This Row],[Close Price]]/Table2[[#This Row],[Current Month Low]])-1</f>
        <v>1.248535442296439E-2</v>
      </c>
      <c r="AH289" s="1">
        <f>(Table2[[#This Row],[Current Month High]]/Table2[[#This Row],[Close Price]])-1</f>
        <v>1.0667920297978473E-2</v>
      </c>
      <c r="AI289">
        <v>2.3397099772176602</v>
      </c>
      <c r="AJ289">
        <v>70.214206573925907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-0.03</v>
      </c>
      <c r="AM289" t="s">
        <v>3189</v>
      </c>
      <c r="AN289">
        <v>-0.65</v>
      </c>
      <c r="AO289" t="s">
        <v>3189</v>
      </c>
      <c r="AP289">
        <v>9.1108755905451005E-2</v>
      </c>
      <c r="AQ289">
        <f>(Table2[[#This Row],[Sharpe Ratio]]-AVERAGE(Table2[Sharpe Ratio]))/_xlfn.STDEV.P(Table2[Sharpe Ratio])</f>
        <v>0.34638509961107089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1.2140863576694303</v>
      </c>
      <c r="AS289">
        <f>_xlfn.RANK.AVG(Table2[[#This Row],[1Y Return vs Nifty Z-Score]],Table2[1Y Return vs Nifty Z-Score])</f>
        <v>216</v>
      </c>
      <c r="AT289">
        <f>_xlfn.RANK.AVG(Table2[[#This Row],[6M Return vs Nifty Z-Score]],Table2[6M Return vs Nifty Z-Score])</f>
        <v>442</v>
      </c>
      <c r="AU289">
        <f>_xlfn.RANK.AVG(Table2[[#This Row],[Sharpe Ratio Z-Score]],Table2[Sharpe Ratio Z-Score])</f>
        <v>255</v>
      </c>
      <c r="AV289">
        <f>(Table2[[#This Row],[Rank 1Y]]+Table2[[#This Row],[Rank 6M]]+Table2[[#This Row],[Rank Sharpe]])/3</f>
        <v>304.33333333333331</v>
      </c>
    </row>
    <row r="290" spans="1:48" x14ac:dyDescent="0.3">
      <c r="A290" t="s">
        <v>361</v>
      </c>
      <c r="B290" t="s">
        <v>362</v>
      </c>
      <c r="C290" t="s">
        <v>3135</v>
      </c>
      <c r="D290" t="s">
        <v>117</v>
      </c>
      <c r="E290">
        <v>68618.452584159997</v>
      </c>
      <c r="F290">
        <v>1433.95</v>
      </c>
      <c r="G290">
        <v>6.0759619062122496</v>
      </c>
      <c r="H290">
        <f>(Table2[[#This Row],[1Y Return vs Nifty]]-AVERAGE(Table2[1Y Return vs Nifty]))/_xlfn.STDEV.P(Table2[1Y Return vs Nifty])</f>
        <v>-0.31044356484239499</v>
      </c>
      <c r="I290">
        <v>-3.6692464462571102</v>
      </c>
      <c r="J290">
        <f>(Table2[[#This Row],[1M Return vs Nifty]]-AVERAGE(Table2[1M Return vs Nifty]))/_xlfn.STDEV.P(Table2[1M Return vs Nifty])</f>
        <v>-0.36813199631888377</v>
      </c>
      <c r="K290">
        <v>12.016380967307001</v>
      </c>
      <c r="L290">
        <f>(Table2[[#This Row],[6M Return vs Nifty]]-AVERAGE(Table2[6M Return vs Nifty]))/_xlfn.STDEV.P(Table2[6M Return vs Nifty])</f>
        <v>0.23133644198455161</v>
      </c>
      <c r="M290">
        <v>0.38572177736000801</v>
      </c>
      <c r="N290">
        <f>(Table2[[#This Row],[1W Return vs Nifty]]-AVERAGE(Table2[1W Return vs Nifty]))/_xlfn.STDEV.P(Table2[1W Return vs Nifty])</f>
        <v>-0.26930568567623819</v>
      </c>
      <c r="O290">
        <v>1538.62</v>
      </c>
      <c r="P290">
        <v>1566.64666272764</v>
      </c>
      <c r="Q290">
        <v>1422.1930144743001</v>
      </c>
      <c r="R290">
        <v>21.045667214902899</v>
      </c>
      <c r="S290" s="1">
        <f>(Table2[[#This Row],[Close Price]]-Table2[[#This Row],[20D EMA]])/Table2[[#This Row],[20D EMA]]</f>
        <v>-6.8028493065214191E-2</v>
      </c>
      <c r="T290" s="1">
        <f>(Table2[[#This Row],[Close Price]]-Table2[[#This Row],[50D EMA]])/Table2[[#This Row],[50D EMA]]</f>
        <v>-8.4701078989059264E-2</v>
      </c>
      <c r="U290" s="1">
        <f>(Table2[[#This Row],[Close Price]]-Table2[[#This Row],[200D EMA]])/Table2[[#This Row],[200D EMA]]</f>
        <v>8.2668002205353482E-3</v>
      </c>
      <c r="V290">
        <v>1.0550595017893301</v>
      </c>
      <c r="W290">
        <v>1425.1</v>
      </c>
      <c r="X290">
        <v>1486</v>
      </c>
      <c r="Y290">
        <v>1425.1</v>
      </c>
      <c r="Z290">
        <v>1486</v>
      </c>
      <c r="AA290">
        <v>1425.1</v>
      </c>
      <c r="AB290">
        <v>1555</v>
      </c>
      <c r="AC290" s="1">
        <f>(Table2[[#This Row],[Close Price]]/Table2[[#This Row],[Day Low]])-1</f>
        <v>6.2100905199635736E-3</v>
      </c>
      <c r="AD290" s="1">
        <f>(Table2[[#This Row],[Day High]]/Table2[[#This Row],[Close Price]])-1</f>
        <v>3.6298336762090599E-2</v>
      </c>
      <c r="AE290" s="1">
        <f>(Table2[[#This Row],[Close Price]]/Table2[[#This Row],[Current Week Low]])-1</f>
        <v>6.2100905199635736E-3</v>
      </c>
      <c r="AF290" s="1">
        <f>(Table2[[#This Row],[Current Week High]]/Table2[[#This Row],[Close Price]])-1</f>
        <v>3.6298336762090599E-2</v>
      </c>
      <c r="AG290" s="1">
        <f>(Table2[[#This Row],[Close Price]]/Table2[[#This Row],[Current Month Low]])-1</f>
        <v>6.2100905199635736E-3</v>
      </c>
      <c r="AH290" s="1">
        <f>(Table2[[#This Row],[Current Month High]]/Table2[[#This Row],[Close Price]])-1</f>
        <v>8.4417169357369426E-2</v>
      </c>
      <c r="AI290">
        <v>25.841207852435499</v>
      </c>
      <c r="AJ290">
        <v>43.065948318866603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-0.12</v>
      </c>
      <c r="AM290" t="s">
        <v>3189</v>
      </c>
      <c r="AN290">
        <v>-9</v>
      </c>
      <c r="AO290" t="s">
        <v>3189</v>
      </c>
      <c r="AP290">
        <v>8.3431571294282997E-2</v>
      </c>
      <c r="AQ290">
        <f>(Table2[[#This Row],[Sharpe Ratio]]-AVERAGE(Table2[Sharpe Ratio]))/_xlfn.STDEV.P(Table2[Sharpe Ratio])</f>
        <v>0.25675315037471519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404</v>
      </c>
      <c r="AT290">
        <f>_xlfn.RANK.AVG(Table2[[#This Row],[6M Return vs Nifty Z-Score]],Table2[6M Return vs Nifty Z-Score])</f>
        <v>246</v>
      </c>
      <c r="AU290">
        <f>_xlfn.RANK.AVG(Table2[[#This Row],[Sharpe Ratio Z-Score]],Table2[Sharpe Ratio Z-Score])</f>
        <v>276</v>
      </c>
      <c r="AV290">
        <f>(Table2[[#This Row],[Rank 1Y]]+Table2[[#This Row],[Rank 6M]]+Table2[[#This Row],[Rank Sharpe]])/3</f>
        <v>308.66666666666669</v>
      </c>
    </row>
    <row r="291" spans="1:48" x14ac:dyDescent="0.3">
      <c r="A291" t="s">
        <v>248</v>
      </c>
      <c r="B291" t="s">
        <v>249</v>
      </c>
      <c r="C291" t="s">
        <v>3133</v>
      </c>
      <c r="D291" t="s">
        <v>51</v>
      </c>
      <c r="E291">
        <v>106394.15093264999</v>
      </c>
      <c r="F291">
        <v>1050.6500000000001</v>
      </c>
      <c r="G291">
        <v>49.7087026496527</v>
      </c>
      <c r="H291">
        <f>(Table2[[#This Row],[1Y Return vs Nifty]]-AVERAGE(Table2[1Y Return vs Nifty]))/_xlfn.STDEV.P(Table2[1Y Return vs Nifty])</f>
        <v>0.47381839488956895</v>
      </c>
      <c r="I291">
        <v>-3.3610947019950199</v>
      </c>
      <c r="J291">
        <f>(Table2[[#This Row],[1M Return vs Nifty]]-AVERAGE(Table2[1M Return vs Nifty]))/_xlfn.STDEV.P(Table2[1M Return vs Nifty])</f>
        <v>-0.33370331346217658</v>
      </c>
      <c r="K291">
        <v>-5.1395204695675201</v>
      </c>
      <c r="L291">
        <f>(Table2[[#This Row],[6M Return vs Nifty]]-AVERAGE(Table2[6M Return vs Nifty]))/_xlfn.STDEV.P(Table2[6M Return vs Nifty])</f>
        <v>-0.3741847110835918</v>
      </c>
      <c r="M291">
        <v>1.83561997398594</v>
      </c>
      <c r="N291">
        <f>(Table2[[#This Row],[1W Return vs Nifty]]-AVERAGE(Table2[1W Return vs Nifty]))/_xlfn.STDEV.P(Table2[1W Return vs Nifty])</f>
        <v>0.10173541061055659</v>
      </c>
      <c r="O291">
        <v>1082.23</v>
      </c>
      <c r="P291">
        <v>1109.2779846723599</v>
      </c>
      <c r="Q291">
        <v>993.955543710033</v>
      </c>
      <c r="R291">
        <v>34.899948332339399</v>
      </c>
      <c r="S291" s="1">
        <f>(Table2[[#This Row],[Close Price]]-Table2[[#This Row],[20D EMA]])/Table2[[#This Row],[20D EMA]]</f>
        <v>-2.9180488435914663E-2</v>
      </c>
      <c r="T291" s="1">
        <f>(Table2[[#This Row],[Close Price]]-Table2[[#This Row],[50D EMA]])/Table2[[#This Row],[50D EMA]]</f>
        <v>-5.2852382795351698E-2</v>
      </c>
      <c r="U291" s="1">
        <f>(Table2[[#This Row],[Close Price]]-Table2[[#This Row],[200D EMA]])/Table2[[#This Row],[200D EMA]]</f>
        <v>5.7039227406841232E-2</v>
      </c>
      <c r="V291">
        <v>0.65298313059953905</v>
      </c>
      <c r="W291">
        <v>1045.2</v>
      </c>
      <c r="X291">
        <v>1065.45</v>
      </c>
      <c r="Y291">
        <v>1045.2</v>
      </c>
      <c r="Z291">
        <v>1065.45</v>
      </c>
      <c r="AA291">
        <v>1045.2</v>
      </c>
      <c r="AB291">
        <v>1087.25</v>
      </c>
      <c r="AC291" s="1">
        <f>(Table2[[#This Row],[Close Price]]/Table2[[#This Row],[Day Low]])-1</f>
        <v>5.2143130501340895E-3</v>
      </c>
      <c r="AD291" s="1">
        <f>(Table2[[#This Row],[Day High]]/Table2[[#This Row],[Close Price]])-1</f>
        <v>1.4086517869890125E-2</v>
      </c>
      <c r="AE291" s="1">
        <f>(Table2[[#This Row],[Close Price]]/Table2[[#This Row],[Current Week Low]])-1</f>
        <v>5.2143130501340895E-3</v>
      </c>
      <c r="AF291" s="1">
        <f>(Table2[[#This Row],[Current Week High]]/Table2[[#This Row],[Close Price]])-1</f>
        <v>1.4086517869890125E-2</v>
      </c>
      <c r="AG291" s="1">
        <f>(Table2[[#This Row],[Close Price]]/Table2[[#This Row],[Current Month Low]])-1</f>
        <v>5.2143130501340895E-3</v>
      </c>
      <c r="AH291" s="1">
        <f>(Table2[[#This Row],[Current Month High]]/Table2[[#This Row],[Close Price]])-1</f>
        <v>3.4835577975538934E-2</v>
      </c>
      <c r="AI291">
        <v>26.0457811830771</v>
      </c>
      <c r="AJ291">
        <v>85.055041831792096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-0.2</v>
      </c>
      <c r="AM291" t="s">
        <v>3189</v>
      </c>
      <c r="AN291">
        <v>-2.71</v>
      </c>
      <c r="AO291" t="s">
        <v>3189</v>
      </c>
      <c r="AP291">
        <v>7.4909232478491003E-2</v>
      </c>
      <c r="AQ291">
        <f>(Table2[[#This Row],[Sharpe Ratio]]-AVERAGE(Table2[Sharpe Ratio]))/_xlfn.STDEV.P(Table2[Sharpe Ratio])</f>
        <v>0.157253935649452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180</v>
      </c>
      <c r="AT291">
        <f>_xlfn.RANK.AVG(Table2[[#This Row],[6M Return vs Nifty Z-Score]],Table2[6M Return vs Nifty Z-Score])</f>
        <v>452</v>
      </c>
      <c r="AU291">
        <f>_xlfn.RANK.AVG(Table2[[#This Row],[Sharpe Ratio Z-Score]],Table2[Sharpe Ratio Z-Score])</f>
        <v>303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1073</v>
      </c>
      <c r="B292" t="s">
        <v>1074</v>
      </c>
      <c r="C292" t="s">
        <v>3143</v>
      </c>
      <c r="D292" t="s">
        <v>482</v>
      </c>
      <c r="E292">
        <v>12550.96058352</v>
      </c>
      <c r="F292">
        <v>730.35</v>
      </c>
      <c r="G292">
        <v>27.933982757229501</v>
      </c>
      <c r="H292">
        <f>(Table2[[#This Row],[1Y Return vs Nifty]]-AVERAGE(Table2[1Y Return vs Nifty]))/_xlfn.STDEV.P(Table2[1Y Return vs Nifty])</f>
        <v>8.2436047494541045E-2</v>
      </c>
      <c r="I292">
        <v>12.422408557653901</v>
      </c>
      <c r="J292">
        <f>(Table2[[#This Row],[1M Return vs Nifty]]-AVERAGE(Table2[1M Return vs Nifty]))/_xlfn.STDEV.P(Table2[1M Return vs Nifty])</f>
        <v>1.4297305732922596</v>
      </c>
      <c r="K292">
        <v>39.602323011308798</v>
      </c>
      <c r="L292">
        <f>(Table2[[#This Row],[6M Return vs Nifty]]-AVERAGE(Table2[6M Return vs Nifty]))/_xlfn.STDEV.P(Table2[6M Return vs Nifty])</f>
        <v>1.2049880741309109</v>
      </c>
      <c r="M292">
        <v>10.707035744595199</v>
      </c>
      <c r="N292">
        <f>(Table2[[#This Row],[1W Return vs Nifty]]-AVERAGE(Table2[1W Return vs Nifty]))/_xlfn.STDEV.P(Table2[1W Return vs Nifty])</f>
        <v>2.3720050342316248</v>
      </c>
      <c r="O292">
        <v>752.84</v>
      </c>
      <c r="P292">
        <v>701.89701925914699</v>
      </c>
      <c r="Q292">
        <v>580.742299183662</v>
      </c>
      <c r="R292">
        <v>61.080792538970698</v>
      </c>
      <c r="S292" s="1">
        <f>(Table2[[#This Row],[Close Price]]-Table2[[#This Row],[20D EMA]])/Table2[[#This Row],[20D EMA]]</f>
        <v>-2.9873545507677606E-2</v>
      </c>
      <c r="T292" s="1">
        <f>(Table2[[#This Row],[Close Price]]-Table2[[#This Row],[50D EMA]])/Table2[[#This Row],[50D EMA]]</f>
        <v>4.0537258258889868E-2</v>
      </c>
      <c r="U292" s="1">
        <f>(Table2[[#This Row],[Close Price]]-Table2[[#This Row],[200D EMA]])/Table2[[#This Row],[200D EMA]]</f>
        <v>0.25761460983062301</v>
      </c>
      <c r="V292">
        <v>0.97101289902058996</v>
      </c>
      <c r="W292">
        <v>716.45</v>
      </c>
      <c r="X292">
        <v>798.05</v>
      </c>
      <c r="Y292">
        <v>716.45</v>
      </c>
      <c r="Z292">
        <v>798.05</v>
      </c>
      <c r="AA292">
        <v>716.45</v>
      </c>
      <c r="AB292">
        <v>837</v>
      </c>
      <c r="AC292" s="1">
        <f>(Table2[[#This Row],[Close Price]]/Table2[[#This Row],[Day Low]])-1</f>
        <v>1.9401214320608595E-2</v>
      </c>
      <c r="AD292" s="1">
        <f>(Table2[[#This Row],[Day High]]/Table2[[#This Row],[Close Price]])-1</f>
        <v>9.2695283083453095E-2</v>
      </c>
      <c r="AE292" s="1">
        <f>(Table2[[#This Row],[Close Price]]/Table2[[#This Row],[Current Week Low]])-1</f>
        <v>1.9401214320608595E-2</v>
      </c>
      <c r="AF292" s="1">
        <f>(Table2[[#This Row],[Current Week High]]/Table2[[#This Row],[Close Price]])-1</f>
        <v>9.2695283083453095E-2</v>
      </c>
      <c r="AG292" s="1">
        <f>(Table2[[#This Row],[Close Price]]/Table2[[#This Row],[Current Month Low]])-1</f>
        <v>1.9401214320608595E-2</v>
      </c>
      <c r="AH292" s="1">
        <f>(Table2[[#This Row],[Current Month High]]/Table2[[#This Row],[Close Price]])-1</f>
        <v>0.14602587800369693</v>
      </c>
      <c r="AI292">
        <v>14.6025878003696</v>
      </c>
      <c r="AJ292">
        <v>79.822725593992303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0.31</v>
      </c>
      <c r="AM292" t="s">
        <v>3188</v>
      </c>
      <c r="AN292">
        <v>-5.83</v>
      </c>
      <c r="AO292" t="s">
        <v>3189</v>
      </c>
      <c r="AP292">
        <v>-1.2286935452751E-2</v>
      </c>
      <c r="AQ292">
        <f>(Table2[[#This Row],[Sharpe Ratio]]-AVERAGE(Table2[Sharpe Ratio]))/_xlfn.STDEV.P(Table2[Sharpe Ratio])</f>
        <v>-0.86077062588688558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4.228389103262451</v>
      </c>
      <c r="AS292">
        <f>_xlfn.RANK.AVG(Table2[[#This Row],[1Y Return vs Nifty Z-Score]],Table2[1Y Return vs Nifty Z-Score])</f>
        <v>272</v>
      </c>
      <c r="AT292">
        <f>_xlfn.RANK.AVG(Table2[[#This Row],[6M Return vs Nifty Z-Score]],Table2[6M Return vs Nifty Z-Score])</f>
        <v>76</v>
      </c>
      <c r="AU292">
        <f>_xlfn.RANK.AVG(Table2[[#This Row],[Sharpe Ratio Z-Score]],Table2[Sharpe Ratio Z-Score])</f>
        <v>589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1494</v>
      </c>
      <c r="B293" t="s">
        <v>1495</v>
      </c>
      <c r="C293" t="s">
        <v>3133</v>
      </c>
      <c r="D293" t="s">
        <v>51</v>
      </c>
      <c r="E293">
        <v>6865.1806951400004</v>
      </c>
      <c r="F293">
        <v>1605.55</v>
      </c>
      <c r="G293">
        <v>10.1647350528771</v>
      </c>
      <c r="H293">
        <f>(Table2[[#This Row],[1Y Return vs Nifty]]-AVERAGE(Table2[1Y Return vs Nifty]))/_xlfn.STDEV.P(Table2[1Y Return vs Nifty])</f>
        <v>-0.23695129306973814</v>
      </c>
      <c r="I293">
        <v>18.1709725112656</v>
      </c>
      <c r="J293">
        <f>(Table2[[#This Row],[1M Return vs Nifty]]-AVERAGE(Table2[1M Return vs Nifty]))/_xlfn.STDEV.P(Table2[1M Return vs Nifty])</f>
        <v>2.0719968882674693</v>
      </c>
      <c r="K293">
        <v>29.252536726072002</v>
      </c>
      <c r="L293">
        <f>(Table2[[#This Row],[6M Return vs Nifty]]-AVERAGE(Table2[6M Return vs Nifty]))/_xlfn.STDEV.P(Table2[6M Return vs Nifty])</f>
        <v>0.83969018823986363</v>
      </c>
      <c r="M293">
        <v>2.79242669598717</v>
      </c>
      <c r="N293">
        <f>(Table2[[#This Row],[1W Return vs Nifty]]-AVERAGE(Table2[1W Return vs Nifty]))/_xlfn.STDEV.P(Table2[1W Return vs Nifty])</f>
        <v>0.34659026724260689</v>
      </c>
      <c r="O293">
        <v>1602.38</v>
      </c>
      <c r="P293">
        <v>1485.3083734858899</v>
      </c>
      <c r="Q293">
        <v>1303.4257087756901</v>
      </c>
      <c r="R293">
        <v>56.9010463302481</v>
      </c>
      <c r="S293" s="1">
        <f>(Table2[[#This Row],[Close Price]]-Table2[[#This Row],[20D EMA]])/Table2[[#This Row],[20D EMA]]</f>
        <v>1.9783072679388442E-3</v>
      </c>
      <c r="T293" s="1">
        <f>(Table2[[#This Row],[Close Price]]-Table2[[#This Row],[50D EMA]])/Table2[[#This Row],[50D EMA]]</f>
        <v>8.0953981449598506E-2</v>
      </c>
      <c r="U293" s="1">
        <f>(Table2[[#This Row],[Close Price]]-Table2[[#This Row],[200D EMA]])/Table2[[#This Row],[200D EMA]]</f>
        <v>0.23179249050419279</v>
      </c>
      <c r="V293">
        <v>1.2668937326848599</v>
      </c>
      <c r="W293">
        <v>1591.9</v>
      </c>
      <c r="X293">
        <v>1719.55</v>
      </c>
      <c r="Y293">
        <v>1591.9</v>
      </c>
      <c r="Z293">
        <v>1719.55</v>
      </c>
      <c r="AA293">
        <v>1591.9</v>
      </c>
      <c r="AB293">
        <v>1780.8</v>
      </c>
      <c r="AC293" s="1">
        <f>(Table2[[#This Row],[Close Price]]/Table2[[#This Row],[Day Low]])-1</f>
        <v>8.5746592122619703E-3</v>
      </c>
      <c r="AD293" s="1">
        <f>(Table2[[#This Row],[Day High]]/Table2[[#This Row],[Close Price]])-1</f>
        <v>7.1003705895176017E-2</v>
      </c>
      <c r="AE293" s="1">
        <f>(Table2[[#This Row],[Close Price]]/Table2[[#This Row],[Current Week Low]])-1</f>
        <v>8.5746592122619703E-3</v>
      </c>
      <c r="AF293" s="1">
        <f>(Table2[[#This Row],[Current Week High]]/Table2[[#This Row],[Close Price]])-1</f>
        <v>7.1003705895176017E-2</v>
      </c>
      <c r="AG293" s="1">
        <f>(Table2[[#This Row],[Close Price]]/Table2[[#This Row],[Current Month Low]])-1</f>
        <v>8.5746592122619703E-3</v>
      </c>
      <c r="AH293" s="1">
        <f>(Table2[[#This Row],[Current Month High]]/Table2[[#This Row],[Close Price]])-1</f>
        <v>0.10915262682569837</v>
      </c>
      <c r="AI293">
        <v>13.5436454797421</v>
      </c>
      <c r="AJ293">
        <v>59.843695554781199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</v>
      </c>
      <c r="AM293" t="s">
        <v>3188</v>
      </c>
      <c r="AN293">
        <v>1.31</v>
      </c>
      <c r="AO293" t="s">
        <v>3188</v>
      </c>
      <c r="AP293">
        <v>2.2290334854864001E-2</v>
      </c>
      <c r="AQ293">
        <f>(Table2[[#This Row],[Sharpe Ratio]]-AVERAGE(Table2[Sharpe Ratio]))/_xlfn.STDEV.P(Table2[Sharpe Ratio])</f>
        <v>-0.45707730679756126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2.5642487438826409</v>
      </c>
      <c r="AS293">
        <f>_xlfn.RANK.AVG(Table2[[#This Row],[1Y Return vs Nifty Z-Score]],Table2[1Y Return vs Nifty Z-Score])</f>
        <v>378</v>
      </c>
      <c r="AT293">
        <f>_xlfn.RANK.AVG(Table2[[#This Row],[6M Return vs Nifty Z-Score]],Table2[6M Return vs Nifty Z-Score])</f>
        <v>111</v>
      </c>
      <c r="AU293">
        <f>_xlfn.RANK.AVG(Table2[[#This Row],[Sharpe Ratio Z-Score]],Table2[Sharpe Ratio Z-Score])</f>
        <v>449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1521</v>
      </c>
      <c r="B294" t="s">
        <v>1522</v>
      </c>
      <c r="C294" t="s">
        <v>607</v>
      </c>
      <c r="D294" t="s">
        <v>469</v>
      </c>
      <c r="E294">
        <v>6682.0155776000001</v>
      </c>
      <c r="F294">
        <v>906.35</v>
      </c>
      <c r="G294">
        <v>-8.7617011024285798</v>
      </c>
      <c r="H294">
        <f>(Table2[[#This Row],[1Y Return vs Nifty]]-AVERAGE(Table2[1Y Return vs Nifty]))/_xlfn.STDEV.P(Table2[1Y Return vs Nifty])</f>
        <v>-0.57713812655746499</v>
      </c>
      <c r="I294">
        <v>2.0329585640127998</v>
      </c>
      <c r="J294">
        <f>(Table2[[#This Row],[1M Return vs Nifty]]-AVERAGE(Table2[1M Return vs Nifty]))/_xlfn.STDEV.P(Table2[1M Return vs Nifty])</f>
        <v>0.2689548011374216</v>
      </c>
      <c r="K294">
        <v>5.0508660098873897</v>
      </c>
      <c r="L294">
        <f>(Table2[[#This Row],[6M Return vs Nifty]]-AVERAGE(Table2[6M Return vs Nifty]))/_xlfn.STDEV.P(Table2[6M Return vs Nifty])</f>
        <v>-1.4512874896259272E-2</v>
      </c>
      <c r="M294">
        <v>-0.75752244017397197</v>
      </c>
      <c r="N294">
        <f>(Table2[[#This Row],[1W Return vs Nifty]]-AVERAGE(Table2[1W Return vs Nifty]))/_xlfn.STDEV.P(Table2[1W Return vs Nifty])</f>
        <v>-0.56187145945572392</v>
      </c>
      <c r="O294">
        <v>946.17</v>
      </c>
      <c r="P294">
        <v>937.57449762183103</v>
      </c>
      <c r="Q294">
        <v>864.86441884126896</v>
      </c>
      <c r="R294">
        <v>43.314882410479697</v>
      </c>
      <c r="S294" s="1">
        <f>(Table2[[#This Row],[Close Price]]-Table2[[#This Row],[20D EMA]])/Table2[[#This Row],[20D EMA]]</f>
        <v>-4.2085460329539026E-2</v>
      </c>
      <c r="T294" s="1">
        <f>(Table2[[#This Row],[Close Price]]-Table2[[#This Row],[50D EMA]])/Table2[[#This Row],[50D EMA]]</f>
        <v>-3.330348436421033E-2</v>
      </c>
      <c r="U294" s="1">
        <f>(Table2[[#This Row],[Close Price]]-Table2[[#This Row],[200D EMA]])/Table2[[#This Row],[200D EMA]]</f>
        <v>4.7967727952449198E-2</v>
      </c>
      <c r="V294">
        <v>0.377398176797061</v>
      </c>
      <c r="W294">
        <v>871</v>
      </c>
      <c r="X294">
        <v>938.1</v>
      </c>
      <c r="Y294">
        <v>871</v>
      </c>
      <c r="Z294">
        <v>938.1</v>
      </c>
      <c r="AA294">
        <v>871</v>
      </c>
      <c r="AB294">
        <v>979</v>
      </c>
      <c r="AC294" s="1">
        <f>(Table2[[#This Row],[Close Price]]/Table2[[#This Row],[Day Low]])-1</f>
        <v>4.0585533869115897E-2</v>
      </c>
      <c r="AD294" s="1">
        <f>(Table2[[#This Row],[Day High]]/Table2[[#This Row],[Close Price]])-1</f>
        <v>3.5030617311193168E-2</v>
      </c>
      <c r="AE294" s="1">
        <f>(Table2[[#This Row],[Close Price]]/Table2[[#This Row],[Current Week Low]])-1</f>
        <v>4.0585533869115897E-2</v>
      </c>
      <c r="AF294" s="1">
        <f>(Table2[[#This Row],[Current Week High]]/Table2[[#This Row],[Close Price]])-1</f>
        <v>3.5030617311193168E-2</v>
      </c>
      <c r="AG294" s="1">
        <f>(Table2[[#This Row],[Close Price]]/Table2[[#This Row],[Current Month Low]])-1</f>
        <v>4.0585533869115897E-2</v>
      </c>
      <c r="AH294" s="1">
        <f>(Table2[[#This Row],[Current Month High]]/Table2[[#This Row],[Close Price]])-1</f>
        <v>8.0156672367186932E-2</v>
      </c>
      <c r="AI294">
        <v>24.455232526065998</v>
      </c>
      <c r="AJ294">
        <v>31.986311344109399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-0.09</v>
      </c>
      <c r="AM294" t="s">
        <v>3189</v>
      </c>
      <c r="AN294">
        <v>-3.61</v>
      </c>
      <c r="AO294" t="s">
        <v>3189</v>
      </c>
      <c r="AP294">
        <v>0.14684123588530301</v>
      </c>
      <c r="AQ294">
        <f>(Table2[[#This Row],[Sharpe Ratio]]-AVERAGE(Table2[Sharpe Ratio]))/_xlfn.STDEV.P(Table2[Sharpe Ratio])</f>
        <v>0.99706774818298061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0.11250008841095394</v>
      </c>
      <c r="AS294">
        <f>_xlfn.RANK.AVG(Table2[[#This Row],[1Y Return vs Nifty Z-Score]],Table2[1Y Return vs Nifty Z-Score])</f>
        <v>507</v>
      </c>
      <c r="AT294">
        <f>_xlfn.RANK.AVG(Table2[[#This Row],[6M Return vs Nifty Z-Score]],Table2[6M Return vs Nifty Z-Score])</f>
        <v>327</v>
      </c>
      <c r="AU294">
        <f>_xlfn.RANK.AVG(Table2[[#This Row],[Sharpe Ratio Z-Score]],Table2[Sharpe Ratio Z-Score])</f>
        <v>110</v>
      </c>
      <c r="AV294">
        <f>(Table2[[#This Row],[Rank 1Y]]+Table2[[#This Row],[Rank 6M]]+Table2[[#This Row],[Rank Sharpe]])/3</f>
        <v>314.66666666666669</v>
      </c>
    </row>
    <row r="295" spans="1:48" x14ac:dyDescent="0.3">
      <c r="A295" t="s">
        <v>764</v>
      </c>
      <c r="B295" t="s">
        <v>765</v>
      </c>
      <c r="C295" t="s">
        <v>3128</v>
      </c>
      <c r="D295" t="s">
        <v>766</v>
      </c>
      <c r="E295">
        <v>21512.765137900002</v>
      </c>
      <c r="F295">
        <v>1506</v>
      </c>
      <c r="G295">
        <v>14.978841846423199</v>
      </c>
      <c r="H295">
        <f>(Table2[[#This Row],[1Y Return vs Nifty]]-AVERAGE(Table2[1Y Return vs Nifty]))/_xlfn.STDEV.P(Table2[1Y Return vs Nifty])</f>
        <v>-0.15042175667262286</v>
      </c>
      <c r="I295">
        <v>-4.26869920916534</v>
      </c>
      <c r="J295">
        <f>(Table2[[#This Row],[1M Return vs Nifty]]-AVERAGE(Table2[1M Return vs Nifty]))/_xlfn.STDEV.P(Table2[1M Return vs Nifty])</f>
        <v>-0.43510669124123641</v>
      </c>
      <c r="K295">
        <v>28.9989824082182</v>
      </c>
      <c r="L295">
        <f>(Table2[[#This Row],[6M Return vs Nifty]]-AVERAGE(Table2[6M Return vs Nifty]))/_xlfn.STDEV.P(Table2[6M Return vs Nifty])</f>
        <v>0.83074093521010195</v>
      </c>
      <c r="M295">
        <v>-0.33031241336675099</v>
      </c>
      <c r="N295">
        <f>(Table2[[#This Row],[1W Return vs Nifty]]-AVERAGE(Table2[1W Return vs Nifty]))/_xlfn.STDEV.P(Table2[1W Return vs Nifty])</f>
        <v>-0.45254483427601294</v>
      </c>
      <c r="O295">
        <v>1567.35</v>
      </c>
      <c r="P295">
        <v>1535.4276196205501</v>
      </c>
      <c r="Q295">
        <v>1333.1625850596199</v>
      </c>
      <c r="R295">
        <v>34.4749881599612</v>
      </c>
      <c r="S295" s="1">
        <f>(Table2[[#This Row],[Close Price]]-Table2[[#This Row],[20D EMA]])/Table2[[#This Row],[20D EMA]]</f>
        <v>-3.9142501674801364E-2</v>
      </c>
      <c r="T295" s="1">
        <f>(Table2[[#This Row],[Close Price]]-Table2[[#This Row],[50D EMA]])/Table2[[#This Row],[50D EMA]]</f>
        <v>-1.9165748514946308E-2</v>
      </c>
      <c r="U295" s="1">
        <f>(Table2[[#This Row],[Close Price]]-Table2[[#This Row],[200D EMA]])/Table2[[#This Row],[200D EMA]]</f>
        <v>0.12964466365717178</v>
      </c>
      <c r="V295">
        <v>0.39690822030255801</v>
      </c>
      <c r="W295">
        <v>1470.05</v>
      </c>
      <c r="X295">
        <v>1561.45</v>
      </c>
      <c r="Y295">
        <v>1470.05</v>
      </c>
      <c r="Z295">
        <v>1561.45</v>
      </c>
      <c r="AA295">
        <v>1470.05</v>
      </c>
      <c r="AB295">
        <v>1632</v>
      </c>
      <c r="AC295" s="1">
        <f>(Table2[[#This Row],[Close Price]]/Table2[[#This Row],[Day Low]])-1</f>
        <v>2.4454950511887397E-2</v>
      </c>
      <c r="AD295" s="1">
        <f>(Table2[[#This Row],[Day High]]/Table2[[#This Row],[Close Price]])-1</f>
        <v>3.6819389110225753E-2</v>
      </c>
      <c r="AE295" s="1">
        <f>(Table2[[#This Row],[Close Price]]/Table2[[#This Row],[Current Week Low]])-1</f>
        <v>2.4454950511887397E-2</v>
      </c>
      <c r="AF295" s="1">
        <f>(Table2[[#This Row],[Current Week High]]/Table2[[#This Row],[Close Price]])-1</f>
        <v>3.6819389110225753E-2</v>
      </c>
      <c r="AG295" s="1">
        <f>(Table2[[#This Row],[Close Price]]/Table2[[#This Row],[Current Month Low]])-1</f>
        <v>2.4454950511887397E-2</v>
      </c>
      <c r="AH295" s="1">
        <f>(Table2[[#This Row],[Current Month High]]/Table2[[#This Row],[Close Price]])-1</f>
        <v>8.3665338645418252E-2</v>
      </c>
      <c r="AI295">
        <v>13.877822045152699</v>
      </c>
      <c r="AJ295">
        <v>52.406011233112302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3188</v>
      </c>
      <c r="AN295">
        <v>-3.14</v>
      </c>
      <c r="AO295" t="s">
        <v>3189</v>
      </c>
      <c r="AP295">
        <v>1.0396463582334E-2</v>
      </c>
      <c r="AQ295">
        <f>(Table2[[#This Row],[Sharpe Ratio]]-AVERAGE(Table2[Sharpe Ratio]))/_xlfn.STDEV.P(Table2[Sharpe Ratio])</f>
        <v>-0.5959395225859303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-0.80327186956570062</v>
      </c>
      <c r="AS295">
        <f>_xlfn.RANK.AVG(Table2[[#This Row],[1Y Return vs Nifty Z-Score]],Table2[1Y Return vs Nifty Z-Score])</f>
        <v>349</v>
      </c>
      <c r="AT295">
        <f>_xlfn.RANK.AVG(Table2[[#This Row],[6M Return vs Nifty Z-Score]],Table2[6M Return vs Nifty Z-Score])</f>
        <v>113</v>
      </c>
      <c r="AU295">
        <f>_xlfn.RANK.AVG(Table2[[#This Row],[Sharpe Ratio Z-Score]],Table2[Sharpe Ratio Z-Score])</f>
        <v>483</v>
      </c>
      <c r="AV295">
        <f>(Table2[[#This Row],[Rank 1Y]]+Table2[[#This Row],[Rank 6M]]+Table2[[#This Row],[Rank Sharpe]])/3</f>
        <v>315</v>
      </c>
    </row>
    <row r="296" spans="1:48" x14ac:dyDescent="0.3">
      <c r="A296" t="s">
        <v>958</v>
      </c>
      <c r="B296" t="s">
        <v>959</v>
      </c>
      <c r="C296" t="s">
        <v>3129</v>
      </c>
      <c r="D296" t="s">
        <v>227</v>
      </c>
      <c r="E296">
        <v>15516.436454364901</v>
      </c>
      <c r="F296">
        <v>1201.55</v>
      </c>
      <c r="G296">
        <v>29.990430233038801</v>
      </c>
      <c r="H296">
        <f>(Table2[[#This Row],[1Y Return vs Nifty]]-AVERAGE(Table2[1Y Return vs Nifty]))/_xlfn.STDEV.P(Table2[1Y Return vs Nifty])</f>
        <v>0.11939896799837192</v>
      </c>
      <c r="I296">
        <v>-6.3258409736139001</v>
      </c>
      <c r="J296">
        <f>(Table2[[#This Row],[1M Return vs Nifty]]-AVERAGE(Table2[1M Return vs Nifty]))/_xlfn.STDEV.P(Table2[1M Return vs Nifty])</f>
        <v>-0.66494372029679316</v>
      </c>
      <c r="K296">
        <v>19.859399820040299</v>
      </c>
      <c r="L296">
        <f>(Table2[[#This Row],[6M Return vs Nifty]]-AVERAGE(Table2[6M Return vs Nifty]))/_xlfn.STDEV.P(Table2[6M Return vs Nifty])</f>
        <v>0.50815744359246551</v>
      </c>
      <c r="M296">
        <v>1.22311836422705</v>
      </c>
      <c r="N296">
        <f>(Table2[[#This Row],[1W Return vs Nifty]]-AVERAGE(Table2[1W Return vs Nifty]))/_xlfn.STDEV.P(Table2[1W Return vs Nifty])</f>
        <v>-5.5008883086222274E-2</v>
      </c>
      <c r="O296">
        <v>1236.5</v>
      </c>
      <c r="P296">
        <v>1177.9441978462601</v>
      </c>
      <c r="Q296">
        <v>1008.8892385429</v>
      </c>
      <c r="R296">
        <v>29.872636250899198</v>
      </c>
      <c r="S296" s="1">
        <f>(Table2[[#This Row],[Close Price]]-Table2[[#This Row],[20D EMA]])/Table2[[#This Row],[20D EMA]]</f>
        <v>-2.8265264860493366E-2</v>
      </c>
      <c r="T296" s="1">
        <f>(Table2[[#This Row],[Close Price]]-Table2[[#This Row],[50D EMA]])/Table2[[#This Row],[50D EMA]]</f>
        <v>2.0039830576779844E-2</v>
      </c>
      <c r="U296" s="1">
        <f>(Table2[[#This Row],[Close Price]]-Table2[[#This Row],[200D EMA]])/Table2[[#This Row],[200D EMA]]</f>
        <v>0.19096324363153333</v>
      </c>
      <c r="V296">
        <v>0.79933864817607103</v>
      </c>
      <c r="W296">
        <v>1176.2</v>
      </c>
      <c r="X296">
        <v>1228.2</v>
      </c>
      <c r="Y296">
        <v>1176.2</v>
      </c>
      <c r="Z296">
        <v>1228.2</v>
      </c>
      <c r="AA296">
        <v>1176.2</v>
      </c>
      <c r="AB296">
        <v>1255.05</v>
      </c>
      <c r="AC296" s="1">
        <f>(Table2[[#This Row],[Close Price]]/Table2[[#This Row],[Day Low]])-1</f>
        <v>2.1552457065124875E-2</v>
      </c>
      <c r="AD296" s="1">
        <f>(Table2[[#This Row],[Day High]]/Table2[[#This Row],[Close Price]])-1</f>
        <v>2.2179684574091807E-2</v>
      </c>
      <c r="AE296" s="1">
        <f>(Table2[[#This Row],[Close Price]]/Table2[[#This Row],[Current Week Low]])-1</f>
        <v>2.1552457065124875E-2</v>
      </c>
      <c r="AF296" s="1">
        <f>(Table2[[#This Row],[Current Week High]]/Table2[[#This Row],[Close Price]])-1</f>
        <v>2.2179684574091807E-2</v>
      </c>
      <c r="AG296" s="1">
        <f>(Table2[[#This Row],[Close Price]]/Table2[[#This Row],[Current Month Low]])-1</f>
        <v>2.1552457065124875E-2</v>
      </c>
      <c r="AH296" s="1">
        <f>(Table2[[#This Row],[Current Month High]]/Table2[[#This Row],[Close Price]])-1</f>
        <v>4.4525820814780959E-2</v>
      </c>
      <c r="AI296">
        <v>11.6058424534975</v>
      </c>
      <c r="AJ296">
        <v>62.152496626180799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0.18</v>
      </c>
      <c r="AM296" t="s">
        <v>3188</v>
      </c>
      <c r="AN296">
        <v>-7.55</v>
      </c>
      <c r="AO296" t="s">
        <v>3189</v>
      </c>
      <c r="AP296">
        <v>4.6030151178280002E-3</v>
      </c>
      <c r="AQ296">
        <f>(Table2[[#This Row],[Sharpe Ratio]]-AVERAGE(Table2[Sharpe Ratio]))/_xlfn.STDEV.P(Table2[Sharpe Ratio])</f>
        <v>-0.663578651377838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-0.75597484317001606</v>
      </c>
      <c r="AS296">
        <f>_xlfn.RANK.AVG(Table2[[#This Row],[1Y Return vs Nifty Z-Score]],Table2[1Y Return vs Nifty Z-Score])</f>
        <v>264</v>
      </c>
      <c r="AT296">
        <f>_xlfn.RANK.AVG(Table2[[#This Row],[6M Return vs Nifty Z-Score]],Table2[6M Return vs Nifty Z-Score])</f>
        <v>182</v>
      </c>
      <c r="AU296">
        <f>_xlfn.RANK.AVG(Table2[[#This Row],[Sharpe Ratio Z-Score]],Table2[Sharpe Ratio Z-Score])</f>
        <v>500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939</v>
      </c>
      <c r="B297" t="s">
        <v>940</v>
      </c>
      <c r="C297" t="s">
        <v>3133</v>
      </c>
      <c r="D297" t="s">
        <v>51</v>
      </c>
      <c r="E297">
        <v>15816.049352279901</v>
      </c>
      <c r="F297">
        <v>6795.4</v>
      </c>
      <c r="G297">
        <v>23.512900967671399</v>
      </c>
      <c r="H297">
        <f>(Table2[[#This Row],[1Y Return vs Nifty]]-AVERAGE(Table2[1Y Return vs Nifty]))/_xlfn.STDEV.P(Table2[1Y Return vs Nifty])</f>
        <v>2.9708062711739092E-3</v>
      </c>
      <c r="I297">
        <v>-6.0821910661162004</v>
      </c>
      <c r="J297">
        <f>(Table2[[#This Row],[1M Return vs Nifty]]-AVERAGE(Table2[1M Return vs Nifty]))/_xlfn.STDEV.P(Table2[1M Return vs Nifty])</f>
        <v>-0.63772159499812964</v>
      </c>
      <c r="K297">
        <v>15.864272875607201</v>
      </c>
      <c r="L297">
        <f>(Table2[[#This Row],[6M Return vs Nifty]]-AVERAGE(Table2[6M Return vs Nifty]))/_xlfn.STDEV.P(Table2[6M Return vs Nifty])</f>
        <v>0.36714859698956392</v>
      </c>
      <c r="M297">
        <v>4.4068729204217796</v>
      </c>
      <c r="N297">
        <f>(Table2[[#This Row],[1W Return vs Nifty]]-AVERAGE(Table2[1W Return vs Nifty]))/_xlfn.STDEV.P(Table2[1W Return vs Nifty])</f>
        <v>0.75974058248838872</v>
      </c>
      <c r="O297">
        <v>7011.25</v>
      </c>
      <c r="P297">
        <v>6881.1701224114004</v>
      </c>
      <c r="Q297">
        <v>6034.5105916570601</v>
      </c>
      <c r="R297">
        <v>38.5001324674489</v>
      </c>
      <c r="S297" s="1">
        <f>(Table2[[#This Row],[Close Price]]-Table2[[#This Row],[20D EMA]])/Table2[[#This Row],[20D EMA]]</f>
        <v>-3.0786236405776483E-2</v>
      </c>
      <c r="T297" s="1">
        <f>(Table2[[#This Row],[Close Price]]-Table2[[#This Row],[50D EMA]])/Table2[[#This Row],[50D EMA]]</f>
        <v>-1.2464467653844883E-2</v>
      </c>
      <c r="U297" s="1">
        <f>(Table2[[#This Row],[Close Price]]-Table2[[#This Row],[200D EMA]])/Table2[[#This Row],[200D EMA]]</f>
        <v>0.12608966324375964</v>
      </c>
      <c r="V297">
        <v>1.26296149407311</v>
      </c>
      <c r="W297">
        <v>6649.95</v>
      </c>
      <c r="X297">
        <v>6992</v>
      </c>
      <c r="Y297">
        <v>6649.95</v>
      </c>
      <c r="Z297">
        <v>6992</v>
      </c>
      <c r="AA297">
        <v>6649.95</v>
      </c>
      <c r="AB297">
        <v>7248.75</v>
      </c>
      <c r="AC297" s="1">
        <f>(Table2[[#This Row],[Close Price]]/Table2[[#This Row],[Day Low]])-1</f>
        <v>2.1872344904848795E-2</v>
      </c>
      <c r="AD297" s="1">
        <f>(Table2[[#This Row],[Day High]]/Table2[[#This Row],[Close Price]])-1</f>
        <v>2.8931335903699562E-2</v>
      </c>
      <c r="AE297" s="1">
        <f>(Table2[[#This Row],[Close Price]]/Table2[[#This Row],[Current Week Low]])-1</f>
        <v>2.1872344904848795E-2</v>
      </c>
      <c r="AF297" s="1">
        <f>(Table2[[#This Row],[Current Week High]]/Table2[[#This Row],[Close Price]])-1</f>
        <v>2.8931335903699562E-2</v>
      </c>
      <c r="AG297" s="1">
        <f>(Table2[[#This Row],[Close Price]]/Table2[[#This Row],[Current Month Low]])-1</f>
        <v>2.1872344904848795E-2</v>
      </c>
      <c r="AH297" s="1">
        <f>(Table2[[#This Row],[Current Month High]]/Table2[[#This Row],[Close Price]])-1</f>
        <v>6.6714247873561616E-2</v>
      </c>
      <c r="AI297">
        <v>11.8403625982282</v>
      </c>
      <c r="AJ297">
        <v>50.333981822919803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-0.03</v>
      </c>
      <c r="AM297" t="s">
        <v>3189</v>
      </c>
      <c r="AN297">
        <v>-4.92</v>
      </c>
      <c r="AO297" t="s">
        <v>3189</v>
      </c>
      <c r="AP297">
        <v>3.1337847522594997E-2</v>
      </c>
      <c r="AQ297">
        <f>(Table2[[#This Row],[Sharpe Ratio]]-AVERAGE(Table2[Sharpe Ratio]))/_xlfn.STDEV.P(Table2[Sharpe Ratio])</f>
        <v>-0.35144663133227866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0.14069175941871825</v>
      </c>
      <c r="AS297">
        <f>_xlfn.RANK.AVG(Table2[[#This Row],[1Y Return vs Nifty Z-Score]],Table2[1Y Return vs Nifty Z-Score])</f>
        <v>303</v>
      </c>
      <c r="AT297">
        <f>_xlfn.RANK.AVG(Table2[[#This Row],[6M Return vs Nifty Z-Score]],Table2[6M Return vs Nifty Z-Score])</f>
        <v>215</v>
      </c>
      <c r="AU297">
        <f>_xlfn.RANK.AVG(Table2[[#This Row],[Sharpe Ratio Z-Score]],Table2[Sharpe Ratio Z-Score])</f>
        <v>429</v>
      </c>
      <c r="AV297">
        <f>(Table2[[#This Row],[Rank 1Y]]+Table2[[#This Row],[Rank 6M]]+Table2[[#This Row],[Rank Sharpe]])/3</f>
        <v>315.66666666666669</v>
      </c>
    </row>
    <row r="298" spans="1:48" x14ac:dyDescent="0.3">
      <c r="A298" t="s">
        <v>1099</v>
      </c>
      <c r="B298" t="s">
        <v>1100</v>
      </c>
      <c r="C298" t="s">
        <v>3134</v>
      </c>
      <c r="D298" t="s">
        <v>224</v>
      </c>
      <c r="E298">
        <v>11915.93915731</v>
      </c>
      <c r="F298">
        <v>288.25</v>
      </c>
      <c r="G298">
        <v>42.156617039850403</v>
      </c>
      <c r="H298">
        <f>(Table2[[#This Row],[1Y Return vs Nifty]]-AVERAGE(Table2[1Y Return vs Nifty]))/_xlfn.STDEV.P(Table2[1Y Return vs Nifty])</f>
        <v>0.33807598312512982</v>
      </c>
      <c r="I298">
        <v>42.803402698237797</v>
      </c>
      <c r="J298">
        <f>(Table2[[#This Row],[1M Return vs Nifty]]-AVERAGE(Table2[1M Return vs Nifty]))/_xlfn.STDEV.P(Table2[1M Return vs Nifty])</f>
        <v>4.8240894617755057</v>
      </c>
      <c r="K298">
        <v>-9.9102642357718107</v>
      </c>
      <c r="L298">
        <f>(Table2[[#This Row],[6M Return vs Nifty]]-AVERAGE(Table2[6M Return vs Nifty]))/_xlfn.STDEV.P(Table2[6M Return vs Nifty])</f>
        <v>-0.54256911670249941</v>
      </c>
      <c r="M298">
        <v>-4.4486606939652296</v>
      </c>
      <c r="N298">
        <f>(Table2[[#This Row],[1W Return vs Nifty]]-AVERAGE(Table2[1W Return vs Nifty]))/_xlfn.STDEV.P(Table2[1W Return vs Nifty])</f>
        <v>-1.5064646642889705</v>
      </c>
      <c r="O298">
        <v>289.27</v>
      </c>
      <c r="P298">
        <v>253.153093291587</v>
      </c>
      <c r="Q298">
        <v>214.578608900429</v>
      </c>
      <c r="R298">
        <v>48.865925532522098</v>
      </c>
      <c r="S298" s="1">
        <f>(Table2[[#This Row],[Close Price]]-Table2[[#This Row],[20D EMA]])/Table2[[#This Row],[20D EMA]]</f>
        <v>-3.5261174681093161E-3</v>
      </c>
      <c r="T298" s="1">
        <f>(Table2[[#This Row],[Close Price]]-Table2[[#This Row],[50D EMA]])/Table2[[#This Row],[50D EMA]]</f>
        <v>0.13863905928254905</v>
      </c>
      <c r="U298" s="1">
        <f>(Table2[[#This Row],[Close Price]]-Table2[[#This Row],[200D EMA]])/Table2[[#This Row],[200D EMA]]</f>
        <v>0.34333054667978002</v>
      </c>
      <c r="V298">
        <v>1.40002728548672</v>
      </c>
      <c r="W298">
        <v>285.3</v>
      </c>
      <c r="X298">
        <v>310</v>
      </c>
      <c r="Y298">
        <v>285.3</v>
      </c>
      <c r="Z298">
        <v>310</v>
      </c>
      <c r="AA298">
        <v>285.3</v>
      </c>
      <c r="AB298">
        <v>345.7</v>
      </c>
      <c r="AC298" s="1">
        <f>(Table2[[#This Row],[Close Price]]/Table2[[#This Row],[Day Low]])-1</f>
        <v>1.0339992989835123E-2</v>
      </c>
      <c r="AD298" s="1">
        <f>(Table2[[#This Row],[Day High]]/Table2[[#This Row],[Close Price]])-1</f>
        <v>7.5455333911535138E-2</v>
      </c>
      <c r="AE298" s="1">
        <f>(Table2[[#This Row],[Close Price]]/Table2[[#This Row],[Current Week Low]])-1</f>
        <v>1.0339992989835123E-2</v>
      </c>
      <c r="AF298" s="1">
        <f>(Table2[[#This Row],[Current Week High]]/Table2[[#This Row],[Close Price]])-1</f>
        <v>7.5455333911535138E-2</v>
      </c>
      <c r="AG298" s="1">
        <f>(Table2[[#This Row],[Close Price]]/Table2[[#This Row],[Current Month Low]])-1</f>
        <v>1.0339992989835123E-2</v>
      </c>
      <c r="AH298" s="1">
        <f>(Table2[[#This Row],[Current Month High]]/Table2[[#This Row],[Close Price]])-1</f>
        <v>0.19930615784908934</v>
      </c>
      <c r="AI298">
        <v>21.769297484822101</v>
      </c>
      <c r="AJ298">
        <v>99.550017307026593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0.62</v>
      </c>
      <c r="AM298" t="s">
        <v>3188</v>
      </c>
      <c r="AN298">
        <v>1.95</v>
      </c>
      <c r="AO298" t="s">
        <v>3188</v>
      </c>
      <c r="AP298">
        <v>9.8838292778418005E-2</v>
      </c>
      <c r="AQ298">
        <f>(Table2[[#This Row],[Sharpe Ratio]]-AVERAGE(Table2[Sharpe Ratio]))/_xlfn.STDEV.P(Table2[Sharpe Ratio])</f>
        <v>0.43662826708817981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3.5497599309973449</v>
      </c>
      <c r="AS298">
        <f>_xlfn.RANK.AVG(Table2[[#This Row],[1Y Return vs Nifty Z-Score]],Table2[1Y Return vs Nifty Z-Score])</f>
        <v>211</v>
      </c>
      <c r="AT298">
        <f>_xlfn.RANK.AVG(Table2[[#This Row],[6M Return vs Nifty Z-Score]],Table2[6M Return vs Nifty Z-Score])</f>
        <v>507</v>
      </c>
      <c r="AU298">
        <f>_xlfn.RANK.AVG(Table2[[#This Row],[Sharpe Ratio Z-Score]],Table2[Sharpe Ratio Z-Score])</f>
        <v>229</v>
      </c>
      <c r="AV298">
        <f>(Table2[[#This Row],[Rank 1Y]]+Table2[[#This Row],[Rank 6M]]+Table2[[#This Row],[Rank Sharpe]])/3</f>
        <v>315.66666666666669</v>
      </c>
    </row>
    <row r="299" spans="1:48" x14ac:dyDescent="0.3">
      <c r="A299" t="s">
        <v>991</v>
      </c>
      <c r="B299" t="s">
        <v>992</v>
      </c>
      <c r="C299" t="s">
        <v>3139</v>
      </c>
      <c r="D299" t="s">
        <v>779</v>
      </c>
      <c r="E299">
        <v>14585.290633000001</v>
      </c>
      <c r="F299">
        <v>343.4</v>
      </c>
      <c r="G299">
        <v>16.325075712655298</v>
      </c>
      <c r="H299">
        <f>(Table2[[#This Row],[1Y Return vs Nifty]]-AVERAGE(Table2[1Y Return vs Nifty]))/_xlfn.STDEV.P(Table2[1Y Return vs Nifty])</f>
        <v>-0.12622433079014608</v>
      </c>
      <c r="I299">
        <v>-19.894734295033601</v>
      </c>
      <c r="J299">
        <f>(Table2[[#This Row],[1M Return vs Nifty]]-AVERAGE(Table2[1M Return vs Nifty]))/_xlfn.STDEV.P(Table2[1M Return vs Nifty])</f>
        <v>-2.1809472269403298</v>
      </c>
      <c r="K299">
        <v>-12.329379957511</v>
      </c>
      <c r="L299">
        <f>(Table2[[#This Row],[6M Return vs Nifty]]-AVERAGE(Table2[6M Return vs Nifty]))/_xlfn.STDEV.P(Table2[6M Return vs Nifty])</f>
        <v>-0.62795231540078078</v>
      </c>
      <c r="M299">
        <v>9.4513157824894098E-2</v>
      </c>
      <c r="N299">
        <f>(Table2[[#This Row],[1W Return vs Nifty]]-AVERAGE(Table2[1W Return vs Nifty]))/_xlfn.STDEV.P(Table2[1W Return vs Nifty])</f>
        <v>-0.34382841126615721</v>
      </c>
      <c r="O299">
        <v>386.11</v>
      </c>
      <c r="P299">
        <v>389.98674355165099</v>
      </c>
      <c r="Q299">
        <v>351.07265596646897</v>
      </c>
      <c r="R299">
        <v>20.736636509620499</v>
      </c>
      <c r="S299" s="1">
        <f>(Table2[[#This Row],[Close Price]]-Table2[[#This Row],[20D EMA]])/Table2[[#This Row],[20D EMA]]</f>
        <v>-0.1106161456579732</v>
      </c>
      <c r="T299" s="1">
        <f>(Table2[[#This Row],[Close Price]]-Table2[[#This Row],[50D EMA]])/Table2[[#This Row],[50D EMA]]</f>
        <v>-0.11945724905257177</v>
      </c>
      <c r="U299" s="1">
        <f>(Table2[[#This Row],[Close Price]]-Table2[[#This Row],[200D EMA]])/Table2[[#This Row],[200D EMA]]</f>
        <v>-2.1854894809015861E-2</v>
      </c>
      <c r="V299">
        <v>0.55240157636180698</v>
      </c>
      <c r="W299">
        <v>341.8</v>
      </c>
      <c r="X299">
        <v>365.75</v>
      </c>
      <c r="Y299">
        <v>341.8</v>
      </c>
      <c r="Z299">
        <v>365.75</v>
      </c>
      <c r="AA299">
        <v>341.8</v>
      </c>
      <c r="AB299">
        <v>378.8</v>
      </c>
      <c r="AC299" s="1">
        <f>(Table2[[#This Row],[Close Price]]/Table2[[#This Row],[Day Low]])-1</f>
        <v>4.681100058513632E-3</v>
      </c>
      <c r="AD299" s="1">
        <f>(Table2[[#This Row],[Day High]]/Table2[[#This Row],[Close Price]])-1</f>
        <v>6.5084449621432894E-2</v>
      </c>
      <c r="AE299" s="1">
        <f>(Table2[[#This Row],[Close Price]]/Table2[[#This Row],[Current Week Low]])-1</f>
        <v>4.681100058513632E-3</v>
      </c>
      <c r="AF299" s="1">
        <f>(Table2[[#This Row],[Current Week High]]/Table2[[#This Row],[Close Price]])-1</f>
        <v>6.5084449621432894E-2</v>
      </c>
      <c r="AG299" s="1">
        <f>(Table2[[#This Row],[Close Price]]/Table2[[#This Row],[Current Month Low]])-1</f>
        <v>4.681100058513632E-3</v>
      </c>
      <c r="AH299" s="1">
        <f>(Table2[[#This Row],[Current Month High]]/Table2[[#This Row],[Close Price]])-1</f>
        <v>0.10308677926616205</v>
      </c>
      <c r="AI299">
        <v>38.147932440302803</v>
      </c>
      <c r="AJ299">
        <v>49.304347826086897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-0.04</v>
      </c>
      <c r="AM299" t="s">
        <v>3189</v>
      </c>
      <c r="AN299">
        <v>-15.28</v>
      </c>
      <c r="AO299" t="s">
        <v>3189</v>
      </c>
      <c r="AP299">
        <v>0.169729611274441</v>
      </c>
      <c r="AQ299">
        <f>(Table2[[#This Row],[Sharpe Ratio]]-AVERAGE(Table2[Sharpe Ratio]))/_xlfn.STDEV.P(Table2[Sharpe Ratio])</f>
        <v>1.264291972281683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338</v>
      </c>
      <c r="AT299">
        <f>_xlfn.RANK.AVG(Table2[[#This Row],[6M Return vs Nifty Z-Score]],Table2[6M Return vs Nifty Z-Score])</f>
        <v>533</v>
      </c>
      <c r="AU299">
        <f>_xlfn.RANK.AVG(Table2[[#This Row],[Sharpe Ratio Z-Score]],Table2[Sharpe Ratio Z-Score])</f>
        <v>77</v>
      </c>
      <c r="AV299">
        <f>(Table2[[#This Row],[Rank 1Y]]+Table2[[#This Row],[Rank 6M]]+Table2[[#This Row],[Rank Sharpe]])/3</f>
        <v>316</v>
      </c>
    </row>
    <row r="300" spans="1:48" x14ac:dyDescent="0.3">
      <c r="A300" t="s">
        <v>771</v>
      </c>
      <c r="B300" t="s">
        <v>772</v>
      </c>
      <c r="C300" t="s">
        <v>3135</v>
      </c>
      <c r="D300" t="s">
        <v>190</v>
      </c>
      <c r="E300">
        <v>21057.449266560001</v>
      </c>
      <c r="F300">
        <v>1709.15</v>
      </c>
      <c r="G300">
        <v>9.4392257355026103</v>
      </c>
      <c r="H300">
        <f>(Table2[[#This Row],[1Y Return vs Nifty]]-AVERAGE(Table2[1Y Return vs Nifty]))/_xlfn.STDEV.P(Table2[1Y Return vs Nifty])</f>
        <v>-0.24999171522413732</v>
      </c>
      <c r="I300">
        <v>-5.6031522562133604</v>
      </c>
      <c r="J300">
        <f>(Table2[[#This Row],[1M Return vs Nifty]]-AVERAGE(Table2[1M Return vs Nifty]))/_xlfn.STDEV.P(Table2[1M Return vs Nifty])</f>
        <v>-0.5842003167016423</v>
      </c>
      <c r="K300">
        <v>-12.4761388740499</v>
      </c>
      <c r="L300">
        <f>(Table2[[#This Row],[6M Return vs Nifty]]-AVERAGE(Table2[6M Return vs Nifty]))/_xlfn.STDEV.P(Table2[6M Return vs Nifty])</f>
        <v>-0.63313220225736189</v>
      </c>
      <c r="M300">
        <v>1.5430154038380699</v>
      </c>
      <c r="N300">
        <f>(Table2[[#This Row],[1W Return vs Nifty]]-AVERAGE(Table2[1W Return vs Nifty]))/_xlfn.STDEV.P(Table2[1W Return vs Nifty])</f>
        <v>2.6855449563055356E-2</v>
      </c>
      <c r="O300">
        <v>1855.06</v>
      </c>
      <c r="P300">
        <v>1908.5300414072501</v>
      </c>
      <c r="Q300">
        <v>1826.2733622711401</v>
      </c>
      <c r="R300">
        <v>27.174873523362901</v>
      </c>
      <c r="S300" s="1">
        <f>(Table2[[#This Row],[Close Price]]-Table2[[#This Row],[20D EMA]])/Table2[[#This Row],[20D EMA]]</f>
        <v>-7.8655137839207287E-2</v>
      </c>
      <c r="T300" s="1">
        <f>(Table2[[#This Row],[Close Price]]-Table2[[#This Row],[50D EMA]])/Table2[[#This Row],[50D EMA]]</f>
        <v>-0.10446785593180269</v>
      </c>
      <c r="U300" s="1">
        <f>(Table2[[#This Row],[Close Price]]-Table2[[#This Row],[200D EMA]])/Table2[[#This Row],[200D EMA]]</f>
        <v>-6.4132437504036202E-2</v>
      </c>
      <c r="V300">
        <v>0.64078649172902002</v>
      </c>
      <c r="W300">
        <v>1697.5</v>
      </c>
      <c r="X300">
        <v>1810.6</v>
      </c>
      <c r="Y300">
        <v>1697.5</v>
      </c>
      <c r="Z300">
        <v>1810.6</v>
      </c>
      <c r="AA300">
        <v>1697.5</v>
      </c>
      <c r="AB300">
        <v>1859</v>
      </c>
      <c r="AC300" s="1">
        <f>(Table2[[#This Row],[Close Price]]/Table2[[#This Row],[Day Low]])-1</f>
        <v>6.8630338733433049E-3</v>
      </c>
      <c r="AD300" s="1">
        <f>(Table2[[#This Row],[Day High]]/Table2[[#This Row],[Close Price]])-1</f>
        <v>5.9356990316824065E-2</v>
      </c>
      <c r="AE300" s="1">
        <f>(Table2[[#This Row],[Close Price]]/Table2[[#This Row],[Current Week Low]])-1</f>
        <v>6.8630338733433049E-3</v>
      </c>
      <c r="AF300" s="1">
        <f>(Table2[[#This Row],[Current Week High]]/Table2[[#This Row],[Close Price]])-1</f>
        <v>5.9356990316824065E-2</v>
      </c>
      <c r="AG300" s="1">
        <f>(Table2[[#This Row],[Close Price]]/Table2[[#This Row],[Current Month Low]])-1</f>
        <v>6.8630338733433049E-3</v>
      </c>
      <c r="AH300" s="1">
        <f>(Table2[[#This Row],[Current Month High]]/Table2[[#This Row],[Close Price]])-1</f>
        <v>8.7675160167334676E-2</v>
      </c>
      <c r="AI300">
        <v>42.079396191089103</v>
      </c>
      <c r="AJ300">
        <v>53.514168949566603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-0.17</v>
      </c>
      <c r="AM300" t="s">
        <v>3189</v>
      </c>
      <c r="AN300">
        <v>-13.22</v>
      </c>
      <c r="AO300" t="s">
        <v>3189</v>
      </c>
      <c r="AP300">
        <v>0.20336404248783099</v>
      </c>
      <c r="AQ300">
        <f>(Table2[[#This Row],[Sharpe Ratio]]-AVERAGE(Table2[Sharpe Ratio]))/_xlfn.STDEV.P(Table2[Sharpe Ratio])</f>
        <v>1.65697754437627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382</v>
      </c>
      <c r="AT300">
        <f>_xlfn.RANK.AVG(Table2[[#This Row],[6M Return vs Nifty Z-Score]],Table2[6M Return vs Nifty Z-Score])</f>
        <v>538</v>
      </c>
      <c r="AU300">
        <f>_xlfn.RANK.AVG(Table2[[#This Row],[Sharpe Ratio Z-Score]],Table2[Sharpe Ratio Z-Score])</f>
        <v>31</v>
      </c>
      <c r="AV300">
        <f>(Table2[[#This Row],[Rank 1Y]]+Table2[[#This Row],[Rank 6M]]+Table2[[#This Row],[Rank Sharpe]])/3</f>
        <v>317</v>
      </c>
    </row>
    <row r="301" spans="1:48" x14ac:dyDescent="0.3">
      <c r="A301" t="s">
        <v>252</v>
      </c>
      <c r="B301" t="s">
        <v>253</v>
      </c>
      <c r="C301" t="s">
        <v>3129</v>
      </c>
      <c r="D301" t="s">
        <v>43</v>
      </c>
      <c r="E301">
        <v>105201.24814318</v>
      </c>
      <c r="F301">
        <v>2100.8000000000002</v>
      </c>
      <c r="G301">
        <v>35.615896578763397</v>
      </c>
      <c r="H301">
        <f>(Table2[[#This Row],[1Y Return vs Nifty]]-AVERAGE(Table2[1Y Return vs Nifty]))/_xlfn.STDEV.P(Table2[1Y Return vs Nifty])</f>
        <v>0.22051201259590705</v>
      </c>
      <c r="I301">
        <v>-5.9890178209904796</v>
      </c>
      <c r="J301">
        <f>(Table2[[#This Row],[1M Return vs Nifty]]-AVERAGE(Table2[1M Return vs Nifty]))/_xlfn.STDEV.P(Table2[1M Return vs Nifty])</f>
        <v>-0.62731168440409657</v>
      </c>
      <c r="K301">
        <v>12.667258137724</v>
      </c>
      <c r="L301">
        <f>(Table2[[#This Row],[6M Return vs Nifty]]-AVERAGE(Table2[6M Return vs Nifty]))/_xlfn.STDEV.P(Table2[6M Return vs Nifty])</f>
        <v>0.25430928874441461</v>
      </c>
      <c r="M301">
        <v>-0.44020454705238299</v>
      </c>
      <c r="N301">
        <f>(Table2[[#This Row],[1W Return vs Nifty]]-AVERAGE(Table2[1W Return vs Nifty]))/_xlfn.STDEV.P(Table2[1W Return vs Nifty])</f>
        <v>-0.48066715200211158</v>
      </c>
      <c r="O301">
        <v>2166.1999999999998</v>
      </c>
      <c r="P301">
        <v>2095.5824036958802</v>
      </c>
      <c r="Q301">
        <v>1807.3415746963501</v>
      </c>
      <c r="R301">
        <v>35.201875030016097</v>
      </c>
      <c r="S301" s="1">
        <f>(Table2[[#This Row],[Close Price]]-Table2[[#This Row],[20D EMA]])/Table2[[#This Row],[20D EMA]]</f>
        <v>-3.0191118086972415E-2</v>
      </c>
      <c r="T301" s="1">
        <f>(Table2[[#This Row],[Close Price]]-Table2[[#This Row],[50D EMA]])/Table2[[#This Row],[50D EMA]]</f>
        <v>2.4898072702452313E-3</v>
      </c>
      <c r="U301" s="1">
        <f>(Table2[[#This Row],[Close Price]]-Table2[[#This Row],[200D EMA]])/Table2[[#This Row],[200D EMA]]</f>
        <v>0.16237020683428574</v>
      </c>
      <c r="V301">
        <v>0.80733771046152802</v>
      </c>
      <c r="W301">
        <v>2080.5</v>
      </c>
      <c r="X301">
        <v>2165.8000000000002</v>
      </c>
      <c r="Y301">
        <v>2080.5</v>
      </c>
      <c r="Z301">
        <v>2165.8000000000002</v>
      </c>
      <c r="AA301">
        <v>2080.5</v>
      </c>
      <c r="AB301">
        <v>2214.25</v>
      </c>
      <c r="AC301" s="1">
        <f>(Table2[[#This Row],[Close Price]]/Table2[[#This Row],[Day Low]])-1</f>
        <v>9.7572698870465047E-3</v>
      </c>
      <c r="AD301" s="1">
        <f>(Table2[[#This Row],[Day High]]/Table2[[#This Row],[Close Price]])-1</f>
        <v>3.0940594059405857E-2</v>
      </c>
      <c r="AE301" s="1">
        <f>(Table2[[#This Row],[Close Price]]/Table2[[#This Row],[Current Week Low]])-1</f>
        <v>9.7572698870465047E-3</v>
      </c>
      <c r="AF301" s="1">
        <f>(Table2[[#This Row],[Current Week High]]/Table2[[#This Row],[Close Price]])-1</f>
        <v>3.0940594059405857E-2</v>
      </c>
      <c r="AG301" s="1">
        <f>(Table2[[#This Row],[Close Price]]/Table2[[#This Row],[Current Month Low]])-1</f>
        <v>9.7572698870465047E-3</v>
      </c>
      <c r="AH301" s="1">
        <f>(Table2[[#This Row],[Current Month High]]/Table2[[#This Row],[Close Price]])-1</f>
        <v>5.4003236862147697E-2</v>
      </c>
      <c r="AI301">
        <v>9.5725437928408201</v>
      </c>
      <c r="AJ301">
        <v>62.581743605618499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0.13</v>
      </c>
      <c r="AM301" t="s">
        <v>3188</v>
      </c>
      <c r="AN301">
        <v>-1.85</v>
      </c>
      <c r="AO301" t="s">
        <v>3189</v>
      </c>
      <c r="AP301">
        <v>1.4716612827278E-2</v>
      </c>
      <c r="AQ301">
        <f>(Table2[[#This Row],[Sharpe Ratio]]-AVERAGE(Table2[Sharpe Ratio]))/_xlfn.STDEV.P(Table2[Sharpe Ratio])</f>
        <v>-0.54550131933457091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-1.1786588544004575</v>
      </c>
      <c r="AS301">
        <f>_xlfn.RANK.AVG(Table2[[#This Row],[1Y Return vs Nifty Z-Score]],Table2[1Y Return vs Nifty Z-Score])</f>
        <v>239</v>
      </c>
      <c r="AT301">
        <f>_xlfn.RANK.AVG(Table2[[#This Row],[6M Return vs Nifty Z-Score]],Table2[6M Return vs Nifty Z-Score])</f>
        <v>242</v>
      </c>
      <c r="AU301">
        <f>_xlfn.RANK.AVG(Table2[[#This Row],[Sharpe Ratio Z-Score]],Table2[Sharpe Ratio Z-Score])</f>
        <v>472</v>
      </c>
      <c r="AV301">
        <f>(Table2[[#This Row],[Rank 1Y]]+Table2[[#This Row],[Rank 6M]]+Table2[[#This Row],[Rank Sharpe]])/3</f>
        <v>317.66666666666669</v>
      </c>
    </row>
    <row r="302" spans="1:48" x14ac:dyDescent="0.3">
      <c r="A302" t="s">
        <v>1124</v>
      </c>
      <c r="B302" t="s">
        <v>1125</v>
      </c>
      <c r="C302" t="s">
        <v>3140</v>
      </c>
      <c r="D302" t="s">
        <v>436</v>
      </c>
      <c r="E302">
        <v>11377.14081925</v>
      </c>
      <c r="F302">
        <v>234.05</v>
      </c>
      <c r="G302">
        <v>36.032261353450899</v>
      </c>
      <c r="H302">
        <f>(Table2[[#This Row],[1Y Return vs Nifty]]-AVERAGE(Table2[1Y Return vs Nifty]))/_xlfn.STDEV.P(Table2[1Y Return vs Nifty])</f>
        <v>0.22799582059412152</v>
      </c>
      <c r="I302">
        <v>-4.5488863242479098</v>
      </c>
      <c r="J302">
        <f>(Table2[[#This Row],[1M Return vs Nifty]]-AVERAGE(Table2[1M Return vs Nifty]))/_xlfn.STDEV.P(Table2[1M Return vs Nifty])</f>
        <v>-0.46641098695052491</v>
      </c>
      <c r="K302">
        <v>-6.1602619187672598</v>
      </c>
      <c r="L302">
        <f>(Table2[[#This Row],[6M Return vs Nifty]]-AVERAGE(Table2[6M Return vs Nifty]))/_xlfn.STDEV.P(Table2[6M Return vs Nifty])</f>
        <v>-0.41021199543108672</v>
      </c>
      <c r="M302">
        <v>-3.9147337328618099</v>
      </c>
      <c r="N302">
        <f>(Table2[[#This Row],[1W Return vs Nifty]]-AVERAGE(Table2[1W Return vs Nifty]))/_xlfn.STDEV.P(Table2[1W Return vs Nifty])</f>
        <v>-1.369828281509883</v>
      </c>
      <c r="O302">
        <v>256.02</v>
      </c>
      <c r="P302">
        <v>261.03889020405302</v>
      </c>
      <c r="Q302">
        <v>233.40562361940701</v>
      </c>
      <c r="R302">
        <v>30.897688140004899</v>
      </c>
      <c r="S302" s="1">
        <f>(Table2[[#This Row],[Close Price]]-Table2[[#This Row],[20D EMA]])/Table2[[#This Row],[20D EMA]]</f>
        <v>-8.5813608311850531E-2</v>
      </c>
      <c r="T302" s="1">
        <f>(Table2[[#This Row],[Close Price]]-Table2[[#This Row],[50D EMA]])/Table2[[#This Row],[50D EMA]]</f>
        <v>-0.10339030396181927</v>
      </c>
      <c r="U302" s="1">
        <f>(Table2[[#This Row],[Close Price]]-Table2[[#This Row],[200D EMA]])/Table2[[#This Row],[200D EMA]]</f>
        <v>2.7607577341140967E-3</v>
      </c>
      <c r="V302">
        <v>0.33516918459328099</v>
      </c>
      <c r="W302">
        <v>232.8</v>
      </c>
      <c r="X302">
        <v>247.7</v>
      </c>
      <c r="Y302">
        <v>232.8</v>
      </c>
      <c r="Z302">
        <v>247.7</v>
      </c>
      <c r="AA302">
        <v>232.8</v>
      </c>
      <c r="AB302">
        <v>262.8</v>
      </c>
      <c r="AC302" s="1">
        <f>(Table2[[#This Row],[Close Price]]/Table2[[#This Row],[Day Low]])-1</f>
        <v>5.3694158075601184E-3</v>
      </c>
      <c r="AD302" s="1">
        <f>(Table2[[#This Row],[Day High]]/Table2[[#This Row],[Close Price]])-1</f>
        <v>5.8320871608630531E-2</v>
      </c>
      <c r="AE302" s="1">
        <f>(Table2[[#This Row],[Close Price]]/Table2[[#This Row],[Current Week Low]])-1</f>
        <v>5.3694158075601184E-3</v>
      </c>
      <c r="AF302" s="1">
        <f>(Table2[[#This Row],[Current Week High]]/Table2[[#This Row],[Close Price]])-1</f>
        <v>5.8320871608630531E-2</v>
      </c>
      <c r="AG302" s="1">
        <f>(Table2[[#This Row],[Close Price]]/Table2[[#This Row],[Current Month Low]])-1</f>
        <v>5.3694158075601184E-3</v>
      </c>
      <c r="AH302" s="1">
        <f>(Table2[[#This Row],[Current Month High]]/Table2[[#This Row],[Close Price]])-1</f>
        <v>0.12283700064088876</v>
      </c>
      <c r="AI302">
        <v>64.152958769493694</v>
      </c>
      <c r="AJ302">
        <v>82.140077821011602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-0.22</v>
      </c>
      <c r="AM302" t="s">
        <v>3189</v>
      </c>
      <c r="AN302">
        <v>-5.32</v>
      </c>
      <c r="AO302" t="s">
        <v>3189</v>
      </c>
      <c r="AP302">
        <v>9.3138624408991996E-2</v>
      </c>
      <c r="AQ302">
        <f>(Table2[[#This Row],[Sharpe Ratio]]-AVERAGE(Table2[Sharpe Ratio]))/_xlfn.STDEV.P(Table2[Sharpe Ratio])</f>
        <v>0.37008403090955672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238</v>
      </c>
      <c r="AT302">
        <f>_xlfn.RANK.AVG(Table2[[#This Row],[6M Return vs Nifty Z-Score]],Table2[6M Return vs Nifty Z-Score])</f>
        <v>466</v>
      </c>
      <c r="AU302">
        <f>_xlfn.RANK.AVG(Table2[[#This Row],[Sharpe Ratio Z-Score]],Table2[Sharpe Ratio Z-Score])</f>
        <v>249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968</v>
      </c>
      <c r="B303" t="s">
        <v>969</v>
      </c>
      <c r="C303" t="s">
        <v>3141</v>
      </c>
      <c r="D303" t="s">
        <v>788</v>
      </c>
      <c r="E303">
        <v>15258.5448</v>
      </c>
      <c r="F303">
        <v>3494.8</v>
      </c>
      <c r="G303">
        <v>26.2571077910893</v>
      </c>
      <c r="H303">
        <f>(Table2[[#This Row],[1Y Return vs Nifty]]-AVERAGE(Table2[1Y Return vs Nifty]))/_xlfn.STDEV.P(Table2[1Y Return vs Nifty])</f>
        <v>5.2295624849459051E-2</v>
      </c>
      <c r="I303">
        <v>-6.7096355482911099</v>
      </c>
      <c r="J303">
        <f>(Table2[[#This Row],[1M Return vs Nifty]]-AVERAGE(Table2[1M Return vs Nifty]))/_xlfn.STDEV.P(Table2[1M Return vs Nifty])</f>
        <v>-0.70782370374562298</v>
      </c>
      <c r="K303">
        <v>-7.9984151142682798</v>
      </c>
      <c r="L303">
        <f>(Table2[[#This Row],[6M Return vs Nifty]]-AVERAGE(Table2[6M Return vs Nifty]))/_xlfn.STDEV.P(Table2[6M Return vs Nifty])</f>
        <v>-0.47508999945501545</v>
      </c>
      <c r="M303">
        <v>3.3009435169577701</v>
      </c>
      <c r="N303">
        <f>(Table2[[#This Row],[1W Return vs Nifty]]-AVERAGE(Table2[1W Return vs Nifty]))/_xlfn.STDEV.P(Table2[1W Return vs Nifty])</f>
        <v>0.47672398226638391</v>
      </c>
      <c r="O303">
        <v>3751.78</v>
      </c>
      <c r="P303">
        <v>3914.5236684781698</v>
      </c>
      <c r="Q303">
        <v>3632.43311586767</v>
      </c>
      <c r="R303">
        <v>35.1957966249511</v>
      </c>
      <c r="S303" s="1">
        <f>(Table2[[#This Row],[Close Price]]-Table2[[#This Row],[20D EMA]])/Table2[[#This Row],[20D EMA]]</f>
        <v>-6.8495487475278408E-2</v>
      </c>
      <c r="T303" s="1">
        <f>(Table2[[#This Row],[Close Price]]-Table2[[#This Row],[50D EMA]])/Table2[[#This Row],[50D EMA]]</f>
        <v>-0.10722215626335542</v>
      </c>
      <c r="U303" s="1">
        <f>(Table2[[#This Row],[Close Price]]-Table2[[#This Row],[200D EMA]])/Table2[[#This Row],[200D EMA]]</f>
        <v>-3.7890061971531656E-2</v>
      </c>
      <c r="V303">
        <v>0.28193931345047701</v>
      </c>
      <c r="W303">
        <v>3424.4</v>
      </c>
      <c r="X303">
        <v>3736.95</v>
      </c>
      <c r="Y303">
        <v>3424.4</v>
      </c>
      <c r="Z303">
        <v>3736.95</v>
      </c>
      <c r="AA303">
        <v>3424.4</v>
      </c>
      <c r="AB303">
        <v>3736.95</v>
      </c>
      <c r="AC303" s="1">
        <f>(Table2[[#This Row],[Close Price]]/Table2[[#This Row],[Day Low]])-1</f>
        <v>2.0558345987618187E-2</v>
      </c>
      <c r="AD303" s="1">
        <f>(Table2[[#This Row],[Day High]]/Table2[[#This Row],[Close Price]])-1</f>
        <v>6.9288657433901779E-2</v>
      </c>
      <c r="AE303" s="1">
        <f>(Table2[[#This Row],[Close Price]]/Table2[[#This Row],[Current Week Low]])-1</f>
        <v>2.0558345987618187E-2</v>
      </c>
      <c r="AF303" s="1">
        <f>(Table2[[#This Row],[Current Week High]]/Table2[[#This Row],[Close Price]])-1</f>
        <v>6.9288657433901779E-2</v>
      </c>
      <c r="AG303" s="1">
        <f>(Table2[[#This Row],[Close Price]]/Table2[[#This Row],[Current Month Low]])-1</f>
        <v>2.0558345987618187E-2</v>
      </c>
      <c r="AH303" s="1">
        <f>(Table2[[#This Row],[Current Month High]]/Table2[[#This Row],[Close Price]])-1</f>
        <v>6.9288657433901779E-2</v>
      </c>
      <c r="AI303">
        <v>57.033306626988598</v>
      </c>
      <c r="AJ303">
        <v>83.449253300438301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-0.25</v>
      </c>
      <c r="AM303" t="s">
        <v>3189</v>
      </c>
      <c r="AN303">
        <v>-6.78</v>
      </c>
      <c r="AO303" t="s">
        <v>3189</v>
      </c>
      <c r="AP303">
        <v>0.113504348992214</v>
      </c>
      <c r="AQ303">
        <f>(Table2[[#This Row],[Sharpe Ratio]]-AVERAGE(Table2[Sharpe Ratio]))/_xlfn.STDEV.P(Table2[Sharpe Ratio])</f>
        <v>0.6078560377660176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285</v>
      </c>
      <c r="AT303">
        <f>_xlfn.RANK.AVG(Table2[[#This Row],[6M Return vs Nifty Z-Score]],Table2[6M Return vs Nifty Z-Score])</f>
        <v>481</v>
      </c>
      <c r="AU303">
        <f>_xlfn.RANK.AVG(Table2[[#This Row],[Sharpe Ratio Z-Score]],Table2[Sharpe Ratio Z-Score])</f>
        <v>192</v>
      </c>
      <c r="AV303">
        <f>(Table2[[#This Row],[Rank 1Y]]+Table2[[#This Row],[Rank 6M]]+Table2[[#This Row],[Rank Sharpe]])/3</f>
        <v>319.33333333333331</v>
      </c>
    </row>
    <row r="304" spans="1:48" x14ac:dyDescent="0.3">
      <c r="A304" t="s">
        <v>356</v>
      </c>
      <c r="B304" t="s">
        <v>357</v>
      </c>
      <c r="C304" t="s">
        <v>3136</v>
      </c>
      <c r="D304" t="s">
        <v>358</v>
      </c>
      <c r="E304">
        <v>69326.411987600004</v>
      </c>
      <c r="F304">
        <v>228.74</v>
      </c>
      <c r="G304">
        <v>33.625878775919197</v>
      </c>
      <c r="H304">
        <f>(Table2[[#This Row],[1Y Return vs Nifty]]-AVERAGE(Table2[1Y Return vs Nifty]))/_xlfn.STDEV.P(Table2[1Y Return vs Nifty])</f>
        <v>0.18474310980942057</v>
      </c>
      <c r="I304">
        <v>12.351314114177599</v>
      </c>
      <c r="J304">
        <f>(Table2[[#This Row],[1M Return vs Nifty]]-AVERAGE(Table2[1M Return vs Nifty]))/_xlfn.STDEV.P(Table2[1M Return vs Nifty])</f>
        <v>1.4217874475663903</v>
      </c>
      <c r="K304">
        <v>-8.0657683415163604</v>
      </c>
      <c r="L304">
        <f>(Table2[[#This Row],[6M Return vs Nifty]]-AVERAGE(Table2[6M Return vs Nifty]))/_xlfn.STDEV.P(Table2[6M Return vs Nifty])</f>
        <v>-0.47746724579069666</v>
      </c>
      <c r="M304">
        <v>1.85485560791444</v>
      </c>
      <c r="N304">
        <f>(Table2[[#This Row],[1W Return vs Nifty]]-AVERAGE(Table2[1W Return vs Nifty]))/_xlfn.STDEV.P(Table2[1W Return vs Nifty])</f>
        <v>0.10665797049594107</v>
      </c>
      <c r="O304">
        <v>227.65</v>
      </c>
      <c r="P304">
        <v>227.70811634329499</v>
      </c>
      <c r="Q304">
        <v>221.301540461234</v>
      </c>
      <c r="R304">
        <v>62.803954280270602</v>
      </c>
      <c r="S304" s="1">
        <f>(Table2[[#This Row],[Close Price]]-Table2[[#This Row],[20D EMA]])/Table2[[#This Row],[20D EMA]]</f>
        <v>4.7880518339556482E-3</v>
      </c>
      <c r="T304" s="1">
        <f>(Table2[[#This Row],[Close Price]]-Table2[[#This Row],[50D EMA]])/Table2[[#This Row],[50D EMA]]</f>
        <v>4.5316068363120705E-3</v>
      </c>
      <c r="U304" s="1">
        <f>(Table2[[#This Row],[Close Price]]-Table2[[#This Row],[200D EMA]])/Table2[[#This Row],[200D EMA]]</f>
        <v>3.3612326074472253E-2</v>
      </c>
      <c r="V304">
        <v>1.79786090699887</v>
      </c>
      <c r="W304">
        <v>225.15</v>
      </c>
      <c r="X304">
        <v>241.72</v>
      </c>
      <c r="Y304">
        <v>225.15</v>
      </c>
      <c r="Z304">
        <v>241.72</v>
      </c>
      <c r="AA304">
        <v>225.15</v>
      </c>
      <c r="AB304">
        <v>247.4</v>
      </c>
      <c r="AC304" s="1">
        <f>(Table2[[#This Row],[Close Price]]/Table2[[#This Row],[Day Low]])-1</f>
        <v>1.5944925605152038E-2</v>
      </c>
      <c r="AD304" s="1">
        <f>(Table2[[#This Row],[Day High]]/Table2[[#This Row],[Close Price]])-1</f>
        <v>5.6745650083063648E-2</v>
      </c>
      <c r="AE304" s="1">
        <f>(Table2[[#This Row],[Close Price]]/Table2[[#This Row],[Current Week Low]])-1</f>
        <v>1.5944925605152038E-2</v>
      </c>
      <c r="AF304" s="1">
        <f>(Table2[[#This Row],[Current Week High]]/Table2[[#This Row],[Close Price]])-1</f>
        <v>5.6745650083063648E-2</v>
      </c>
      <c r="AG304" s="1">
        <f>(Table2[[#This Row],[Close Price]]/Table2[[#This Row],[Current Month Low]])-1</f>
        <v>1.5944925605152038E-2</v>
      </c>
      <c r="AH304" s="1">
        <f>(Table2[[#This Row],[Current Month High]]/Table2[[#This Row],[Close Price]])-1</f>
        <v>8.1577336714173221E-2</v>
      </c>
      <c r="AI304">
        <v>25.185800472151701</v>
      </c>
      <c r="AJ304">
        <v>62.630643441166001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-0.08</v>
      </c>
      <c r="AM304" t="s">
        <v>3189</v>
      </c>
      <c r="AN304">
        <v>7.84</v>
      </c>
      <c r="AO304" t="s">
        <v>3188</v>
      </c>
      <c r="AP304">
        <v>9.8928747500266007E-2</v>
      </c>
      <c r="AQ304">
        <f>(Table2[[#This Row],[Sharpe Ratio]]-AVERAGE(Table2[Sharpe Ratio]))/_xlfn.STDEV.P(Table2[Sharpe Ratio])</f>
        <v>0.43768433561427394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249</v>
      </c>
      <c r="AT304">
        <f>_xlfn.RANK.AVG(Table2[[#This Row],[6M Return vs Nifty Z-Score]],Table2[6M Return vs Nifty Z-Score])</f>
        <v>482</v>
      </c>
      <c r="AU304">
        <f>_xlfn.RANK.AVG(Table2[[#This Row],[Sharpe Ratio Z-Score]],Table2[Sharpe Ratio Z-Score])</f>
        <v>228</v>
      </c>
      <c r="AV304">
        <f>(Table2[[#This Row],[Rank 1Y]]+Table2[[#This Row],[Rank 6M]]+Table2[[#This Row],[Rank Sharpe]])/3</f>
        <v>319.66666666666669</v>
      </c>
    </row>
    <row r="305" spans="1:48" x14ac:dyDescent="0.3">
      <c r="A305" t="s">
        <v>669</v>
      </c>
      <c r="B305" t="s">
        <v>670</v>
      </c>
      <c r="C305" t="s">
        <v>3131</v>
      </c>
      <c r="D305" t="s">
        <v>195</v>
      </c>
      <c r="E305">
        <v>27788.510131514999</v>
      </c>
      <c r="F305">
        <v>8683.9500000000007</v>
      </c>
      <c r="G305">
        <v>14.0597382619044</v>
      </c>
      <c r="H305">
        <f>(Table2[[#This Row],[1Y Return vs Nifty]]-AVERAGE(Table2[1Y Return vs Nifty]))/_xlfn.STDEV.P(Table2[1Y Return vs Nifty])</f>
        <v>-0.16694187358734477</v>
      </c>
      <c r="I305">
        <v>-5.8016747864297198</v>
      </c>
      <c r="J305">
        <f>(Table2[[#This Row],[1M Return vs Nifty]]-AVERAGE(Table2[1M Return vs Nifty]))/_xlfn.STDEV.P(Table2[1M Return vs Nifty])</f>
        <v>-0.60638052291497102</v>
      </c>
      <c r="K305">
        <v>21.604401297060001</v>
      </c>
      <c r="L305">
        <f>(Table2[[#This Row],[6M Return vs Nifty]]-AVERAGE(Table2[6M Return vs Nifty]))/_xlfn.STDEV.P(Table2[6M Return vs Nifty])</f>
        <v>0.56974763810124696</v>
      </c>
      <c r="M305">
        <v>4.3620949784021397</v>
      </c>
      <c r="N305">
        <f>(Table2[[#This Row],[1W Return vs Nifty]]-AVERAGE(Table2[1W Return vs Nifty]))/_xlfn.STDEV.P(Table2[1W Return vs Nifty])</f>
        <v>0.74828153195980851</v>
      </c>
      <c r="O305">
        <v>8661.31</v>
      </c>
      <c r="P305">
        <v>8451.2470091994601</v>
      </c>
      <c r="Q305">
        <v>7411.0582328660203</v>
      </c>
      <c r="R305">
        <v>36.399674979614403</v>
      </c>
      <c r="S305" s="1">
        <f>(Table2[[#This Row],[Close Price]]-Table2[[#This Row],[20D EMA]])/Table2[[#This Row],[20D EMA]]</f>
        <v>2.6139232979770079E-3</v>
      </c>
      <c r="T305" s="1">
        <f>(Table2[[#This Row],[Close Price]]-Table2[[#This Row],[50D EMA]])/Table2[[#This Row],[50D EMA]]</f>
        <v>2.7534752036857495E-2</v>
      </c>
      <c r="U305" s="1">
        <f>(Table2[[#This Row],[Close Price]]-Table2[[#This Row],[200D EMA]])/Table2[[#This Row],[200D EMA]]</f>
        <v>0.17175573678385805</v>
      </c>
      <c r="V305">
        <v>0.68837611646159902</v>
      </c>
      <c r="W305">
        <v>8430</v>
      </c>
      <c r="X305">
        <v>8747.4500000000007</v>
      </c>
      <c r="Y305">
        <v>8430</v>
      </c>
      <c r="Z305">
        <v>8747.4500000000007</v>
      </c>
      <c r="AA305">
        <v>8315</v>
      </c>
      <c r="AB305">
        <v>8747.4500000000007</v>
      </c>
      <c r="AC305" s="1">
        <f>(Table2[[#This Row],[Close Price]]/Table2[[#This Row],[Day Low]])-1</f>
        <v>3.0124555160142341E-2</v>
      </c>
      <c r="AD305" s="1">
        <f>(Table2[[#This Row],[Day High]]/Table2[[#This Row],[Close Price]])-1</f>
        <v>7.3123405823387611E-3</v>
      </c>
      <c r="AE305" s="1">
        <f>(Table2[[#This Row],[Close Price]]/Table2[[#This Row],[Current Week Low]])-1</f>
        <v>3.0124555160142341E-2</v>
      </c>
      <c r="AF305" s="1">
        <f>(Table2[[#This Row],[Current Week High]]/Table2[[#This Row],[Close Price]])-1</f>
        <v>7.3123405823387611E-3</v>
      </c>
      <c r="AG305" s="1">
        <f>(Table2[[#This Row],[Close Price]]/Table2[[#This Row],[Current Month Low]])-1</f>
        <v>4.4371617558629062E-2</v>
      </c>
      <c r="AH305" s="1">
        <f>(Table2[[#This Row],[Current Month High]]/Table2[[#This Row],[Close Price]])-1</f>
        <v>7.3123405823387611E-3</v>
      </c>
      <c r="AI305">
        <v>10.0881511293823</v>
      </c>
      <c r="AJ305">
        <v>45.800488578840003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0.06</v>
      </c>
      <c r="AM305" t="s">
        <v>3188</v>
      </c>
      <c r="AN305">
        <v>-3.58</v>
      </c>
      <c r="AO305" t="s">
        <v>3189</v>
      </c>
      <c r="AP305">
        <v>2.4260816854530999E-2</v>
      </c>
      <c r="AQ305">
        <f>(Table2[[#This Row],[Sharpe Ratio]]-AVERAGE(Table2[Sharpe Ratio]))/_xlfn.STDEV.P(Table2[Sharpe Ratio])</f>
        <v>-0.43407171926637456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0.11063505429236498</v>
      </c>
      <c r="AS305">
        <f>_xlfn.RANK.AVG(Table2[[#This Row],[1Y Return vs Nifty Z-Score]],Table2[1Y Return vs Nifty Z-Score])</f>
        <v>359</v>
      </c>
      <c r="AT305">
        <f>_xlfn.RANK.AVG(Table2[[#This Row],[6M Return vs Nifty Z-Score]],Table2[6M Return vs Nifty Z-Score])</f>
        <v>157</v>
      </c>
      <c r="AU305">
        <f>_xlfn.RANK.AVG(Table2[[#This Row],[Sharpe Ratio Z-Score]],Table2[Sharpe Ratio Z-Score])</f>
        <v>446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1384</v>
      </c>
      <c r="B306" t="s">
        <v>1385</v>
      </c>
      <c r="C306" t="s">
        <v>3148</v>
      </c>
      <c r="D306" t="s">
        <v>1386</v>
      </c>
      <c r="E306">
        <v>8059.3203020000001</v>
      </c>
      <c r="F306">
        <v>621</v>
      </c>
      <c r="G306">
        <v>-5.2180127189089998</v>
      </c>
      <c r="H306">
        <f>(Table2[[#This Row],[1Y Return vs Nifty]]-AVERAGE(Table2[1Y Return vs Nifty]))/_xlfn.STDEV.P(Table2[1Y Return vs Nifty])</f>
        <v>-0.51344329673506217</v>
      </c>
      <c r="I306">
        <v>-3.6228782059263098</v>
      </c>
      <c r="J306">
        <f>(Table2[[#This Row],[1M Return vs Nifty]]-AVERAGE(Table2[1M Return vs Nifty]))/_xlfn.STDEV.P(Table2[1M Return vs Nifty])</f>
        <v>-0.36295144008093194</v>
      </c>
      <c r="K306">
        <v>4.4605164947798697</v>
      </c>
      <c r="L306">
        <f>(Table2[[#This Row],[6M Return vs Nifty]]-AVERAGE(Table2[6M Return vs Nifty]))/_xlfn.STDEV.P(Table2[6M Return vs Nifty])</f>
        <v>-3.5349385319010274E-2</v>
      </c>
      <c r="M306">
        <v>5.4896542169656799</v>
      </c>
      <c r="N306">
        <f>(Table2[[#This Row],[1W Return vs Nifty]]-AVERAGE(Table2[1W Return vs Nifty]))/_xlfn.STDEV.P(Table2[1W Return vs Nifty])</f>
        <v>1.0368333882063459</v>
      </c>
      <c r="O306">
        <v>652.46</v>
      </c>
      <c r="P306">
        <v>653.31630824563604</v>
      </c>
      <c r="Q306">
        <v>587.01292943178305</v>
      </c>
      <c r="R306">
        <v>52.213379364204798</v>
      </c>
      <c r="S306" s="1">
        <f>(Table2[[#This Row],[Close Price]]-Table2[[#This Row],[20D EMA]])/Table2[[#This Row],[20D EMA]]</f>
        <v>-4.8217515249977062E-2</v>
      </c>
      <c r="T306" s="1">
        <f>(Table2[[#This Row],[Close Price]]-Table2[[#This Row],[50D EMA]])/Table2[[#This Row],[50D EMA]]</f>
        <v>-4.9465026110270684E-2</v>
      </c>
      <c r="U306" s="1">
        <f>(Table2[[#This Row],[Close Price]]-Table2[[#This Row],[200D EMA]])/Table2[[#This Row],[200D EMA]]</f>
        <v>5.7898333859725655E-2</v>
      </c>
      <c r="V306">
        <v>0.54751090337409403</v>
      </c>
      <c r="W306">
        <v>608.9</v>
      </c>
      <c r="X306">
        <v>666.7</v>
      </c>
      <c r="Y306">
        <v>608.9</v>
      </c>
      <c r="Z306">
        <v>666.7</v>
      </c>
      <c r="AA306">
        <v>605.4</v>
      </c>
      <c r="AB306">
        <v>666.7</v>
      </c>
      <c r="AC306" s="1">
        <f>(Table2[[#This Row],[Close Price]]/Table2[[#This Row],[Day Low]])-1</f>
        <v>1.9871900147807597E-2</v>
      </c>
      <c r="AD306" s="1">
        <f>(Table2[[#This Row],[Day High]]/Table2[[#This Row],[Close Price]])-1</f>
        <v>7.3590982286634521E-2</v>
      </c>
      <c r="AE306" s="1">
        <f>(Table2[[#This Row],[Close Price]]/Table2[[#This Row],[Current Week Low]])-1</f>
        <v>1.9871900147807597E-2</v>
      </c>
      <c r="AF306" s="1">
        <f>(Table2[[#This Row],[Current Week High]]/Table2[[#This Row],[Close Price]])-1</f>
        <v>7.3590982286634521E-2</v>
      </c>
      <c r="AG306" s="1">
        <f>(Table2[[#This Row],[Close Price]]/Table2[[#This Row],[Current Month Low]])-1</f>
        <v>2.5768087215064517E-2</v>
      </c>
      <c r="AH306" s="1">
        <f>(Table2[[#This Row],[Current Month High]]/Table2[[#This Row],[Close Price]])-1</f>
        <v>7.3590982286634521E-2</v>
      </c>
      <c r="AI306">
        <v>23.735909822866301</v>
      </c>
      <c r="AJ306">
        <v>52.598599336527798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0.01</v>
      </c>
      <c r="AM306" t="s">
        <v>3188</v>
      </c>
      <c r="AN306">
        <v>-4.04</v>
      </c>
      <c r="AO306" t="s">
        <v>3189</v>
      </c>
      <c r="AP306">
        <v>0.135224409152366</v>
      </c>
      <c r="AQ306">
        <f>(Table2[[#This Row],[Sharpe Ratio]]-AVERAGE(Table2[Sharpe Ratio]))/_xlfn.STDEV.P(Table2[Sharpe Ratio])</f>
        <v>0.86144005694582326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487</v>
      </c>
      <c r="AT306">
        <f>_xlfn.RANK.AVG(Table2[[#This Row],[6M Return vs Nifty Z-Score]],Table2[6M Return vs Nifty Z-Score])</f>
        <v>340</v>
      </c>
      <c r="AU306">
        <f>_xlfn.RANK.AVG(Table2[[#This Row],[Sharpe Ratio Z-Score]],Table2[Sharpe Ratio Z-Score])</f>
        <v>135</v>
      </c>
      <c r="AV306">
        <f>(Table2[[#This Row],[Rank 1Y]]+Table2[[#This Row],[Rank 6M]]+Table2[[#This Row],[Rank Sharpe]])/3</f>
        <v>320.66666666666669</v>
      </c>
    </row>
    <row r="307" spans="1:48" x14ac:dyDescent="0.3">
      <c r="A307" t="s">
        <v>1431</v>
      </c>
      <c r="B307" t="s">
        <v>1432</v>
      </c>
      <c r="C307" t="s">
        <v>3132</v>
      </c>
      <c r="D307" t="s">
        <v>48</v>
      </c>
      <c r="E307">
        <v>7454.7106145999996</v>
      </c>
      <c r="F307">
        <v>1076.1500000000001</v>
      </c>
      <c r="G307">
        <v>27.0895078293815</v>
      </c>
      <c r="H307">
        <f>(Table2[[#This Row],[1Y Return vs Nifty]]-AVERAGE(Table2[1Y Return vs Nifty]))/_xlfn.STDEV.P(Table2[1Y Return vs Nifty])</f>
        <v>6.7257318160236099E-2</v>
      </c>
      <c r="I307">
        <v>-9.3084803736590001</v>
      </c>
      <c r="J307">
        <f>(Table2[[#This Row],[1M Return vs Nifty]]-AVERAGE(Table2[1M Return vs Nifty]))/_xlfn.STDEV.P(Table2[1M Return vs Nifty])</f>
        <v>-0.99818326182842676</v>
      </c>
      <c r="K307">
        <v>-11.474801116106701</v>
      </c>
      <c r="L307">
        <f>(Table2[[#This Row],[6M Return vs Nifty]]-AVERAGE(Table2[6M Return vs Nifty]))/_xlfn.STDEV.P(Table2[6M Return vs Nifty])</f>
        <v>-0.59778977527785038</v>
      </c>
      <c r="M307">
        <v>0.74449943848742195</v>
      </c>
      <c r="N307">
        <f>(Table2[[#This Row],[1W Return vs Nifty]]-AVERAGE(Table2[1W Return vs Nifty]))/_xlfn.STDEV.P(Table2[1W Return vs Nifty])</f>
        <v>-0.17749147622504002</v>
      </c>
      <c r="O307">
        <v>1166.3599999999999</v>
      </c>
      <c r="P307">
        <v>1219.0050214291</v>
      </c>
      <c r="Q307">
        <v>1123.23177203458</v>
      </c>
      <c r="R307">
        <v>32.9812099111032</v>
      </c>
      <c r="S307" s="1">
        <f>(Table2[[#This Row],[Close Price]]-Table2[[#This Row],[20D EMA]])/Table2[[#This Row],[20D EMA]]</f>
        <v>-7.7343187352103826E-2</v>
      </c>
      <c r="T307" s="1">
        <f>(Table2[[#This Row],[Close Price]]-Table2[[#This Row],[50D EMA]])/Table2[[#This Row],[50D EMA]]</f>
        <v>-0.11718985477321815</v>
      </c>
      <c r="U307" s="1">
        <f>(Table2[[#This Row],[Close Price]]-Table2[[#This Row],[200D EMA]])/Table2[[#This Row],[200D EMA]]</f>
        <v>-4.1916346391535686E-2</v>
      </c>
      <c r="V307">
        <v>0.62523813176680298</v>
      </c>
      <c r="W307">
        <v>1070.3</v>
      </c>
      <c r="X307">
        <v>1130.95</v>
      </c>
      <c r="Y307">
        <v>1070.3</v>
      </c>
      <c r="Z307">
        <v>1130.95</v>
      </c>
      <c r="AA307">
        <v>1070.3</v>
      </c>
      <c r="AB307">
        <v>1145.8</v>
      </c>
      <c r="AC307" s="1">
        <f>(Table2[[#This Row],[Close Price]]/Table2[[#This Row],[Day Low]])-1</f>
        <v>5.4657572643186381E-3</v>
      </c>
      <c r="AD307" s="1">
        <f>(Table2[[#This Row],[Day High]]/Table2[[#This Row],[Close Price]])-1</f>
        <v>5.0922269200390335E-2</v>
      </c>
      <c r="AE307" s="1">
        <f>(Table2[[#This Row],[Close Price]]/Table2[[#This Row],[Current Week Low]])-1</f>
        <v>5.4657572643186381E-3</v>
      </c>
      <c r="AF307" s="1">
        <f>(Table2[[#This Row],[Current Week High]]/Table2[[#This Row],[Close Price]])-1</f>
        <v>5.0922269200390335E-2</v>
      </c>
      <c r="AG307" s="1">
        <f>(Table2[[#This Row],[Close Price]]/Table2[[#This Row],[Current Month Low]])-1</f>
        <v>5.4657572643186381E-3</v>
      </c>
      <c r="AH307" s="1">
        <f>(Table2[[#This Row],[Current Month High]]/Table2[[#This Row],[Close Price]])-1</f>
        <v>6.4721460762904748E-2</v>
      </c>
      <c r="AI307">
        <v>43.330390744784602</v>
      </c>
      <c r="AJ307">
        <v>65.561538461538404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-0.17</v>
      </c>
      <c r="AM307" t="s">
        <v>3189</v>
      </c>
      <c r="AN307">
        <v>-10.11</v>
      </c>
      <c r="AO307" t="s">
        <v>3189</v>
      </c>
      <c r="AP307">
        <v>0.12805429913039501</v>
      </c>
      <c r="AQ307">
        <f>(Table2[[#This Row],[Sharpe Ratio]]-AVERAGE(Table2[Sharpe Ratio]))/_xlfn.STDEV.P(Table2[Sharpe Ratio])</f>
        <v>0.77772825762638331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278</v>
      </c>
      <c r="AT307">
        <f>_xlfn.RANK.AVG(Table2[[#This Row],[6M Return vs Nifty Z-Score]],Table2[6M Return vs Nifty Z-Score])</f>
        <v>527</v>
      </c>
      <c r="AU307">
        <f>_xlfn.RANK.AVG(Table2[[#This Row],[Sharpe Ratio Z-Score]],Table2[Sharpe Ratio Z-Score])</f>
        <v>157</v>
      </c>
      <c r="AV307">
        <f>(Table2[[#This Row],[Rank 1Y]]+Table2[[#This Row],[Rank 6M]]+Table2[[#This Row],[Rank Sharpe]])/3</f>
        <v>320.66666666666669</v>
      </c>
    </row>
    <row r="308" spans="1:48" x14ac:dyDescent="0.3">
      <c r="A308" t="s">
        <v>38</v>
      </c>
      <c r="B308" t="s">
        <v>39</v>
      </c>
      <c r="C308" t="s">
        <v>3131</v>
      </c>
      <c r="D308" t="s">
        <v>40</v>
      </c>
      <c r="E308">
        <v>629820.13258885499</v>
      </c>
      <c r="F308">
        <v>510.2</v>
      </c>
      <c r="G308">
        <v>-10.328474103663099</v>
      </c>
      <c r="H308">
        <f>(Table2[[#This Row],[1Y Return vs Nifty]]-AVERAGE(Table2[1Y Return vs Nifty]))/_xlfn.STDEV.P(Table2[1Y Return vs Nifty])</f>
        <v>-0.60529955862583762</v>
      </c>
      <c r="I308">
        <v>0.53570707603012002</v>
      </c>
      <c r="J308">
        <f>(Table2[[#This Row],[1M Return vs Nifty]]-AVERAGE(Table2[1M Return vs Nifty]))/_xlfn.STDEV.P(Table2[1M Return vs Nifty])</f>
        <v>0.10167229309928597</v>
      </c>
      <c r="K308">
        <v>8.7637507238956793</v>
      </c>
      <c r="L308">
        <f>(Table2[[#This Row],[6M Return vs Nifty]]-AVERAGE(Table2[6M Return vs Nifty]))/_xlfn.STDEV.P(Table2[6M Return vs Nifty])</f>
        <v>0.11653417276298447</v>
      </c>
      <c r="M308">
        <v>0.58351398123697096</v>
      </c>
      <c r="N308">
        <f>(Table2[[#This Row],[1W Return vs Nifty]]-AVERAGE(Table2[1W Return vs Nifty]))/_xlfn.STDEV.P(Table2[1W Return vs Nifty])</f>
        <v>-0.2186890035296753</v>
      </c>
      <c r="O308">
        <v>512.07000000000005</v>
      </c>
      <c r="P308">
        <v>500.52484290523898</v>
      </c>
      <c r="Q308">
        <v>462.48954921977497</v>
      </c>
      <c r="R308">
        <v>30.467223985418801</v>
      </c>
      <c r="S308" s="1">
        <f>(Table2[[#This Row],[Close Price]]-Table2[[#This Row],[20D EMA]])/Table2[[#This Row],[20D EMA]]</f>
        <v>-3.6518444743883867E-3</v>
      </c>
      <c r="T308" s="1">
        <f>(Table2[[#This Row],[Close Price]]-Table2[[#This Row],[50D EMA]])/Table2[[#This Row],[50D EMA]]</f>
        <v>1.9330023737888145E-2</v>
      </c>
      <c r="U308" s="1">
        <f>(Table2[[#This Row],[Close Price]]-Table2[[#This Row],[200D EMA]])/Table2[[#This Row],[200D EMA]]</f>
        <v>0.10316006245052041</v>
      </c>
      <c r="V308">
        <v>0.83478556935881798</v>
      </c>
      <c r="W308">
        <v>506.75</v>
      </c>
      <c r="X308">
        <v>514.95000000000005</v>
      </c>
      <c r="Y308">
        <v>506.75</v>
      </c>
      <c r="Z308">
        <v>514.95000000000005</v>
      </c>
      <c r="AA308">
        <v>501.55</v>
      </c>
      <c r="AB308">
        <v>519.75</v>
      </c>
      <c r="AC308" s="1">
        <f>(Table2[[#This Row],[Close Price]]/Table2[[#This Row],[Day Low]])-1</f>
        <v>6.8080907745435848E-3</v>
      </c>
      <c r="AD308" s="1">
        <f>(Table2[[#This Row],[Day High]]/Table2[[#This Row],[Close Price]])-1</f>
        <v>9.3100744805960645E-3</v>
      </c>
      <c r="AE308" s="1">
        <f>(Table2[[#This Row],[Close Price]]/Table2[[#This Row],[Current Week Low]])-1</f>
        <v>6.8080907745435848E-3</v>
      </c>
      <c r="AF308" s="1">
        <f>(Table2[[#This Row],[Current Week High]]/Table2[[#This Row],[Close Price]])-1</f>
        <v>9.3100744805960645E-3</v>
      </c>
      <c r="AG308" s="1">
        <f>(Table2[[#This Row],[Close Price]]/Table2[[#This Row],[Current Month Low]])-1</f>
        <v>1.7246535739208424E-2</v>
      </c>
      <c r="AH308" s="1">
        <f>(Table2[[#This Row],[Current Month High]]/Table2[[#This Row],[Close Price]])-1</f>
        <v>1.8718149745198032E-2</v>
      </c>
      <c r="AI308">
        <v>3.5868286946295602</v>
      </c>
      <c r="AJ308">
        <v>27.757606109928599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0.05</v>
      </c>
      <c r="AM308" t="s">
        <v>3188</v>
      </c>
      <c r="AN308">
        <v>0.56000000000000005</v>
      </c>
      <c r="AO308" t="s">
        <v>3188</v>
      </c>
      <c r="AP308">
        <v>0.12304676524159</v>
      </c>
      <c r="AQ308">
        <f>(Table2[[#This Row],[Sharpe Ratio]]-AVERAGE(Table2[Sharpe Ratio]))/_xlfn.STDEV.P(Table2[Sharpe Ratio])</f>
        <v>0.71926476533680339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0.11348266904356091</v>
      </c>
      <c r="AS308">
        <f>_xlfn.RANK.AVG(Table2[[#This Row],[1Y Return vs Nifty Z-Score]],Table2[1Y Return vs Nifty Z-Score])</f>
        <v>514</v>
      </c>
      <c r="AT308">
        <f>_xlfn.RANK.AVG(Table2[[#This Row],[6M Return vs Nifty Z-Score]],Table2[6M Return vs Nifty Z-Score])</f>
        <v>283</v>
      </c>
      <c r="AU308">
        <f>_xlfn.RANK.AVG(Table2[[#This Row],[Sharpe Ratio Z-Score]],Table2[Sharpe Ratio Z-Score])</f>
        <v>166</v>
      </c>
      <c r="AV308">
        <f>(Table2[[#This Row],[Rank 1Y]]+Table2[[#This Row],[Rank 6M]]+Table2[[#This Row],[Rank Sharpe]])/3</f>
        <v>321</v>
      </c>
    </row>
    <row r="309" spans="1:48" x14ac:dyDescent="0.3">
      <c r="A309" t="s">
        <v>1401</v>
      </c>
      <c r="B309" t="s">
        <v>1402</v>
      </c>
      <c r="C309" t="s">
        <v>3141</v>
      </c>
      <c r="D309" t="s">
        <v>117</v>
      </c>
      <c r="E309">
        <v>7886.20445956</v>
      </c>
      <c r="F309">
        <v>686.5</v>
      </c>
      <c r="G309">
        <v>13.2263121008012</v>
      </c>
      <c r="H309">
        <f>(Table2[[#This Row],[1Y Return vs Nifty]]-AVERAGE(Table2[1Y Return vs Nifty]))/_xlfn.STDEV.P(Table2[1Y Return vs Nifty])</f>
        <v>-0.18192201059597277</v>
      </c>
      <c r="I309">
        <v>10.355730014578899</v>
      </c>
      <c r="J309">
        <f>(Table2[[#This Row],[1M Return vs Nifty]]-AVERAGE(Table2[1M Return vs Nifty]))/_xlfn.STDEV.P(Table2[1M Return vs Nifty])</f>
        <v>1.1988280343607467</v>
      </c>
      <c r="K309">
        <v>10.2600795764425</v>
      </c>
      <c r="L309">
        <f>(Table2[[#This Row],[6M Return vs Nifty]]-AVERAGE(Table2[6M Return vs Nifty]))/_xlfn.STDEV.P(Table2[6M Return vs Nifty])</f>
        <v>0.16934741463763292</v>
      </c>
      <c r="M309">
        <v>3.7543075536208002</v>
      </c>
      <c r="N309">
        <f>(Table2[[#This Row],[1W Return vs Nifty]]-AVERAGE(Table2[1W Return vs Nifty]))/_xlfn.STDEV.P(Table2[1W Return vs Nifty])</f>
        <v>0.59274363769592753</v>
      </c>
      <c r="O309">
        <v>693.48</v>
      </c>
      <c r="P309">
        <v>667.40364723689504</v>
      </c>
      <c r="Q309">
        <v>610.415330473155</v>
      </c>
      <c r="R309">
        <v>67.017774994848594</v>
      </c>
      <c r="S309" s="1">
        <f>(Table2[[#This Row],[Close Price]]-Table2[[#This Row],[20D EMA]])/Table2[[#This Row],[20D EMA]]</f>
        <v>-1.0065178519928502E-2</v>
      </c>
      <c r="T309" s="1">
        <f>(Table2[[#This Row],[Close Price]]-Table2[[#This Row],[50D EMA]])/Table2[[#This Row],[50D EMA]]</f>
        <v>2.8612898419367951E-2</v>
      </c>
      <c r="U309" s="1">
        <f>(Table2[[#This Row],[Close Price]]-Table2[[#This Row],[200D EMA]])/Table2[[#This Row],[200D EMA]]</f>
        <v>0.12464410005539839</v>
      </c>
      <c r="V309">
        <v>1.49428831832558</v>
      </c>
      <c r="W309">
        <v>670.85</v>
      </c>
      <c r="X309">
        <v>725</v>
      </c>
      <c r="Y309">
        <v>670.85</v>
      </c>
      <c r="Z309">
        <v>725</v>
      </c>
      <c r="AA309">
        <v>670.85</v>
      </c>
      <c r="AB309">
        <v>743.95</v>
      </c>
      <c r="AC309" s="1">
        <f>(Table2[[#This Row],[Close Price]]/Table2[[#This Row],[Day Low]])-1</f>
        <v>2.3328612953715355E-2</v>
      </c>
      <c r="AD309" s="1">
        <f>(Table2[[#This Row],[Day High]]/Table2[[#This Row],[Close Price]])-1</f>
        <v>5.6081573197378054E-2</v>
      </c>
      <c r="AE309" s="1">
        <f>(Table2[[#This Row],[Close Price]]/Table2[[#This Row],[Current Week Low]])-1</f>
        <v>2.3328612953715355E-2</v>
      </c>
      <c r="AF309" s="1">
        <f>(Table2[[#This Row],[Current Week High]]/Table2[[#This Row],[Close Price]])-1</f>
        <v>5.6081573197378054E-2</v>
      </c>
      <c r="AG309" s="1">
        <f>(Table2[[#This Row],[Close Price]]/Table2[[#This Row],[Current Month Low]])-1</f>
        <v>2.3328612953715355E-2</v>
      </c>
      <c r="AH309" s="1">
        <f>(Table2[[#This Row],[Current Month High]]/Table2[[#This Row],[Close Price]])-1</f>
        <v>8.3685360524399233E-2</v>
      </c>
      <c r="AI309">
        <v>22.600145666423799</v>
      </c>
      <c r="AJ309">
        <v>46.829216126617403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</v>
      </c>
      <c r="AM309">
        <v>0</v>
      </c>
      <c r="AN309">
        <v>3.43</v>
      </c>
      <c r="AO309" t="s">
        <v>3188</v>
      </c>
      <c r="AP309">
        <v>6.6149547669549003E-2</v>
      </c>
      <c r="AQ309">
        <f>(Table2[[#This Row],[Sharpe Ratio]]-AVERAGE(Table2[Sharpe Ratio]))/_xlfn.STDEV.P(Table2[Sharpe Ratio])</f>
        <v>5.4983681137217084E-2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1.8339807572355515</v>
      </c>
      <c r="AS309">
        <f>_xlfn.RANK.AVG(Table2[[#This Row],[1Y Return vs Nifty Z-Score]],Table2[1Y Return vs Nifty Z-Score])</f>
        <v>365</v>
      </c>
      <c r="AT309">
        <f>_xlfn.RANK.AVG(Table2[[#This Row],[6M Return vs Nifty Z-Score]],Table2[6M Return vs Nifty Z-Score])</f>
        <v>263</v>
      </c>
      <c r="AU309">
        <f>_xlfn.RANK.AVG(Table2[[#This Row],[Sharpe Ratio Z-Score]],Table2[Sharpe Ratio Z-Score])</f>
        <v>336</v>
      </c>
      <c r="AV309">
        <f>(Table2[[#This Row],[Rank 1Y]]+Table2[[#This Row],[Rank 6M]]+Table2[[#This Row],[Rank Sharpe]])/3</f>
        <v>321.33333333333331</v>
      </c>
    </row>
    <row r="310" spans="1:48" x14ac:dyDescent="0.3">
      <c r="A310" t="s">
        <v>1280</v>
      </c>
      <c r="B310" t="s">
        <v>1281</v>
      </c>
      <c r="C310" t="s">
        <v>3139</v>
      </c>
      <c r="D310" t="s">
        <v>846</v>
      </c>
      <c r="E310">
        <v>9078.6376048719994</v>
      </c>
      <c r="F310">
        <v>185.32</v>
      </c>
      <c r="G310">
        <v>25.6126809338705</v>
      </c>
      <c r="H310">
        <f>(Table2[[#This Row],[1Y Return vs Nifty]]-AVERAGE(Table2[1Y Return vs Nifty]))/_xlfn.STDEV.P(Table2[1Y Return vs Nifty])</f>
        <v>4.0712591986177223E-2</v>
      </c>
      <c r="I310">
        <v>-9.5543093094292804</v>
      </c>
      <c r="J310">
        <f>(Table2[[#This Row],[1M Return vs Nifty]]-AVERAGE(Table2[1M Return vs Nifty]))/_xlfn.STDEV.P(Table2[1M Return vs Nifty])</f>
        <v>-1.0256488420960443</v>
      </c>
      <c r="K310">
        <v>-4.3600168729327402</v>
      </c>
      <c r="L310">
        <f>(Table2[[#This Row],[6M Return vs Nifty]]-AVERAGE(Table2[6M Return vs Nifty]))/_xlfn.STDEV.P(Table2[6M Return vs Nifty])</f>
        <v>-0.34667196753048785</v>
      </c>
      <c r="M310">
        <v>-0.22829757289032199</v>
      </c>
      <c r="N310">
        <f>(Table2[[#This Row],[1W Return vs Nifty]]-AVERAGE(Table2[1W Return vs Nifty]))/_xlfn.STDEV.P(Table2[1W Return vs Nifty])</f>
        <v>-0.42643838188095401</v>
      </c>
      <c r="O310">
        <v>205.22</v>
      </c>
      <c r="P310">
        <v>213.17321494800501</v>
      </c>
      <c r="Q310">
        <v>194.84072241992399</v>
      </c>
      <c r="R310">
        <v>29.242478285246701</v>
      </c>
      <c r="S310" s="1">
        <f>(Table2[[#This Row],[Close Price]]-Table2[[#This Row],[20D EMA]])/Table2[[#This Row],[20D EMA]]</f>
        <v>-9.6969106324919632E-2</v>
      </c>
      <c r="T310" s="1">
        <f>(Table2[[#This Row],[Close Price]]-Table2[[#This Row],[50D EMA]])/Table2[[#This Row],[50D EMA]]</f>
        <v>-0.13066001258553372</v>
      </c>
      <c r="U310" s="1">
        <f>(Table2[[#This Row],[Close Price]]-Table2[[#This Row],[200D EMA]])/Table2[[#This Row],[200D EMA]]</f>
        <v>-4.8864130155526618E-2</v>
      </c>
      <c r="V310">
        <v>0.53279667168202105</v>
      </c>
      <c r="W310">
        <v>185.32</v>
      </c>
      <c r="X310">
        <v>198.3</v>
      </c>
      <c r="Y310">
        <v>185.32</v>
      </c>
      <c r="Z310">
        <v>198.3</v>
      </c>
      <c r="AA310">
        <v>185.32</v>
      </c>
      <c r="AB310">
        <v>208.5</v>
      </c>
      <c r="AC310" s="1">
        <f>(Table2[[#This Row],[Close Price]]/Table2[[#This Row],[Day Low]])-1</f>
        <v>0</v>
      </c>
      <c r="AD310" s="1">
        <f>(Table2[[#This Row],[Day High]]/Table2[[#This Row],[Close Price]])-1</f>
        <v>7.0041010144614724E-2</v>
      </c>
      <c r="AE310" s="1">
        <f>(Table2[[#This Row],[Close Price]]/Table2[[#This Row],[Current Week Low]])-1</f>
        <v>0</v>
      </c>
      <c r="AF310" s="1">
        <f>(Table2[[#This Row],[Current Week High]]/Table2[[#This Row],[Close Price]])-1</f>
        <v>7.0041010144614724E-2</v>
      </c>
      <c r="AG310" s="1">
        <f>(Table2[[#This Row],[Close Price]]/Table2[[#This Row],[Current Month Low]])-1</f>
        <v>0</v>
      </c>
      <c r="AH310" s="1">
        <f>(Table2[[#This Row],[Current Month High]]/Table2[[#This Row],[Close Price]])-1</f>
        <v>0.12508094107489742</v>
      </c>
      <c r="AI310">
        <v>42.456291819555297</v>
      </c>
      <c r="AJ310">
        <v>63.205636283575501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-0.26</v>
      </c>
      <c r="AM310" t="s">
        <v>3189</v>
      </c>
      <c r="AN310">
        <v>-13.73</v>
      </c>
      <c r="AO310" t="s">
        <v>3189</v>
      </c>
      <c r="AP310">
        <v>9.8244426918542002E-2</v>
      </c>
      <c r="AQ310">
        <f>(Table2[[#This Row],[Sharpe Ratio]]-AVERAGE(Table2[Sharpe Ratio]))/_xlfn.STDEV.P(Table2[Sharpe Ratio])</f>
        <v>0.4296948198283369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288</v>
      </c>
      <c r="AT310">
        <f>_xlfn.RANK.AVG(Table2[[#This Row],[6M Return vs Nifty Z-Score]],Table2[6M Return vs Nifty Z-Score])</f>
        <v>447</v>
      </c>
      <c r="AU310">
        <f>_xlfn.RANK.AVG(Table2[[#This Row],[Sharpe Ratio Z-Score]],Table2[Sharpe Ratio Z-Score])</f>
        <v>231</v>
      </c>
      <c r="AV310">
        <f>(Table2[[#This Row],[Rank 1Y]]+Table2[[#This Row],[Rank 6M]]+Table2[[#This Row],[Rank Sharpe]])/3</f>
        <v>322</v>
      </c>
    </row>
    <row r="311" spans="1:48" x14ac:dyDescent="0.3">
      <c r="A311" t="s">
        <v>1563</v>
      </c>
      <c r="B311" t="s">
        <v>1564</v>
      </c>
      <c r="C311" t="s">
        <v>3141</v>
      </c>
      <c r="D311" t="s">
        <v>607</v>
      </c>
      <c r="E311">
        <v>6268.0355262499997</v>
      </c>
      <c r="F311">
        <v>327.95</v>
      </c>
      <c r="G311">
        <v>20.470816918766999</v>
      </c>
      <c r="H311">
        <f>(Table2[[#This Row],[1Y Return vs Nifty]]-AVERAGE(Table2[1Y Return vs Nifty]))/_xlfn.STDEV.P(Table2[1Y Return vs Nifty])</f>
        <v>-5.1708105876277687E-2</v>
      </c>
      <c r="I311">
        <v>-1.31475372966092</v>
      </c>
      <c r="J311">
        <f>(Table2[[#This Row],[1M Return vs Nifty]]-AVERAGE(Table2[1M Return vs Nifty]))/_xlfn.STDEV.P(Table2[1M Return vs Nifty])</f>
        <v>-0.10507301795018761</v>
      </c>
      <c r="K311">
        <v>-2.7525135761111499</v>
      </c>
      <c r="L311">
        <f>(Table2[[#This Row],[6M Return vs Nifty]]-AVERAGE(Table2[6M Return vs Nifty]))/_xlfn.STDEV.P(Table2[6M Return vs Nifty])</f>
        <v>-0.28993480023946488</v>
      </c>
      <c r="M311">
        <v>-2.2378536766380899</v>
      </c>
      <c r="N311">
        <f>(Table2[[#This Row],[1W Return vs Nifty]]-AVERAGE(Table2[1W Return vs Nifty]))/_xlfn.STDEV.P(Table2[1W Return vs Nifty])</f>
        <v>-0.94070062561609868</v>
      </c>
      <c r="O311">
        <v>361.16</v>
      </c>
      <c r="P311">
        <v>362.48749788929598</v>
      </c>
      <c r="Q311">
        <v>334.28900690330897</v>
      </c>
      <c r="R311">
        <v>37.039587331559098</v>
      </c>
      <c r="S311" s="1">
        <f>(Table2[[#This Row],[Close Price]]-Table2[[#This Row],[20D EMA]])/Table2[[#This Row],[20D EMA]]</f>
        <v>-9.1953704729205984E-2</v>
      </c>
      <c r="T311" s="1">
        <f>(Table2[[#This Row],[Close Price]]-Table2[[#This Row],[50D EMA]])/Table2[[#This Row],[50D EMA]]</f>
        <v>-9.5279142288774266E-2</v>
      </c>
      <c r="U311" s="1">
        <f>(Table2[[#This Row],[Close Price]]-Table2[[#This Row],[200D EMA]])/Table2[[#This Row],[200D EMA]]</f>
        <v>-1.8962654387083996E-2</v>
      </c>
      <c r="V311">
        <v>1.6048703716477899</v>
      </c>
      <c r="W311">
        <v>326.45</v>
      </c>
      <c r="X311">
        <v>353.35</v>
      </c>
      <c r="Y311">
        <v>326.45</v>
      </c>
      <c r="Z311">
        <v>353.35</v>
      </c>
      <c r="AA311">
        <v>326.45</v>
      </c>
      <c r="AB311">
        <v>371.95</v>
      </c>
      <c r="AC311" s="1">
        <f>(Table2[[#This Row],[Close Price]]/Table2[[#This Row],[Day Low]])-1</f>
        <v>4.5948843620768898E-3</v>
      </c>
      <c r="AD311" s="1">
        <f>(Table2[[#This Row],[Day High]]/Table2[[#This Row],[Close Price]])-1</f>
        <v>7.7450830919347569E-2</v>
      </c>
      <c r="AE311" s="1">
        <f>(Table2[[#This Row],[Close Price]]/Table2[[#This Row],[Current Week Low]])-1</f>
        <v>4.5948843620768898E-3</v>
      </c>
      <c r="AF311" s="1">
        <f>(Table2[[#This Row],[Current Week High]]/Table2[[#This Row],[Close Price]])-1</f>
        <v>7.7450830919347569E-2</v>
      </c>
      <c r="AG311" s="1">
        <f>(Table2[[#This Row],[Close Price]]/Table2[[#This Row],[Current Month Low]])-1</f>
        <v>4.5948843620768898E-3</v>
      </c>
      <c r="AH311" s="1">
        <f>(Table2[[#This Row],[Current Month High]]/Table2[[#This Row],[Close Price]])-1</f>
        <v>0.13416679371855467</v>
      </c>
      <c r="AI311">
        <v>33.648422015551098</v>
      </c>
      <c r="AJ311">
        <v>47.658712291760402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-0.19</v>
      </c>
      <c r="AM311" t="s">
        <v>3189</v>
      </c>
      <c r="AN311">
        <v>-5.5</v>
      </c>
      <c r="AO311" t="s">
        <v>3189</v>
      </c>
      <c r="AP311">
        <v>9.7977972521121004E-2</v>
      </c>
      <c r="AQ311">
        <f>(Table2[[#This Row],[Sharpe Ratio]]-AVERAGE(Table2[Sharpe Ratio]))/_xlfn.STDEV.P(Table2[Sharpe Ratio])</f>
        <v>0.42658393631660002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315</v>
      </c>
      <c r="AT311">
        <f>_xlfn.RANK.AVG(Table2[[#This Row],[6M Return vs Nifty Z-Score]],Table2[6M Return vs Nifty Z-Score])</f>
        <v>425</v>
      </c>
      <c r="AU311">
        <f>_xlfn.RANK.AVG(Table2[[#This Row],[Sharpe Ratio Z-Score]],Table2[Sharpe Ratio Z-Score])</f>
        <v>232</v>
      </c>
      <c r="AV311">
        <f>(Table2[[#This Row],[Rank 1Y]]+Table2[[#This Row],[Rank 6M]]+Table2[[#This Row],[Rank Sharpe]])/3</f>
        <v>324</v>
      </c>
    </row>
    <row r="312" spans="1:48" x14ac:dyDescent="0.3">
      <c r="A312" t="s">
        <v>179</v>
      </c>
      <c r="B312" t="s">
        <v>180</v>
      </c>
      <c r="C312" t="s">
        <v>3131</v>
      </c>
      <c r="D312" t="s">
        <v>120</v>
      </c>
      <c r="E312">
        <v>149482.86449760001</v>
      </c>
      <c r="F312">
        <v>6120.3</v>
      </c>
      <c r="G312">
        <v>9.1654657403867006</v>
      </c>
      <c r="H312">
        <f>(Table2[[#This Row],[1Y Return vs Nifty]]-AVERAGE(Table2[1Y Return vs Nifty]))/_xlfn.STDEV.P(Table2[1Y Return vs Nifty])</f>
        <v>-0.25491232178259865</v>
      </c>
      <c r="I312">
        <v>5.9455595829402803</v>
      </c>
      <c r="J312">
        <f>(Table2[[#This Row],[1M Return vs Nifty]]-AVERAGE(Table2[1M Return vs Nifty]))/_xlfn.STDEV.P(Table2[1M Return vs Nifty])</f>
        <v>0.70609559989568949</v>
      </c>
      <c r="K312">
        <v>16.662020284142599</v>
      </c>
      <c r="L312">
        <f>(Table2[[#This Row],[6M Return vs Nifty]]-AVERAGE(Table2[6M Return vs Nifty]))/_xlfn.STDEV.P(Table2[6M Return vs Nifty])</f>
        <v>0.39530525972459307</v>
      </c>
      <c r="M312">
        <v>2.74348432208587</v>
      </c>
      <c r="N312">
        <f>(Table2[[#This Row],[1W Return vs Nifty]]-AVERAGE(Table2[1W Return vs Nifty]))/_xlfn.STDEV.P(Table2[1W Return vs Nifty])</f>
        <v>0.33406550370439714</v>
      </c>
      <c r="O312">
        <v>6160.89</v>
      </c>
      <c r="P312">
        <v>5973.5251945949603</v>
      </c>
      <c r="Q312">
        <v>5431.8741303424804</v>
      </c>
      <c r="R312">
        <v>48.683607202158797</v>
      </c>
      <c r="S312" s="1">
        <f>(Table2[[#This Row],[Close Price]]-Table2[[#This Row],[20D EMA]])/Table2[[#This Row],[20D EMA]]</f>
        <v>-6.5883338283917008E-3</v>
      </c>
      <c r="T312" s="1">
        <f>(Table2[[#This Row],[Close Price]]-Table2[[#This Row],[50D EMA]])/Table2[[#This Row],[50D EMA]]</f>
        <v>2.4570885804222682E-2</v>
      </c>
      <c r="U312" s="1">
        <f>(Table2[[#This Row],[Close Price]]-Table2[[#This Row],[200D EMA]])/Table2[[#This Row],[200D EMA]]</f>
        <v>0.12673818522634184</v>
      </c>
      <c r="V312">
        <v>1.15526864133271</v>
      </c>
      <c r="W312">
        <v>6105</v>
      </c>
      <c r="X312">
        <v>6235</v>
      </c>
      <c r="Y312">
        <v>6105</v>
      </c>
      <c r="Z312">
        <v>6235</v>
      </c>
      <c r="AA312">
        <v>6105</v>
      </c>
      <c r="AB312">
        <v>6469.9</v>
      </c>
      <c r="AC312" s="1">
        <f>(Table2[[#This Row],[Close Price]]/Table2[[#This Row],[Day Low]])-1</f>
        <v>2.5061425061425613E-3</v>
      </c>
      <c r="AD312" s="1">
        <f>(Table2[[#This Row],[Day High]]/Table2[[#This Row],[Close Price]])-1</f>
        <v>1.8740911393232418E-2</v>
      </c>
      <c r="AE312" s="1">
        <f>(Table2[[#This Row],[Close Price]]/Table2[[#This Row],[Current Week Low]])-1</f>
        <v>2.5061425061425613E-3</v>
      </c>
      <c r="AF312" s="1">
        <f>(Table2[[#This Row],[Current Week High]]/Table2[[#This Row],[Close Price]])-1</f>
        <v>1.8740911393232418E-2</v>
      </c>
      <c r="AG312" s="1">
        <f>(Table2[[#This Row],[Close Price]]/Table2[[#This Row],[Current Month Low]])-1</f>
        <v>2.5061425061425613E-3</v>
      </c>
      <c r="AH312" s="1">
        <f>(Table2[[#This Row],[Current Month High]]/Table2[[#This Row],[Close Price]])-1</f>
        <v>5.7121382938744691E-2</v>
      </c>
      <c r="AI312">
        <v>5.7121382938744603</v>
      </c>
      <c r="AJ312">
        <v>40.770982358488403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0.01</v>
      </c>
      <c r="AM312" t="s">
        <v>3188</v>
      </c>
      <c r="AN312">
        <v>-0.05</v>
      </c>
      <c r="AO312" t="s">
        <v>3189</v>
      </c>
      <c r="AP312">
        <v>4.7565849366805003E-2</v>
      </c>
      <c r="AQ312">
        <f>(Table2[[#This Row],[Sharpe Ratio]]-AVERAGE(Table2[Sharpe Ratio]))/_xlfn.STDEV.P(Table2[Sharpe Ratio])</f>
        <v>-0.1619829788115634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1.0185710627305178</v>
      </c>
      <c r="AS312">
        <f>_xlfn.RANK.AVG(Table2[[#This Row],[1Y Return vs Nifty Z-Score]],Table2[1Y Return vs Nifty Z-Score])</f>
        <v>387</v>
      </c>
      <c r="AT312">
        <f>_xlfn.RANK.AVG(Table2[[#This Row],[6M Return vs Nifty Z-Score]],Table2[6M Return vs Nifty Z-Score])</f>
        <v>209</v>
      </c>
      <c r="AU312">
        <f>_xlfn.RANK.AVG(Table2[[#This Row],[Sharpe Ratio Z-Score]],Table2[Sharpe Ratio Z-Score])</f>
        <v>382</v>
      </c>
      <c r="AV312">
        <f>(Table2[[#This Row],[Rank 1Y]]+Table2[[#This Row],[Rank 6M]]+Table2[[#This Row],[Rank Sharpe]])/3</f>
        <v>326</v>
      </c>
    </row>
    <row r="313" spans="1:48" x14ac:dyDescent="0.3">
      <c r="A313" t="s">
        <v>853</v>
      </c>
      <c r="B313" t="s">
        <v>854</v>
      </c>
      <c r="C313" t="s">
        <v>3139</v>
      </c>
      <c r="D313" t="s">
        <v>292</v>
      </c>
      <c r="E313">
        <v>18814.981883929999</v>
      </c>
      <c r="F313">
        <v>830.55</v>
      </c>
      <c r="G313">
        <v>14.678250581091801</v>
      </c>
      <c r="H313">
        <f>(Table2[[#This Row],[1Y Return vs Nifty]]-AVERAGE(Table2[1Y Return vs Nifty]))/_xlfn.STDEV.P(Table2[1Y Return vs Nifty])</f>
        <v>-0.15582463283420236</v>
      </c>
      <c r="I313">
        <v>-3.1792203291949099</v>
      </c>
      <c r="J313">
        <f>(Table2[[#This Row],[1M Return vs Nifty]]-AVERAGE(Table2[1M Return vs Nifty]))/_xlfn.STDEV.P(Table2[1M Return vs Nifty])</f>
        <v>-0.31338314582563775</v>
      </c>
      <c r="K313">
        <v>-13.029994081922901</v>
      </c>
      <c r="L313">
        <f>(Table2[[#This Row],[6M Return vs Nifty]]-AVERAGE(Table2[6M Return vs Nifty]))/_xlfn.STDEV.P(Table2[6M Return vs Nifty])</f>
        <v>-0.65268063842307766</v>
      </c>
      <c r="M313">
        <v>0.53209145386966905</v>
      </c>
      <c r="N313">
        <f>(Table2[[#This Row],[1W Return vs Nifty]]-AVERAGE(Table2[1W Return vs Nifty]))/_xlfn.STDEV.P(Table2[1W Return vs Nifty])</f>
        <v>-0.23184845911945554</v>
      </c>
      <c r="O313">
        <v>868.62</v>
      </c>
      <c r="P313">
        <v>852.15145330553298</v>
      </c>
      <c r="Q313">
        <v>781.879655039216</v>
      </c>
      <c r="R313">
        <v>40.400772301929997</v>
      </c>
      <c r="S313" s="1">
        <f>(Table2[[#This Row],[Close Price]]-Table2[[#This Row],[20D EMA]])/Table2[[#This Row],[20D EMA]]</f>
        <v>-4.3828141189473015E-2</v>
      </c>
      <c r="T313" s="1">
        <f>(Table2[[#This Row],[Close Price]]-Table2[[#This Row],[50D EMA]])/Table2[[#This Row],[50D EMA]]</f>
        <v>-2.5349312286847649E-2</v>
      </c>
      <c r="U313" s="1">
        <f>(Table2[[#This Row],[Close Price]]-Table2[[#This Row],[200D EMA]])/Table2[[#This Row],[200D EMA]]</f>
        <v>6.2247872351075352E-2</v>
      </c>
      <c r="V313">
        <v>1.2543100487641601</v>
      </c>
      <c r="W313">
        <v>826</v>
      </c>
      <c r="X313">
        <v>866.75</v>
      </c>
      <c r="Y313">
        <v>826</v>
      </c>
      <c r="Z313">
        <v>866.75</v>
      </c>
      <c r="AA313">
        <v>826</v>
      </c>
      <c r="AB313">
        <v>891.5</v>
      </c>
      <c r="AC313" s="1">
        <f>(Table2[[#This Row],[Close Price]]/Table2[[#This Row],[Day Low]])-1</f>
        <v>5.5084745762712384E-3</v>
      </c>
      <c r="AD313" s="1">
        <f>(Table2[[#This Row],[Day High]]/Table2[[#This Row],[Close Price]])-1</f>
        <v>4.3585575823249734E-2</v>
      </c>
      <c r="AE313" s="1">
        <f>(Table2[[#This Row],[Close Price]]/Table2[[#This Row],[Current Week Low]])-1</f>
        <v>5.5084745762712384E-3</v>
      </c>
      <c r="AF313" s="1">
        <f>(Table2[[#This Row],[Current Week High]]/Table2[[#This Row],[Close Price]])-1</f>
        <v>4.3585575823249734E-2</v>
      </c>
      <c r="AG313" s="1">
        <f>(Table2[[#This Row],[Close Price]]/Table2[[#This Row],[Current Month Low]])-1</f>
        <v>5.5084745762712384E-3</v>
      </c>
      <c r="AH313" s="1">
        <f>(Table2[[#This Row],[Current Month High]]/Table2[[#This Row],[Close Price]])-1</f>
        <v>7.3385106254891364E-2</v>
      </c>
      <c r="AI313">
        <v>15.3452531455059</v>
      </c>
      <c r="AJ313">
        <v>55.213978695570901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0.06</v>
      </c>
      <c r="AM313" t="s">
        <v>3188</v>
      </c>
      <c r="AN313">
        <v>-3.26</v>
      </c>
      <c r="AO313" t="s">
        <v>3189</v>
      </c>
      <c r="AP313">
        <v>0.16568564595051499</v>
      </c>
      <c r="AQ313">
        <f>(Table2[[#This Row],[Sharpe Ratio]]-AVERAGE(Table2[Sharpe Ratio]))/_xlfn.STDEV.P(Table2[Sharpe Ratio])</f>
        <v>1.2170782457678728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-0.13665863043450047</v>
      </c>
      <c r="AS313">
        <f>_xlfn.RANK.AVG(Table2[[#This Row],[1Y Return vs Nifty Z-Score]],Table2[1Y Return vs Nifty Z-Score])</f>
        <v>354</v>
      </c>
      <c r="AT313">
        <f>_xlfn.RANK.AVG(Table2[[#This Row],[6M Return vs Nifty Z-Score]],Table2[6M Return vs Nifty Z-Score])</f>
        <v>542</v>
      </c>
      <c r="AU313">
        <f>_xlfn.RANK.AVG(Table2[[#This Row],[Sharpe Ratio Z-Score]],Table2[Sharpe Ratio Z-Score])</f>
        <v>82</v>
      </c>
      <c r="AV313">
        <f>(Table2[[#This Row],[Rank 1Y]]+Table2[[#This Row],[Rank 6M]]+Table2[[#This Row],[Rank Sharpe]])/3</f>
        <v>326</v>
      </c>
    </row>
    <row r="314" spans="1:48" x14ac:dyDescent="0.3">
      <c r="A314" t="s">
        <v>1087</v>
      </c>
      <c r="B314" t="s">
        <v>1088</v>
      </c>
      <c r="C314" t="s">
        <v>3135</v>
      </c>
      <c r="D314" t="s">
        <v>415</v>
      </c>
      <c r="E314">
        <v>12357.09860508</v>
      </c>
      <c r="F314">
        <v>2961.15</v>
      </c>
      <c r="G314">
        <v>16.758440685948301</v>
      </c>
      <c r="H314">
        <f>(Table2[[#This Row],[1Y Return vs Nifty]]-AVERAGE(Table2[1Y Return vs Nifty]))/_xlfn.STDEV.P(Table2[1Y Return vs Nifty])</f>
        <v>-0.11843495846461655</v>
      </c>
      <c r="I314">
        <v>8.1739386022221705</v>
      </c>
      <c r="J314">
        <f>(Table2[[#This Row],[1M Return vs Nifty]]-AVERAGE(Table2[1M Return vs Nifty]))/_xlfn.STDEV.P(Table2[1M Return vs Nifty])</f>
        <v>0.95506434976635102</v>
      </c>
      <c r="K314">
        <v>2.0795073192592102</v>
      </c>
      <c r="L314">
        <f>(Table2[[#This Row],[6M Return vs Nifty]]-AVERAGE(Table2[6M Return vs Nifty]))/_xlfn.STDEV.P(Table2[6M Return vs Nifty])</f>
        <v>-0.11938760544588919</v>
      </c>
      <c r="M314">
        <v>-1.39441700795694</v>
      </c>
      <c r="N314">
        <f>(Table2[[#This Row],[1W Return vs Nifty]]-AVERAGE(Table2[1W Return vs Nifty]))/_xlfn.STDEV.P(Table2[1W Return vs Nifty])</f>
        <v>-0.72485811548386769</v>
      </c>
      <c r="O314">
        <v>3005.65</v>
      </c>
      <c r="P314">
        <v>2879.6024810785402</v>
      </c>
      <c r="Q314">
        <v>2614.7899622868299</v>
      </c>
      <c r="R314">
        <v>50.706948683612701</v>
      </c>
      <c r="S314" s="1">
        <f>(Table2[[#This Row],[Close Price]]-Table2[[#This Row],[20D EMA]])/Table2[[#This Row],[20D EMA]]</f>
        <v>-1.4805449736329912E-2</v>
      </c>
      <c r="T314" s="1">
        <f>(Table2[[#This Row],[Close Price]]-Table2[[#This Row],[50D EMA]])/Table2[[#This Row],[50D EMA]]</f>
        <v>2.8319019537348316E-2</v>
      </c>
      <c r="U314" s="1">
        <f>(Table2[[#This Row],[Close Price]]-Table2[[#This Row],[200D EMA]])/Table2[[#This Row],[200D EMA]]</f>
        <v>0.13246189663748456</v>
      </c>
      <c r="V314">
        <v>1.0743948997646</v>
      </c>
      <c r="W314">
        <v>2890.05</v>
      </c>
      <c r="X314">
        <v>3089.9</v>
      </c>
      <c r="Y314">
        <v>2890.05</v>
      </c>
      <c r="Z314">
        <v>3089.9</v>
      </c>
      <c r="AA314">
        <v>2890.05</v>
      </c>
      <c r="AB314">
        <v>3210</v>
      </c>
      <c r="AC314" s="1">
        <f>(Table2[[#This Row],[Close Price]]/Table2[[#This Row],[Day Low]])-1</f>
        <v>2.4601650490475802E-2</v>
      </c>
      <c r="AD314" s="1">
        <f>(Table2[[#This Row],[Day High]]/Table2[[#This Row],[Close Price]])-1</f>
        <v>4.3479729159279223E-2</v>
      </c>
      <c r="AE314" s="1">
        <f>(Table2[[#This Row],[Close Price]]/Table2[[#This Row],[Current Week Low]])-1</f>
        <v>2.4601650490475802E-2</v>
      </c>
      <c r="AF314" s="1">
        <f>(Table2[[#This Row],[Current Week High]]/Table2[[#This Row],[Close Price]])-1</f>
        <v>4.3479729159279223E-2</v>
      </c>
      <c r="AG314" s="1">
        <f>(Table2[[#This Row],[Close Price]]/Table2[[#This Row],[Current Month Low]])-1</f>
        <v>2.4601650490475802E-2</v>
      </c>
      <c r="AH314" s="1">
        <f>(Table2[[#This Row],[Current Month High]]/Table2[[#This Row],[Close Price]])-1</f>
        <v>8.4038295932323592E-2</v>
      </c>
      <c r="AI314">
        <v>10.193674754740501</v>
      </c>
      <c r="AJ314">
        <v>44.000291779123202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0.05</v>
      </c>
      <c r="AM314" t="s">
        <v>3188</v>
      </c>
      <c r="AN314">
        <v>0.67</v>
      </c>
      <c r="AO314" t="s">
        <v>3188</v>
      </c>
      <c r="AP314">
        <v>8.5080132956004001E-2</v>
      </c>
      <c r="AQ314">
        <f>(Table2[[#This Row],[Sharpe Ratio]]-AVERAGE(Table2[Sharpe Ratio]))/_xlfn.STDEV.P(Table2[Sharpe Ratio])</f>
        <v>0.27600028362215945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0.26838395399413706</v>
      </c>
      <c r="AS314">
        <f>_xlfn.RANK.AVG(Table2[[#This Row],[1Y Return vs Nifty Z-Score]],Table2[1Y Return vs Nifty Z-Score])</f>
        <v>335</v>
      </c>
      <c r="AT314">
        <f>_xlfn.RANK.AVG(Table2[[#This Row],[6M Return vs Nifty Z-Score]],Table2[6M Return vs Nifty Z-Score])</f>
        <v>370</v>
      </c>
      <c r="AU314">
        <f>_xlfn.RANK.AVG(Table2[[#This Row],[Sharpe Ratio Z-Score]],Table2[Sharpe Ratio Z-Score])</f>
        <v>274</v>
      </c>
      <c r="AV314">
        <f>(Table2[[#This Row],[Rank 1Y]]+Table2[[#This Row],[Rank 6M]]+Table2[[#This Row],[Rank Sharpe]])/3</f>
        <v>326.33333333333331</v>
      </c>
    </row>
    <row r="315" spans="1:48" x14ac:dyDescent="0.3">
      <c r="A315" t="s">
        <v>126</v>
      </c>
      <c r="B315" t="s">
        <v>127</v>
      </c>
      <c r="C315" t="s">
        <v>3127</v>
      </c>
      <c r="D315" t="s">
        <v>18</v>
      </c>
      <c r="E315">
        <v>238154.685329295</v>
      </c>
      <c r="F315">
        <v>162.74</v>
      </c>
      <c r="G315">
        <v>59.930360534568997</v>
      </c>
      <c r="H315">
        <f>(Table2[[#This Row],[1Y Return vs Nifty]]-AVERAGE(Table2[1Y Return vs Nifty]))/_xlfn.STDEV.P(Table2[1Y Return vs Nifty])</f>
        <v>0.65754413175470716</v>
      </c>
      <c r="I315">
        <v>-3.45666723028544</v>
      </c>
      <c r="J315">
        <f>(Table2[[#This Row],[1M Return vs Nifty]]-AVERAGE(Table2[1M Return vs Nifty]))/_xlfn.STDEV.P(Table2[1M Return vs Nifty])</f>
        <v>-0.34438128730978185</v>
      </c>
      <c r="K315">
        <v>-14.5754974779354</v>
      </c>
      <c r="L315">
        <f>(Table2[[#This Row],[6M Return vs Nifty]]-AVERAGE(Table2[6M Return vs Nifty]))/_xlfn.STDEV.P(Table2[6M Return vs Nifty])</f>
        <v>-0.70722950616212621</v>
      </c>
      <c r="M315">
        <v>-2.03838884750279</v>
      </c>
      <c r="N315">
        <f>(Table2[[#This Row],[1W Return vs Nifty]]-AVERAGE(Table2[1W Return vs Nifty]))/_xlfn.STDEV.P(Table2[1W Return vs Nifty])</f>
        <v>-0.88965590465206945</v>
      </c>
      <c r="O315">
        <v>171.9</v>
      </c>
      <c r="P315">
        <v>171.90342428455401</v>
      </c>
      <c r="Q315">
        <v>158.495599400961</v>
      </c>
      <c r="R315">
        <v>38.478101656330502</v>
      </c>
      <c r="S315" s="1">
        <f>(Table2[[#This Row],[Close Price]]-Table2[[#This Row],[20D EMA]])/Table2[[#This Row],[20D EMA]]</f>
        <v>-5.3286794648051174E-2</v>
      </c>
      <c r="T315" s="1">
        <f>(Table2[[#This Row],[Close Price]]-Table2[[#This Row],[50D EMA]])/Table2[[#This Row],[50D EMA]]</f>
        <v>-5.3305653000755009E-2</v>
      </c>
      <c r="U315" s="1">
        <f>(Table2[[#This Row],[Close Price]]-Table2[[#This Row],[200D EMA]])/Table2[[#This Row],[200D EMA]]</f>
        <v>2.67792961765554E-2</v>
      </c>
      <c r="V315">
        <v>0.90713782372423202</v>
      </c>
      <c r="W315">
        <v>162.1</v>
      </c>
      <c r="X315">
        <v>170.79</v>
      </c>
      <c r="Y315">
        <v>162.1</v>
      </c>
      <c r="Z315">
        <v>170.79</v>
      </c>
      <c r="AA315">
        <v>162.1</v>
      </c>
      <c r="AB315">
        <v>181.34</v>
      </c>
      <c r="AC315" s="1">
        <f>(Table2[[#This Row],[Close Price]]/Table2[[#This Row],[Day Low]])-1</f>
        <v>3.9481801357188484E-3</v>
      </c>
      <c r="AD315" s="1">
        <f>(Table2[[#This Row],[Day High]]/Table2[[#This Row],[Close Price]])-1</f>
        <v>4.946540494039553E-2</v>
      </c>
      <c r="AE315" s="1">
        <f>(Table2[[#This Row],[Close Price]]/Table2[[#This Row],[Current Week Low]])-1</f>
        <v>3.9481801357188484E-3</v>
      </c>
      <c r="AF315" s="1">
        <f>(Table2[[#This Row],[Current Week High]]/Table2[[#This Row],[Close Price]])-1</f>
        <v>4.946540494039553E-2</v>
      </c>
      <c r="AG315" s="1">
        <f>(Table2[[#This Row],[Close Price]]/Table2[[#This Row],[Current Month Low]])-1</f>
        <v>3.9481801357188484E-3</v>
      </c>
      <c r="AH315" s="1">
        <f>(Table2[[#This Row],[Current Month High]]/Table2[[#This Row],[Close Price]])-1</f>
        <v>0.11429273688091435</v>
      </c>
      <c r="AI315">
        <v>20.929089344967402</v>
      </c>
      <c r="AJ315">
        <v>90.339181286549703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0.01</v>
      </c>
      <c r="AM315" t="s">
        <v>3188</v>
      </c>
      <c r="AN315">
        <v>-3.39</v>
      </c>
      <c r="AO315" t="s">
        <v>3189</v>
      </c>
      <c r="AP315">
        <v>8.1222264455632007E-2</v>
      </c>
      <c r="AQ315">
        <f>(Table2[[#This Row],[Sharpe Ratio]]-AVERAGE(Table2[Sharpe Ratio]))/_xlfn.STDEV.P(Table2[Sharpe Ratio])</f>
        <v>0.23095925737370115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142</v>
      </c>
      <c r="AT315">
        <f>_xlfn.RANK.AVG(Table2[[#This Row],[6M Return vs Nifty Z-Score]],Table2[6M Return vs Nifty Z-Score])</f>
        <v>555</v>
      </c>
      <c r="AU315">
        <f>_xlfn.RANK.AVG(Table2[[#This Row],[Sharpe Ratio Z-Score]],Table2[Sharpe Ratio Z-Score])</f>
        <v>285</v>
      </c>
      <c r="AV315">
        <f>(Table2[[#This Row],[Rank 1Y]]+Table2[[#This Row],[Rank 6M]]+Table2[[#This Row],[Rank Sharpe]])/3</f>
        <v>327.33333333333331</v>
      </c>
    </row>
    <row r="316" spans="1:48" x14ac:dyDescent="0.3">
      <c r="A316" t="s">
        <v>277</v>
      </c>
      <c r="B316" t="s">
        <v>278</v>
      </c>
      <c r="C316" t="s">
        <v>3130</v>
      </c>
      <c r="D316" t="s">
        <v>279</v>
      </c>
      <c r="E316">
        <v>98182.159499679998</v>
      </c>
      <c r="F316">
        <v>361.15</v>
      </c>
      <c r="G316">
        <v>75.313831304476906</v>
      </c>
      <c r="H316">
        <f>(Table2[[#This Row],[1Y Return vs Nifty]]-AVERAGE(Table2[1Y Return vs Nifty]))/_xlfn.STDEV.P(Table2[1Y Return vs Nifty])</f>
        <v>0.93404913070554918</v>
      </c>
      <c r="I316">
        <v>-11.301462903429201</v>
      </c>
      <c r="J316">
        <f>(Table2[[#This Row],[1M Return vs Nifty]]-AVERAGE(Table2[1M Return vs Nifty]))/_xlfn.STDEV.P(Table2[1M Return vs Nifty])</f>
        <v>-1.2208520110212171</v>
      </c>
      <c r="K316">
        <v>3.7613935473077099E-2</v>
      </c>
      <c r="L316">
        <f>(Table2[[#This Row],[6M Return vs Nifty]]-AVERAGE(Table2[6M Return vs Nifty]))/_xlfn.STDEV.P(Table2[6M Return vs Nifty])</f>
        <v>-0.19145666230902086</v>
      </c>
      <c r="M316">
        <v>-0.99691514734227105</v>
      </c>
      <c r="N316">
        <f>(Table2[[#This Row],[1W Return vs Nifty]]-AVERAGE(Table2[1W Return vs Nifty]))/_xlfn.STDEV.P(Table2[1W Return vs Nifty])</f>
        <v>-0.62313405893856599</v>
      </c>
      <c r="O316">
        <v>397.87</v>
      </c>
      <c r="P316">
        <v>405.261704999968</v>
      </c>
      <c r="Q316">
        <v>339.91274094559998</v>
      </c>
      <c r="R316">
        <v>20.7401070929991</v>
      </c>
      <c r="S316" s="1">
        <f>(Table2[[#This Row],[Close Price]]-Table2[[#This Row],[20D EMA]])/Table2[[#This Row],[20D EMA]]</f>
        <v>-9.2291451981803163E-2</v>
      </c>
      <c r="T316" s="1">
        <f>(Table2[[#This Row],[Close Price]]-Table2[[#This Row],[50D EMA]])/Table2[[#This Row],[50D EMA]]</f>
        <v>-0.10884745451083642</v>
      </c>
      <c r="U316" s="1">
        <f>(Table2[[#This Row],[Close Price]]-Table2[[#This Row],[200D EMA]])/Table2[[#This Row],[200D EMA]]</f>
        <v>6.2478561395846101E-2</v>
      </c>
      <c r="V316">
        <v>0.85279537808215899</v>
      </c>
      <c r="W316">
        <v>352.3</v>
      </c>
      <c r="X316">
        <v>375.8</v>
      </c>
      <c r="Y316">
        <v>352.3</v>
      </c>
      <c r="Z316">
        <v>375.8</v>
      </c>
      <c r="AA316">
        <v>352.3</v>
      </c>
      <c r="AB316">
        <v>395.6</v>
      </c>
      <c r="AC316" s="1">
        <f>(Table2[[#This Row],[Close Price]]/Table2[[#This Row],[Day Low]])-1</f>
        <v>2.5120635821742843E-2</v>
      </c>
      <c r="AD316" s="1">
        <f>(Table2[[#This Row],[Day High]]/Table2[[#This Row],[Close Price]])-1</f>
        <v>4.0564862245604516E-2</v>
      </c>
      <c r="AE316" s="1">
        <f>(Table2[[#This Row],[Close Price]]/Table2[[#This Row],[Current Week Low]])-1</f>
        <v>2.5120635821742843E-2</v>
      </c>
      <c r="AF316" s="1">
        <f>(Table2[[#This Row],[Current Week High]]/Table2[[#This Row],[Close Price]])-1</f>
        <v>4.0564862245604516E-2</v>
      </c>
      <c r="AG316" s="1">
        <f>(Table2[[#This Row],[Close Price]]/Table2[[#This Row],[Current Month Low]])-1</f>
        <v>2.5120635821742843E-2</v>
      </c>
      <c r="AH316" s="1">
        <f>(Table2[[#This Row],[Current Month High]]/Table2[[#This Row],[Close Price]])-1</f>
        <v>9.5389727260141388E-2</v>
      </c>
      <c r="AI316">
        <v>27.467811158798298</v>
      </c>
      <c r="AJ316">
        <v>116.646670665866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-0.15</v>
      </c>
      <c r="AM316" t="s">
        <v>3189</v>
      </c>
      <c r="AN316">
        <v>-15.67</v>
      </c>
      <c r="AO316" t="s">
        <v>3189</v>
      </c>
      <c r="AP316">
        <v>1.0350974660696E-2</v>
      </c>
      <c r="AQ316">
        <f>(Table2[[#This Row],[Sharpe Ratio]]-AVERAGE(Table2[Sharpe Ratio]))/_xlfn.STDEV.P(Table2[Sharpe Ratio])</f>
        <v>-0.59647061059821316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107</v>
      </c>
      <c r="AT316">
        <f>_xlfn.RANK.AVG(Table2[[#This Row],[6M Return vs Nifty Z-Score]],Table2[6M Return vs Nifty Z-Score])</f>
        <v>393</v>
      </c>
      <c r="AU316">
        <f>_xlfn.RANK.AVG(Table2[[#This Row],[Sharpe Ratio Z-Score]],Table2[Sharpe Ratio Z-Score])</f>
        <v>484</v>
      </c>
      <c r="AV316">
        <f>(Table2[[#This Row],[Rank 1Y]]+Table2[[#This Row],[Rank 6M]]+Table2[[#This Row],[Rank Sharpe]])/3</f>
        <v>328</v>
      </c>
    </row>
    <row r="317" spans="1:48" x14ac:dyDescent="0.3">
      <c r="A317" t="s">
        <v>1199</v>
      </c>
      <c r="B317" t="s">
        <v>1200</v>
      </c>
      <c r="C317" t="s">
        <v>3139</v>
      </c>
      <c r="D317" t="s">
        <v>125</v>
      </c>
      <c r="E317">
        <v>10152.959267980001</v>
      </c>
      <c r="F317">
        <v>1144.55</v>
      </c>
      <c r="G317">
        <v>29.302713486983698</v>
      </c>
      <c r="H317">
        <f>(Table2[[#This Row],[1Y Return vs Nifty]]-AVERAGE(Table2[1Y Return vs Nifty]))/_xlfn.STDEV.P(Table2[1Y Return vs Nifty])</f>
        <v>0.1070378356511506</v>
      </c>
      <c r="I317">
        <v>-2.1285007365406399</v>
      </c>
      <c r="J317">
        <f>(Table2[[#This Row],[1M Return vs Nifty]]-AVERAGE(Table2[1M Return vs Nifty]))/_xlfn.STDEV.P(Table2[1M Return vs Nifty])</f>
        <v>-0.19599003577380941</v>
      </c>
      <c r="K317">
        <v>14.9169915547867</v>
      </c>
      <c r="L317">
        <f>(Table2[[#This Row],[6M Return vs Nifty]]-AVERAGE(Table2[6M Return vs Nifty]))/_xlfn.STDEV.P(Table2[6M Return vs Nifty])</f>
        <v>0.33371410333886814</v>
      </c>
      <c r="M317">
        <v>6.8286450058263899</v>
      </c>
      <c r="N317">
        <f>(Table2[[#This Row],[1W Return vs Nifty]]-AVERAGE(Table2[1W Return vs Nifty]))/_xlfn.STDEV.P(Table2[1W Return vs Nifty])</f>
        <v>1.3794923496237423</v>
      </c>
      <c r="O317">
        <v>1186.18</v>
      </c>
      <c r="P317">
        <v>1188.1777337707099</v>
      </c>
      <c r="Q317">
        <v>1036.5247125861999</v>
      </c>
      <c r="R317">
        <v>55.549247851608797</v>
      </c>
      <c r="S317" s="1">
        <f>(Table2[[#This Row],[Close Price]]-Table2[[#This Row],[20D EMA]])/Table2[[#This Row],[20D EMA]]</f>
        <v>-3.5095853917617992E-2</v>
      </c>
      <c r="T317" s="1">
        <f>(Table2[[#This Row],[Close Price]]-Table2[[#This Row],[50D EMA]])/Table2[[#This Row],[50D EMA]]</f>
        <v>-3.6718188306943192E-2</v>
      </c>
      <c r="U317" s="1">
        <f>(Table2[[#This Row],[Close Price]]-Table2[[#This Row],[200D EMA]])/Table2[[#This Row],[200D EMA]]</f>
        <v>0.10421872831596031</v>
      </c>
      <c r="V317">
        <v>0.49562719224235302</v>
      </c>
      <c r="W317">
        <v>1135.0999999999999</v>
      </c>
      <c r="X317">
        <v>1225</v>
      </c>
      <c r="Y317">
        <v>1135.0999999999999</v>
      </c>
      <c r="Z317">
        <v>1225</v>
      </c>
      <c r="AA317">
        <v>1135.0999999999999</v>
      </c>
      <c r="AB317">
        <v>1242.4000000000001</v>
      </c>
      <c r="AC317" s="1">
        <f>(Table2[[#This Row],[Close Price]]/Table2[[#This Row],[Day Low]])-1</f>
        <v>8.3252576865475714E-3</v>
      </c>
      <c r="AD317" s="1">
        <f>(Table2[[#This Row],[Day High]]/Table2[[#This Row],[Close Price]])-1</f>
        <v>7.0289633480407288E-2</v>
      </c>
      <c r="AE317" s="1">
        <f>(Table2[[#This Row],[Close Price]]/Table2[[#This Row],[Current Week Low]])-1</f>
        <v>8.3252576865475714E-3</v>
      </c>
      <c r="AF317" s="1">
        <f>(Table2[[#This Row],[Current Week High]]/Table2[[#This Row],[Close Price]])-1</f>
        <v>7.0289633480407288E-2</v>
      </c>
      <c r="AG317" s="1">
        <f>(Table2[[#This Row],[Close Price]]/Table2[[#This Row],[Current Month Low]])-1</f>
        <v>8.3252576865475714E-3</v>
      </c>
      <c r="AH317" s="1">
        <f>(Table2[[#This Row],[Current Month High]]/Table2[[#This Row],[Close Price]])-1</f>
        <v>8.549211480494523E-2</v>
      </c>
      <c r="AI317">
        <v>20.916517408588501</v>
      </c>
      <c r="AJ317">
        <v>64.446839080459696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-0.13</v>
      </c>
      <c r="AM317" t="s">
        <v>3189</v>
      </c>
      <c r="AN317">
        <v>-4.4000000000000004</v>
      </c>
      <c r="AO317" t="s">
        <v>3189</v>
      </c>
      <c r="AP317">
        <v>6.2976101142090003E-3</v>
      </c>
      <c r="AQ317">
        <f>(Table2[[#This Row],[Sharpe Ratio]]-AVERAGE(Table2[Sharpe Ratio]))/_xlfn.STDEV.P(Table2[Sharpe Ratio])</f>
        <v>-0.64379407403800837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267</v>
      </c>
      <c r="AT317">
        <f>_xlfn.RANK.AVG(Table2[[#This Row],[6M Return vs Nifty Z-Score]],Table2[6M Return vs Nifty Z-Score])</f>
        <v>225</v>
      </c>
      <c r="AU317">
        <f>_xlfn.RANK.AVG(Table2[[#This Row],[Sharpe Ratio Z-Score]],Table2[Sharpe Ratio Z-Score])</f>
        <v>495</v>
      </c>
      <c r="AV317">
        <f>(Table2[[#This Row],[Rank 1Y]]+Table2[[#This Row],[Rank 6M]]+Table2[[#This Row],[Rank Sharpe]])/3</f>
        <v>329</v>
      </c>
    </row>
    <row r="318" spans="1:48" x14ac:dyDescent="0.3">
      <c r="A318" t="s">
        <v>1656</v>
      </c>
      <c r="B318" t="s">
        <v>1657</v>
      </c>
      <c r="C318" t="s">
        <v>3143</v>
      </c>
      <c r="D318" t="s">
        <v>482</v>
      </c>
      <c r="E318">
        <v>5425.6550748400005</v>
      </c>
      <c r="F318">
        <v>2008.2</v>
      </c>
      <c r="G318">
        <v>-10.1003982642541</v>
      </c>
      <c r="H318">
        <f>(Table2[[#This Row],[1Y Return vs Nifty]]-AVERAGE(Table2[1Y Return vs Nifty]))/_xlfn.STDEV.P(Table2[1Y Return vs Nifty])</f>
        <v>-0.60120008649241907</v>
      </c>
      <c r="I318">
        <v>40.518220828788699</v>
      </c>
      <c r="J318">
        <f>(Table2[[#This Row],[1M Return vs Nifty]]-AVERAGE(Table2[1M Return vs Nifty]))/_xlfn.STDEV.P(Table2[1M Return vs Nifty])</f>
        <v>4.5687743343484009</v>
      </c>
      <c r="K318">
        <v>37.7429615871986</v>
      </c>
      <c r="L318">
        <f>(Table2[[#This Row],[6M Return vs Nifty]]-AVERAGE(Table2[6M Return vs Nifty]))/_xlfn.STDEV.P(Table2[6M Return vs Nifty])</f>
        <v>1.139361521213226</v>
      </c>
      <c r="M318">
        <v>-1.4651660376518401</v>
      </c>
      <c r="N318">
        <f>(Table2[[#This Row],[1W Return vs Nifty]]-AVERAGE(Table2[1W Return vs Nifty]))/_xlfn.STDEV.P(Table2[1W Return vs Nifty])</f>
        <v>-0.74296338494368985</v>
      </c>
      <c r="O318">
        <v>1982.67</v>
      </c>
      <c r="P318">
        <v>1802.8302940712899</v>
      </c>
      <c r="Q318">
        <v>1598.13138146763</v>
      </c>
      <c r="R318">
        <v>50.736538029980302</v>
      </c>
      <c r="S318" s="1">
        <f>(Table2[[#This Row],[Close Price]]-Table2[[#This Row],[20D EMA]])/Table2[[#This Row],[20D EMA]]</f>
        <v>1.287657552694093E-2</v>
      </c>
      <c r="T318" s="1">
        <f>(Table2[[#This Row],[Close Price]]-Table2[[#This Row],[50D EMA]])/Table2[[#This Row],[50D EMA]]</f>
        <v>0.11391516251090304</v>
      </c>
      <c r="U318" s="1">
        <f>(Table2[[#This Row],[Close Price]]-Table2[[#This Row],[200D EMA]])/Table2[[#This Row],[200D EMA]]</f>
        <v>0.25659255758796695</v>
      </c>
      <c r="V318">
        <v>1.0003910948889501</v>
      </c>
      <c r="W318">
        <v>1976.3</v>
      </c>
      <c r="X318">
        <v>2150</v>
      </c>
      <c r="Y318">
        <v>1976.3</v>
      </c>
      <c r="Z318">
        <v>2150</v>
      </c>
      <c r="AA318">
        <v>1976.3</v>
      </c>
      <c r="AB318">
        <v>2273.25</v>
      </c>
      <c r="AC318" s="1">
        <f>(Table2[[#This Row],[Close Price]]/Table2[[#This Row],[Day Low]])-1</f>
        <v>1.6141274098061986E-2</v>
      </c>
      <c r="AD318" s="1">
        <f>(Table2[[#This Row],[Day High]]/Table2[[#This Row],[Close Price]])-1</f>
        <v>7.0610496962453917E-2</v>
      </c>
      <c r="AE318" s="1">
        <f>(Table2[[#This Row],[Close Price]]/Table2[[#This Row],[Current Week Low]])-1</f>
        <v>1.6141274098061986E-2</v>
      </c>
      <c r="AF318" s="1">
        <f>(Table2[[#This Row],[Current Week High]]/Table2[[#This Row],[Close Price]])-1</f>
        <v>7.0610496962453917E-2</v>
      </c>
      <c r="AG318" s="1">
        <f>(Table2[[#This Row],[Close Price]]/Table2[[#This Row],[Current Month Low]])-1</f>
        <v>1.6141274098061986E-2</v>
      </c>
      <c r="AH318" s="1">
        <f>(Table2[[#This Row],[Current Month High]]/Table2[[#This Row],[Close Price]])-1</f>
        <v>0.13198386614878999</v>
      </c>
      <c r="AI318">
        <v>19.0120505925704</v>
      </c>
      <c r="AJ318">
        <v>70.765306122448905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0.28000000000000003</v>
      </c>
      <c r="AM318" t="s">
        <v>3188</v>
      </c>
      <c r="AN318">
        <v>6.2</v>
      </c>
      <c r="AO318" t="s">
        <v>3188</v>
      </c>
      <c r="AP318">
        <v>4.5403486522016999E-2</v>
      </c>
      <c r="AQ318">
        <f>(Table2[[#This Row],[Sharpe Ratio]]-AVERAGE(Table2[Sharpe Ratio]))/_xlfn.STDEV.P(Table2[Sharpe Ratio])</f>
        <v>-0.1872287956768599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4.1767435884486579</v>
      </c>
      <c r="AS318">
        <f>_xlfn.RANK.AVG(Table2[[#This Row],[1Y Return vs Nifty Z-Score]],Table2[1Y Return vs Nifty Z-Score])</f>
        <v>512</v>
      </c>
      <c r="AT318">
        <f>_xlfn.RANK.AVG(Table2[[#This Row],[6M Return vs Nifty Z-Score]],Table2[6M Return vs Nifty Z-Score])</f>
        <v>86</v>
      </c>
      <c r="AU318">
        <f>_xlfn.RANK.AVG(Table2[[#This Row],[Sharpe Ratio Z-Score]],Table2[Sharpe Ratio Z-Score])</f>
        <v>391</v>
      </c>
      <c r="AV318">
        <f>(Table2[[#This Row],[Rank 1Y]]+Table2[[#This Row],[Rank 6M]]+Table2[[#This Row],[Rank Sharpe]])/3</f>
        <v>329.66666666666669</v>
      </c>
    </row>
    <row r="319" spans="1:48" x14ac:dyDescent="0.3">
      <c r="A319" t="s">
        <v>382</v>
      </c>
      <c r="B319" t="s">
        <v>383</v>
      </c>
      <c r="C319" t="s">
        <v>3135</v>
      </c>
      <c r="D319" t="s">
        <v>190</v>
      </c>
      <c r="E319">
        <v>60489.52029</v>
      </c>
      <c r="F319">
        <v>3765.5</v>
      </c>
      <c r="G319">
        <v>-5.2040625683853197</v>
      </c>
      <c r="H319">
        <f>(Table2[[#This Row],[1Y Return vs Nifty]]-AVERAGE(Table2[1Y Return vs Nifty]))/_xlfn.STDEV.P(Table2[1Y Return vs Nifty])</f>
        <v>-0.51319255446671397</v>
      </c>
      <c r="I319">
        <v>0.40296201568339601</v>
      </c>
      <c r="J319">
        <f>(Table2[[#This Row],[1M Return vs Nifty]]-AVERAGE(Table2[1M Return vs Nifty]))/_xlfn.STDEV.P(Table2[1M Return vs Nifty])</f>
        <v>8.6841166329532149E-2</v>
      </c>
      <c r="K319">
        <v>6.4228272629845504</v>
      </c>
      <c r="L319">
        <f>(Table2[[#This Row],[6M Return vs Nifty]]-AVERAGE(Table2[6M Return vs Nifty]))/_xlfn.STDEV.P(Table2[6M Return vs Nifty])</f>
        <v>3.3910786372545201E-2</v>
      </c>
      <c r="M319">
        <v>3.3458686421282602</v>
      </c>
      <c r="N319">
        <f>(Table2[[#This Row],[1W Return vs Nifty]]-AVERAGE(Table2[1W Return vs Nifty]))/_xlfn.STDEV.P(Table2[1W Return vs Nifty])</f>
        <v>0.48822069819642011</v>
      </c>
      <c r="O319">
        <v>3882.41</v>
      </c>
      <c r="P319">
        <v>3945.14941422434</v>
      </c>
      <c r="Q319">
        <v>3733.37968544348</v>
      </c>
      <c r="R319">
        <v>46.1872110085041</v>
      </c>
      <c r="S319" s="1">
        <f>(Table2[[#This Row],[Close Price]]-Table2[[#This Row],[20D EMA]])/Table2[[#This Row],[20D EMA]]</f>
        <v>-3.01127392521655E-2</v>
      </c>
      <c r="T319" s="1">
        <f>(Table2[[#This Row],[Close Price]]-Table2[[#This Row],[50D EMA]])/Table2[[#This Row],[50D EMA]]</f>
        <v>-4.5536783366584128E-2</v>
      </c>
      <c r="U319" s="1">
        <f>(Table2[[#This Row],[Close Price]]-Table2[[#This Row],[200D EMA]])/Table2[[#This Row],[200D EMA]]</f>
        <v>8.6035488653237648E-3</v>
      </c>
      <c r="V319">
        <v>0.47267273794257603</v>
      </c>
      <c r="W319">
        <v>3742.25</v>
      </c>
      <c r="X319">
        <v>3898</v>
      </c>
      <c r="Y319">
        <v>3742.25</v>
      </c>
      <c r="Z319">
        <v>3898</v>
      </c>
      <c r="AA319">
        <v>3742.25</v>
      </c>
      <c r="AB319">
        <v>3963.3</v>
      </c>
      <c r="AC319" s="1">
        <f>(Table2[[#This Row],[Close Price]]/Table2[[#This Row],[Day Low]])-1</f>
        <v>6.2128398690626252E-3</v>
      </c>
      <c r="AD319" s="1">
        <f>(Table2[[#This Row],[Day High]]/Table2[[#This Row],[Close Price]])-1</f>
        <v>3.5187890054441562E-2</v>
      </c>
      <c r="AE319" s="1">
        <f>(Table2[[#This Row],[Close Price]]/Table2[[#This Row],[Current Week Low]])-1</f>
        <v>6.2128398690626252E-3</v>
      </c>
      <c r="AF319" s="1">
        <f>(Table2[[#This Row],[Current Week High]]/Table2[[#This Row],[Close Price]])-1</f>
        <v>3.5187890054441562E-2</v>
      </c>
      <c r="AG319" s="1">
        <f>(Table2[[#This Row],[Close Price]]/Table2[[#This Row],[Current Month Low]])-1</f>
        <v>6.2128398690626252E-3</v>
      </c>
      <c r="AH319" s="1">
        <f>(Table2[[#This Row],[Current Month High]]/Table2[[#This Row],[Close Price]])-1</f>
        <v>5.2529544549196672E-2</v>
      </c>
      <c r="AI319">
        <v>31.483202761917401</v>
      </c>
      <c r="AJ319">
        <v>44.150524462139202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-0.06</v>
      </c>
      <c r="AM319" t="s">
        <v>3189</v>
      </c>
      <c r="AN319">
        <v>-2.2799999999999998</v>
      </c>
      <c r="AO319" t="s">
        <v>3189</v>
      </c>
      <c r="AP319">
        <v>0.11276271159112</v>
      </c>
      <c r="AQ319">
        <f>(Table2[[#This Row],[Sharpe Ratio]]-AVERAGE(Table2[Sharpe Ratio]))/_xlfn.STDEV.P(Table2[Sharpe Ratio])</f>
        <v>0.59919734200013242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486</v>
      </c>
      <c r="AT319">
        <f>_xlfn.RANK.AVG(Table2[[#This Row],[6M Return vs Nifty Z-Score]],Table2[6M Return vs Nifty Z-Score])</f>
        <v>309</v>
      </c>
      <c r="AU319">
        <f>_xlfn.RANK.AVG(Table2[[#This Row],[Sharpe Ratio Z-Score]],Table2[Sharpe Ratio Z-Score])</f>
        <v>195</v>
      </c>
      <c r="AV319">
        <f>(Table2[[#This Row],[Rank 1Y]]+Table2[[#This Row],[Rank 6M]]+Table2[[#This Row],[Rank Sharpe]])/3</f>
        <v>330</v>
      </c>
    </row>
    <row r="320" spans="1:48" x14ac:dyDescent="0.3">
      <c r="A320" t="s">
        <v>801</v>
      </c>
      <c r="B320" t="s">
        <v>802</v>
      </c>
      <c r="C320" t="s">
        <v>3132</v>
      </c>
      <c r="D320" t="s">
        <v>48</v>
      </c>
      <c r="E320">
        <v>20443.04947256</v>
      </c>
      <c r="F320">
        <v>206.58</v>
      </c>
      <c r="G320">
        <v>29.275629743546201</v>
      </c>
      <c r="H320">
        <f>(Table2[[#This Row],[1Y Return vs Nifty]]-AVERAGE(Table2[1Y Return vs Nifty]))/_xlfn.STDEV.P(Table2[1Y Return vs Nifty])</f>
        <v>0.10655102805338669</v>
      </c>
      <c r="I320">
        <v>-10.1770149952888</v>
      </c>
      <c r="J320">
        <f>(Table2[[#This Row],[1M Return vs Nifty]]-AVERAGE(Table2[1M Return vs Nifty]))/_xlfn.STDEV.P(Table2[1M Return vs Nifty])</f>
        <v>-1.0952215022244629</v>
      </c>
      <c r="K320">
        <v>-21.3037634428754</v>
      </c>
      <c r="L320">
        <f>(Table2[[#This Row],[6M Return vs Nifty]]-AVERAGE(Table2[6M Return vs Nifty]))/_xlfn.STDEV.P(Table2[6M Return vs Nifty])</f>
        <v>-0.94470506990503833</v>
      </c>
      <c r="M320">
        <v>-0.123657472739072</v>
      </c>
      <c r="N320">
        <f>(Table2[[#This Row],[1W Return vs Nifty]]-AVERAGE(Table2[1W Return vs Nifty]))/_xlfn.STDEV.P(Table2[1W Return vs Nifty])</f>
        <v>-0.39966010353973563</v>
      </c>
      <c r="O320">
        <v>230.21</v>
      </c>
      <c r="P320">
        <v>246.92578333982499</v>
      </c>
      <c r="Q320">
        <v>233.27275605045401</v>
      </c>
      <c r="R320">
        <v>23.865376561983201</v>
      </c>
      <c r="S320" s="1">
        <f>(Table2[[#This Row],[Close Price]]-Table2[[#This Row],[20D EMA]])/Table2[[#This Row],[20D EMA]]</f>
        <v>-0.10264541071195862</v>
      </c>
      <c r="T320" s="1">
        <f>(Table2[[#This Row],[Close Price]]-Table2[[#This Row],[50D EMA]])/Table2[[#This Row],[50D EMA]]</f>
        <v>-0.16339234726371274</v>
      </c>
      <c r="U320" s="1">
        <f>(Table2[[#This Row],[Close Price]]-Table2[[#This Row],[200D EMA]])/Table2[[#This Row],[200D EMA]]</f>
        <v>-0.11442723317711684</v>
      </c>
      <c r="V320">
        <v>0.30978370296042901</v>
      </c>
      <c r="W320">
        <v>203.5</v>
      </c>
      <c r="X320">
        <v>219.99</v>
      </c>
      <c r="Y320">
        <v>203.5</v>
      </c>
      <c r="Z320">
        <v>219.99</v>
      </c>
      <c r="AA320">
        <v>203.5</v>
      </c>
      <c r="AB320">
        <v>228.8</v>
      </c>
      <c r="AC320" s="1">
        <f>(Table2[[#This Row],[Close Price]]/Table2[[#This Row],[Day Low]])-1</f>
        <v>1.5135135135135203E-2</v>
      </c>
      <c r="AD320" s="1">
        <f>(Table2[[#This Row],[Day High]]/Table2[[#This Row],[Close Price]])-1</f>
        <v>6.4914318907929092E-2</v>
      </c>
      <c r="AE320" s="1">
        <f>(Table2[[#This Row],[Close Price]]/Table2[[#This Row],[Current Week Low]])-1</f>
        <v>1.5135135135135203E-2</v>
      </c>
      <c r="AF320" s="1">
        <f>(Table2[[#This Row],[Current Week High]]/Table2[[#This Row],[Close Price]])-1</f>
        <v>6.4914318907929092E-2</v>
      </c>
      <c r="AG320" s="1">
        <f>(Table2[[#This Row],[Close Price]]/Table2[[#This Row],[Current Month Low]])-1</f>
        <v>1.5135135135135203E-2</v>
      </c>
      <c r="AH320" s="1">
        <f>(Table2[[#This Row],[Current Month High]]/Table2[[#This Row],[Close Price]])-1</f>
        <v>0.10756123535676254</v>
      </c>
      <c r="AI320">
        <v>70.200406622131794</v>
      </c>
      <c r="AJ320">
        <v>62.341846758349703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-0.32</v>
      </c>
      <c r="AM320" t="s">
        <v>3189</v>
      </c>
      <c r="AN320">
        <v>-9</v>
      </c>
      <c r="AO320" t="s">
        <v>3189</v>
      </c>
      <c r="AP320">
        <v>0.15403631583112101</v>
      </c>
      <c r="AQ320">
        <f>(Table2[[#This Row],[Sharpe Ratio]]-AVERAGE(Table2[Sharpe Ratio]))/_xlfn.STDEV.P(Table2[Sharpe Ratio])</f>
        <v>1.081071074026797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268</v>
      </c>
      <c r="AT320">
        <f>_xlfn.RANK.AVG(Table2[[#This Row],[6M Return vs Nifty Z-Score]],Table2[6M Return vs Nifty Z-Score])</f>
        <v>621</v>
      </c>
      <c r="AU320">
        <f>_xlfn.RANK.AVG(Table2[[#This Row],[Sharpe Ratio Z-Score]],Table2[Sharpe Ratio Z-Score])</f>
        <v>101</v>
      </c>
      <c r="AV320">
        <f>(Table2[[#This Row],[Rank 1Y]]+Table2[[#This Row],[Rank 6M]]+Table2[[#This Row],[Rank Sharpe]])/3</f>
        <v>330</v>
      </c>
    </row>
    <row r="321" spans="1:48" x14ac:dyDescent="0.3">
      <c r="A321" t="s">
        <v>675</v>
      </c>
      <c r="B321" t="s">
        <v>676</v>
      </c>
      <c r="C321" t="s">
        <v>3141</v>
      </c>
      <c r="D321" t="s">
        <v>271</v>
      </c>
      <c r="E321">
        <v>27441.29853788</v>
      </c>
      <c r="F321">
        <v>3600.1</v>
      </c>
      <c r="G321">
        <v>-4.2225436569318902</v>
      </c>
      <c r="H321">
        <f>(Table2[[#This Row],[1Y Return vs Nifty]]-AVERAGE(Table2[1Y Return vs Nifty]))/_xlfn.STDEV.P(Table2[1Y Return vs Nifty])</f>
        <v>-0.49555057434136113</v>
      </c>
      <c r="I321">
        <v>-1.29548943576861</v>
      </c>
      <c r="J321">
        <f>(Table2[[#This Row],[1M Return vs Nifty]]-AVERAGE(Table2[1M Return vs Nifty]))/_xlfn.STDEV.P(Table2[1M Return vs Nifty])</f>
        <v>-0.10292068788155546</v>
      </c>
      <c r="K321">
        <v>13.4532157387059</v>
      </c>
      <c r="L321">
        <f>(Table2[[#This Row],[6M Return vs Nifty]]-AVERAGE(Table2[6M Return vs Nifty]))/_xlfn.STDEV.P(Table2[6M Return vs Nifty])</f>
        <v>0.28204982773971993</v>
      </c>
      <c r="M321">
        <v>-0.38921392757887002</v>
      </c>
      <c r="N321">
        <f>(Table2[[#This Row],[1W Return vs Nifty]]-AVERAGE(Table2[1W Return vs Nifty]))/_xlfn.STDEV.P(Table2[1W Return vs Nifty])</f>
        <v>-0.46761822526103208</v>
      </c>
      <c r="O321">
        <v>3762.36</v>
      </c>
      <c r="P321">
        <v>3826.1462680487298</v>
      </c>
      <c r="Q321">
        <v>3630.0635764072199</v>
      </c>
      <c r="R321">
        <v>35.453278097826498</v>
      </c>
      <c r="S321" s="1">
        <f>(Table2[[#This Row],[Close Price]]-Table2[[#This Row],[20D EMA]])/Table2[[#This Row],[20D EMA]]</f>
        <v>-4.3127186127855974E-2</v>
      </c>
      <c r="T321" s="1">
        <f>(Table2[[#This Row],[Close Price]]-Table2[[#This Row],[50D EMA]])/Table2[[#This Row],[50D EMA]]</f>
        <v>-5.90793587627296E-2</v>
      </c>
      <c r="U321" s="1">
        <f>(Table2[[#This Row],[Close Price]]-Table2[[#This Row],[200D EMA]])/Table2[[#This Row],[200D EMA]]</f>
        <v>-8.2542841954508731E-3</v>
      </c>
      <c r="V321">
        <v>0.56169392010783703</v>
      </c>
      <c r="W321">
        <v>3575</v>
      </c>
      <c r="X321">
        <v>3665.9</v>
      </c>
      <c r="Y321">
        <v>3575</v>
      </c>
      <c r="Z321">
        <v>3665.9</v>
      </c>
      <c r="AA321">
        <v>3575</v>
      </c>
      <c r="AB321">
        <v>3823.6</v>
      </c>
      <c r="AC321" s="1">
        <f>(Table2[[#This Row],[Close Price]]/Table2[[#This Row],[Day Low]])-1</f>
        <v>7.0209790209789791E-3</v>
      </c>
      <c r="AD321" s="1">
        <f>(Table2[[#This Row],[Day High]]/Table2[[#This Row],[Close Price]])-1</f>
        <v>1.8277270075831353E-2</v>
      </c>
      <c r="AE321" s="1">
        <f>(Table2[[#This Row],[Close Price]]/Table2[[#This Row],[Current Week Low]])-1</f>
        <v>7.0209790209789791E-3</v>
      </c>
      <c r="AF321" s="1">
        <f>(Table2[[#This Row],[Current Week High]]/Table2[[#This Row],[Close Price]])-1</f>
        <v>1.8277270075831353E-2</v>
      </c>
      <c r="AG321" s="1">
        <f>(Table2[[#This Row],[Close Price]]/Table2[[#This Row],[Current Month Low]])-1</f>
        <v>7.0209790209789791E-3</v>
      </c>
      <c r="AH321" s="1">
        <f>(Table2[[#This Row],[Current Month High]]/Table2[[#This Row],[Close Price]])-1</f>
        <v>6.2081608844198666E-2</v>
      </c>
      <c r="AI321">
        <v>33.826838143384897</v>
      </c>
      <c r="AJ321">
        <v>42.606456724103701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-0.09</v>
      </c>
      <c r="AM321" t="s">
        <v>3189</v>
      </c>
      <c r="AN321">
        <v>-4.2300000000000004</v>
      </c>
      <c r="AO321" t="s">
        <v>3189</v>
      </c>
      <c r="AP321">
        <v>8.1446007043703E-2</v>
      </c>
      <c r="AQ321">
        <f>(Table2[[#This Row],[Sharpe Ratio]]-AVERAGE(Table2[Sharpe Ratio]))/_xlfn.STDEV.P(Table2[Sharpe Ratio])</f>
        <v>0.23357147595534331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477</v>
      </c>
      <c r="AT321">
        <f>_xlfn.RANK.AVG(Table2[[#This Row],[6M Return vs Nifty Z-Score]],Table2[6M Return vs Nifty Z-Score])</f>
        <v>234</v>
      </c>
      <c r="AU321">
        <f>_xlfn.RANK.AVG(Table2[[#This Row],[Sharpe Ratio Z-Score]],Table2[Sharpe Ratio Z-Score])</f>
        <v>282</v>
      </c>
      <c r="AV321">
        <f>(Table2[[#This Row],[Rank 1Y]]+Table2[[#This Row],[Rank 6M]]+Table2[[#This Row],[Rank Sharpe]])/3</f>
        <v>331</v>
      </c>
    </row>
    <row r="322" spans="1:48" x14ac:dyDescent="0.3">
      <c r="A322" t="s">
        <v>791</v>
      </c>
      <c r="B322" t="s">
        <v>792</v>
      </c>
      <c r="C322" t="s">
        <v>3129</v>
      </c>
      <c r="D322" t="s">
        <v>227</v>
      </c>
      <c r="E322">
        <v>20663.661528649998</v>
      </c>
      <c r="F322">
        <v>678.55</v>
      </c>
      <c r="G322">
        <v>30.5806559018455</v>
      </c>
      <c r="H322">
        <f>(Table2[[#This Row],[1Y Return vs Nifty]]-AVERAGE(Table2[1Y Return vs Nifty]))/_xlfn.STDEV.P(Table2[1Y Return vs Nifty])</f>
        <v>0.13000777990923132</v>
      </c>
      <c r="I322">
        <v>-0.127569194669089</v>
      </c>
      <c r="J322">
        <f>(Table2[[#This Row],[1M Return vs Nifty]]-AVERAGE(Table2[1M Return vs Nifty]))/_xlfn.STDEV.P(Table2[1M Return vs Nifty])</f>
        <v>2.7566827868298286E-2</v>
      </c>
      <c r="K322">
        <v>33.456997972685201</v>
      </c>
      <c r="L322">
        <f>(Table2[[#This Row],[6M Return vs Nifty]]-AVERAGE(Table2[6M Return vs Nifty]))/_xlfn.STDEV.P(Table2[6M Return vs Nifty])</f>
        <v>0.98808753310962771</v>
      </c>
      <c r="M322">
        <v>1.3173530657733901</v>
      </c>
      <c r="N322">
        <f>(Table2[[#This Row],[1W Return vs Nifty]]-AVERAGE(Table2[1W Return vs Nifty]))/_xlfn.STDEV.P(Table2[1W Return vs Nifty])</f>
        <v>-3.0893433428184142E-2</v>
      </c>
      <c r="O322">
        <v>730.79</v>
      </c>
      <c r="P322">
        <v>716.72412168583298</v>
      </c>
      <c r="Q322">
        <v>607.76070464240797</v>
      </c>
      <c r="R322">
        <v>38.773621572526999</v>
      </c>
      <c r="S322" s="1">
        <f>(Table2[[#This Row],[Close Price]]-Table2[[#This Row],[20D EMA]])/Table2[[#This Row],[20D EMA]]</f>
        <v>-7.1484284130872086E-2</v>
      </c>
      <c r="T322" s="1">
        <f>(Table2[[#This Row],[Close Price]]-Table2[[#This Row],[50D EMA]])/Table2[[#This Row],[50D EMA]]</f>
        <v>-5.3261946306540214E-2</v>
      </c>
      <c r="U322" s="1">
        <f>(Table2[[#This Row],[Close Price]]-Table2[[#This Row],[200D EMA]])/Table2[[#This Row],[200D EMA]]</f>
        <v>0.11647560432397934</v>
      </c>
      <c r="V322">
        <v>0.74011779140647904</v>
      </c>
      <c r="W322">
        <v>674.7</v>
      </c>
      <c r="X322">
        <v>723.85</v>
      </c>
      <c r="Y322">
        <v>674.7</v>
      </c>
      <c r="Z322">
        <v>723.85</v>
      </c>
      <c r="AA322">
        <v>674.7</v>
      </c>
      <c r="AB322">
        <v>755.1</v>
      </c>
      <c r="AC322" s="1">
        <f>(Table2[[#This Row],[Close Price]]/Table2[[#This Row],[Day Low]])-1</f>
        <v>5.7062398102858403E-3</v>
      </c>
      <c r="AD322" s="1">
        <f>(Table2[[#This Row],[Day High]]/Table2[[#This Row],[Close Price]])-1</f>
        <v>6.6760002947461539E-2</v>
      </c>
      <c r="AE322" s="1">
        <f>(Table2[[#This Row],[Close Price]]/Table2[[#This Row],[Current Week Low]])-1</f>
        <v>5.7062398102858403E-3</v>
      </c>
      <c r="AF322" s="1">
        <f>(Table2[[#This Row],[Current Week High]]/Table2[[#This Row],[Close Price]])-1</f>
        <v>6.6760002947461539E-2</v>
      </c>
      <c r="AG322" s="1">
        <f>(Table2[[#This Row],[Close Price]]/Table2[[#This Row],[Current Month Low]])-1</f>
        <v>5.7062398102858403E-3</v>
      </c>
      <c r="AH322" s="1">
        <f>(Table2[[#This Row],[Current Month High]]/Table2[[#This Row],[Close Price]])-1</f>
        <v>0.11281408886596433</v>
      </c>
      <c r="AI322">
        <v>14.214133077886601</v>
      </c>
      <c r="AJ322">
        <v>60.413711583924297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-0.02</v>
      </c>
      <c r="AM322" t="s">
        <v>3189</v>
      </c>
      <c r="AN322">
        <v>-10.34</v>
      </c>
      <c r="AO322" t="s">
        <v>3189</v>
      </c>
      <c r="AP322">
        <v>-3.0951818341298998E-2</v>
      </c>
      <c r="AQ322">
        <f>(Table2[[#This Row],[Sharpe Ratio]]-AVERAGE(Table2[Sharpe Ratio]))/_xlfn.STDEV.P(Table2[Sharpe Ratio])</f>
        <v>-1.0786851245346305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3.6083582924342703E-2</v>
      </c>
      <c r="AS322">
        <f>_xlfn.RANK.AVG(Table2[[#This Row],[1Y Return vs Nifty Z-Score]],Table2[1Y Return vs Nifty Z-Score])</f>
        <v>262</v>
      </c>
      <c r="AT322">
        <f>_xlfn.RANK.AVG(Table2[[#This Row],[6M Return vs Nifty Z-Score]],Table2[6M Return vs Nifty Z-Score])</f>
        <v>101</v>
      </c>
      <c r="AU322">
        <f>_xlfn.RANK.AVG(Table2[[#This Row],[Sharpe Ratio Z-Score]],Table2[Sharpe Ratio Z-Score])</f>
        <v>630</v>
      </c>
      <c r="AV322">
        <f>(Table2[[#This Row],[Rank 1Y]]+Table2[[#This Row],[Rank 6M]]+Table2[[#This Row],[Rank Sharpe]])/3</f>
        <v>331</v>
      </c>
    </row>
    <row r="323" spans="1:48" x14ac:dyDescent="0.3">
      <c r="A323" t="s">
        <v>28</v>
      </c>
      <c r="B323" t="s">
        <v>29</v>
      </c>
      <c r="C323" t="s">
        <v>3129</v>
      </c>
      <c r="D323" t="s">
        <v>24</v>
      </c>
      <c r="E323">
        <v>873581.00837242499</v>
      </c>
      <c r="F323">
        <v>1233.9000000000001</v>
      </c>
      <c r="G323">
        <v>5.2972007014928097</v>
      </c>
      <c r="H323">
        <f>(Table2[[#This Row],[1Y Return vs Nifty]]-AVERAGE(Table2[1Y Return vs Nifty]))/_xlfn.STDEV.P(Table2[1Y Return vs Nifty])</f>
        <v>-0.32444114505785082</v>
      </c>
      <c r="I323">
        <v>3.2261528698084301</v>
      </c>
      <c r="J323">
        <f>(Table2[[#This Row],[1M Return vs Nifty]]-AVERAGE(Table2[1M Return vs Nifty]))/_xlfn.STDEV.P(Table2[1M Return vs Nifty])</f>
        <v>0.40226609697005872</v>
      </c>
      <c r="K323">
        <v>3.3623246689942401</v>
      </c>
      <c r="L323">
        <f>(Table2[[#This Row],[6M Return vs Nifty]]-AVERAGE(Table2[6M Return vs Nifty]))/_xlfn.STDEV.P(Table2[6M Return vs Nifty])</f>
        <v>-7.4110297013829998E-2</v>
      </c>
      <c r="M323">
        <v>4.8669618001417003E-2</v>
      </c>
      <c r="N323">
        <f>(Table2[[#This Row],[1W Return vs Nifty]]-AVERAGE(Table2[1W Return vs Nifty]))/_xlfn.STDEV.P(Table2[1W Return vs Nifty])</f>
        <v>-0.35556015720070211</v>
      </c>
      <c r="O323">
        <v>1268.57</v>
      </c>
      <c r="P323">
        <v>1241.91698667782</v>
      </c>
      <c r="Q323">
        <v>1141.58539686576</v>
      </c>
      <c r="R323">
        <v>30.064462413390402</v>
      </c>
      <c r="S323" s="1">
        <f>(Table2[[#This Row],[Close Price]]-Table2[[#This Row],[20D EMA]])/Table2[[#This Row],[20D EMA]]</f>
        <v>-2.7329985731965795E-2</v>
      </c>
      <c r="T323" s="1">
        <f>(Table2[[#This Row],[Close Price]]-Table2[[#This Row],[50D EMA]])/Table2[[#This Row],[50D EMA]]</f>
        <v>-6.4553321710057792E-3</v>
      </c>
      <c r="U323" s="1">
        <f>(Table2[[#This Row],[Close Price]]-Table2[[#This Row],[200D EMA]])/Table2[[#This Row],[200D EMA]]</f>
        <v>8.0865262807049934E-2</v>
      </c>
      <c r="V323">
        <v>0.96062739089920302</v>
      </c>
      <c r="W323">
        <v>1225</v>
      </c>
      <c r="X323">
        <v>1262.95</v>
      </c>
      <c r="Y323">
        <v>1225</v>
      </c>
      <c r="Z323">
        <v>1262.95</v>
      </c>
      <c r="AA323">
        <v>1225</v>
      </c>
      <c r="AB323">
        <v>1280.25</v>
      </c>
      <c r="AC323" s="1">
        <f>(Table2[[#This Row],[Close Price]]/Table2[[#This Row],[Day Low]])-1</f>
        <v>7.2653061224490223E-3</v>
      </c>
      <c r="AD323" s="1">
        <f>(Table2[[#This Row],[Day High]]/Table2[[#This Row],[Close Price]])-1</f>
        <v>2.3543236891158115E-2</v>
      </c>
      <c r="AE323" s="1">
        <f>(Table2[[#This Row],[Close Price]]/Table2[[#This Row],[Current Week Low]])-1</f>
        <v>7.2653061224490223E-3</v>
      </c>
      <c r="AF323" s="1">
        <f>(Table2[[#This Row],[Current Week High]]/Table2[[#This Row],[Close Price]])-1</f>
        <v>2.3543236891158115E-2</v>
      </c>
      <c r="AG323" s="1">
        <f>(Table2[[#This Row],[Close Price]]/Table2[[#This Row],[Current Month Low]])-1</f>
        <v>7.2653061224490223E-3</v>
      </c>
      <c r="AH323" s="1">
        <f>(Table2[[#This Row],[Current Month High]]/Table2[[#This Row],[Close Price]])-1</f>
        <v>3.756382202771702E-2</v>
      </c>
      <c r="AI323">
        <v>10.410081854283099</v>
      </c>
      <c r="AJ323">
        <v>37.252502780867601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0.03</v>
      </c>
      <c r="AM323" t="s">
        <v>3188</v>
      </c>
      <c r="AN323">
        <v>-4.2300000000000004</v>
      </c>
      <c r="AO323" t="s">
        <v>3189</v>
      </c>
      <c r="AP323">
        <v>9.6204301035009002E-2</v>
      </c>
      <c r="AQ323">
        <f>(Table2[[#This Row],[Sharpe Ratio]]-AVERAGE(Table2[Sharpe Ratio]))/_xlfn.STDEV.P(Table2[Sharpe Ratio])</f>
        <v>0.40587613252432214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5.4030630221997944E-2</v>
      </c>
      <c r="AS323">
        <f>_xlfn.RANK.AVG(Table2[[#This Row],[1Y Return vs Nifty Z-Score]],Table2[1Y Return vs Nifty Z-Score])</f>
        <v>409</v>
      </c>
      <c r="AT323">
        <f>_xlfn.RANK.AVG(Table2[[#This Row],[6M Return vs Nifty Z-Score]],Table2[6M Return vs Nifty Z-Score])</f>
        <v>351</v>
      </c>
      <c r="AU323">
        <f>_xlfn.RANK.AVG(Table2[[#This Row],[Sharpe Ratio Z-Score]],Table2[Sharpe Ratio Z-Score])</f>
        <v>241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376</v>
      </c>
      <c r="B324" t="s">
        <v>377</v>
      </c>
      <c r="C324" t="s">
        <v>3141</v>
      </c>
      <c r="D324" t="s">
        <v>202</v>
      </c>
      <c r="E324">
        <v>66184.134373763998</v>
      </c>
      <c r="F324">
        <v>222.42</v>
      </c>
      <c r="G324">
        <v>3.3753443226259501</v>
      </c>
      <c r="H324">
        <f>(Table2[[#This Row],[1Y Return vs Nifty]]-AVERAGE(Table2[1Y Return vs Nifty]))/_xlfn.STDEV.P(Table2[1Y Return vs Nifty])</f>
        <v>-0.35898490335339384</v>
      </c>
      <c r="I324">
        <v>-8.8166413993178896</v>
      </c>
      <c r="J324">
        <f>(Table2[[#This Row],[1M Return vs Nifty]]-AVERAGE(Table2[1M Return vs Nifty]))/_xlfn.STDEV.P(Table2[1M Return vs Nifty])</f>
        <v>-0.94323186733053932</v>
      </c>
      <c r="K324">
        <v>15.3829147782211</v>
      </c>
      <c r="L324">
        <f>(Table2[[#This Row],[6M Return vs Nifty]]-AVERAGE(Table2[6M Return vs Nifty]))/_xlfn.STDEV.P(Table2[6M Return vs Nifty])</f>
        <v>0.35015896160139159</v>
      </c>
      <c r="M324">
        <v>-1.9389473214364199</v>
      </c>
      <c r="N324">
        <f>(Table2[[#This Row],[1W Return vs Nifty]]-AVERAGE(Table2[1W Return vs Nifty]))/_xlfn.STDEV.P(Table2[1W Return vs Nifty])</f>
        <v>-0.86420798497470119</v>
      </c>
      <c r="O324">
        <v>237.61</v>
      </c>
      <c r="P324">
        <v>240.43674395652801</v>
      </c>
      <c r="Q324">
        <v>215.21512800256301</v>
      </c>
      <c r="R324">
        <v>23.450778033161502</v>
      </c>
      <c r="S324" s="1">
        <f>(Table2[[#This Row],[Close Price]]-Table2[[#This Row],[20D EMA]])/Table2[[#This Row],[20D EMA]]</f>
        <v>-6.3928285846555383E-2</v>
      </c>
      <c r="T324" s="1">
        <f>(Table2[[#This Row],[Close Price]]-Table2[[#This Row],[50D EMA]])/Table2[[#This Row],[50D EMA]]</f>
        <v>-7.4933405186128801E-2</v>
      </c>
      <c r="U324" s="1">
        <f>(Table2[[#This Row],[Close Price]]-Table2[[#This Row],[200D EMA]])/Table2[[#This Row],[200D EMA]]</f>
        <v>3.3477535079927928E-2</v>
      </c>
      <c r="V324">
        <v>0.94969408023008095</v>
      </c>
      <c r="W324">
        <v>219.2</v>
      </c>
      <c r="X324">
        <v>227.39</v>
      </c>
      <c r="Y324">
        <v>219.2</v>
      </c>
      <c r="Z324">
        <v>227.39</v>
      </c>
      <c r="AA324">
        <v>219.2</v>
      </c>
      <c r="AB324">
        <v>242.19</v>
      </c>
      <c r="AC324" s="1">
        <f>(Table2[[#This Row],[Close Price]]/Table2[[#This Row],[Day Low]])-1</f>
        <v>1.4689781021897774E-2</v>
      </c>
      <c r="AD324" s="1">
        <f>(Table2[[#This Row],[Day High]]/Table2[[#This Row],[Close Price]])-1</f>
        <v>2.2345112849563975E-2</v>
      </c>
      <c r="AE324" s="1">
        <f>(Table2[[#This Row],[Close Price]]/Table2[[#This Row],[Current Week Low]])-1</f>
        <v>1.4689781021897774E-2</v>
      </c>
      <c r="AF324" s="1">
        <f>(Table2[[#This Row],[Current Week High]]/Table2[[#This Row],[Close Price]])-1</f>
        <v>2.2345112849563975E-2</v>
      </c>
      <c r="AG324" s="1">
        <f>(Table2[[#This Row],[Close Price]]/Table2[[#This Row],[Current Month Low]])-1</f>
        <v>1.4689781021897774E-2</v>
      </c>
      <c r="AH324" s="1">
        <f>(Table2[[#This Row],[Current Month High]]/Table2[[#This Row],[Close Price]])-1</f>
        <v>8.8885891556514718E-2</v>
      </c>
      <c r="AI324">
        <v>18.986601924287299</v>
      </c>
      <c r="AJ324">
        <v>41.1742304030466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-0.03</v>
      </c>
      <c r="AM324" t="s">
        <v>3189</v>
      </c>
      <c r="AN324">
        <v>-5.73</v>
      </c>
      <c r="AO324" t="s">
        <v>3189</v>
      </c>
      <c r="AP324">
        <v>5.6230257749042001E-2</v>
      </c>
      <c r="AQ324">
        <f>(Table2[[#This Row],[Sharpe Ratio]]-AVERAGE(Table2[Sharpe Ratio]))/_xlfn.STDEV.P(Table2[Sharpe Ratio])</f>
        <v>-6.0825086743944073E-2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423</v>
      </c>
      <c r="AT324">
        <f>_xlfn.RANK.AVG(Table2[[#This Row],[6M Return vs Nifty Z-Score]],Table2[6M Return vs Nifty Z-Score])</f>
        <v>220</v>
      </c>
      <c r="AU324">
        <f>_xlfn.RANK.AVG(Table2[[#This Row],[Sharpe Ratio Z-Score]],Table2[Sharpe Ratio Z-Score])</f>
        <v>359</v>
      </c>
      <c r="AV324">
        <f>(Table2[[#This Row],[Rank 1Y]]+Table2[[#This Row],[Rank 6M]]+Table2[[#This Row],[Rank Sharpe]])/3</f>
        <v>334</v>
      </c>
    </row>
    <row r="325" spans="1:48" x14ac:dyDescent="0.3">
      <c r="A325" t="s">
        <v>211</v>
      </c>
      <c r="B325" t="s">
        <v>212</v>
      </c>
      <c r="C325" t="s">
        <v>3134</v>
      </c>
      <c r="D325" t="s">
        <v>57</v>
      </c>
      <c r="E325">
        <v>122022.91263560001</v>
      </c>
      <c r="F325">
        <v>674.2</v>
      </c>
      <c r="G325">
        <v>37.317505412700797</v>
      </c>
      <c r="H325">
        <f>(Table2[[#This Row],[1Y Return vs Nifty]]-AVERAGE(Table2[1Y Return vs Nifty]))/_xlfn.STDEV.P(Table2[1Y Return vs Nifty])</f>
        <v>0.25109700579282401</v>
      </c>
      <c r="I325">
        <v>-1.66646599885128</v>
      </c>
      <c r="J325">
        <f>(Table2[[#This Row],[1M Return vs Nifty]]-AVERAGE(Table2[1M Return vs Nifty]))/_xlfn.STDEV.P(Table2[1M Return vs Nifty])</f>
        <v>-0.14436856113059146</v>
      </c>
      <c r="K325">
        <v>-2.6940415049980801</v>
      </c>
      <c r="L325">
        <f>(Table2[[#This Row],[6M Return vs Nifty]]-AVERAGE(Table2[6M Return vs Nifty]))/_xlfn.STDEV.P(Table2[6M Return vs Nifty])</f>
        <v>-0.28787101617932992</v>
      </c>
      <c r="M325">
        <v>-0.57879523468390404</v>
      </c>
      <c r="N325">
        <f>(Table2[[#This Row],[1W Return vs Nifty]]-AVERAGE(Table2[1W Return vs Nifty]))/_xlfn.STDEV.P(Table2[1W Return vs Nifty])</f>
        <v>-0.51613367012980271</v>
      </c>
      <c r="O325">
        <v>733.48</v>
      </c>
      <c r="P325">
        <v>722.36632579629497</v>
      </c>
      <c r="Q325">
        <v>616.68773004629304</v>
      </c>
      <c r="R325">
        <v>25.3103107989797</v>
      </c>
      <c r="S325" s="1">
        <f>(Table2[[#This Row],[Close Price]]-Table2[[#This Row],[20D EMA]])/Table2[[#This Row],[20D EMA]]</f>
        <v>-8.0820199596444306E-2</v>
      </c>
      <c r="T325" s="1">
        <f>(Table2[[#This Row],[Close Price]]-Table2[[#This Row],[50D EMA]])/Table2[[#This Row],[50D EMA]]</f>
        <v>-6.6678531482207662E-2</v>
      </c>
      <c r="U325" s="1">
        <f>(Table2[[#This Row],[Close Price]]-Table2[[#This Row],[200D EMA]])/Table2[[#This Row],[200D EMA]]</f>
        <v>9.3259955000871697E-2</v>
      </c>
      <c r="V325">
        <v>1.10058005810666</v>
      </c>
      <c r="W325">
        <v>662.2</v>
      </c>
      <c r="X325">
        <v>704.8</v>
      </c>
      <c r="Y325">
        <v>662.2</v>
      </c>
      <c r="Z325">
        <v>704.8</v>
      </c>
      <c r="AA325">
        <v>662.2</v>
      </c>
      <c r="AB325">
        <v>736.5</v>
      </c>
      <c r="AC325" s="1">
        <f>(Table2[[#This Row],[Close Price]]/Table2[[#This Row],[Day Low]])-1</f>
        <v>1.8121413470250758E-2</v>
      </c>
      <c r="AD325" s="1">
        <f>(Table2[[#This Row],[Day High]]/Table2[[#This Row],[Close Price]])-1</f>
        <v>4.5387125482052593E-2</v>
      </c>
      <c r="AE325" s="1">
        <f>(Table2[[#This Row],[Close Price]]/Table2[[#This Row],[Current Week Low]])-1</f>
        <v>1.8121413470250758E-2</v>
      </c>
      <c r="AF325" s="1">
        <f>(Table2[[#This Row],[Current Week High]]/Table2[[#This Row],[Close Price]])-1</f>
        <v>4.5387125482052593E-2</v>
      </c>
      <c r="AG325" s="1">
        <f>(Table2[[#This Row],[Close Price]]/Table2[[#This Row],[Current Month Low]])-1</f>
        <v>1.8121413470250758E-2</v>
      </c>
      <c r="AH325" s="1">
        <f>(Table2[[#This Row],[Current Month High]]/Table2[[#This Row],[Close Price]])-1</f>
        <v>9.2405814298427646E-2</v>
      </c>
      <c r="AI325">
        <v>19.385938890536899</v>
      </c>
      <c r="AJ325">
        <v>94.014388489208599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</v>
      </c>
      <c r="AM325" t="s">
        <v>3190</v>
      </c>
      <c r="AN325">
        <v>-10.199999999999999</v>
      </c>
      <c r="AO325" t="s">
        <v>3189</v>
      </c>
      <c r="AP325">
        <v>6.192787374013E-2</v>
      </c>
      <c r="AQ325">
        <f>(Table2[[#This Row],[Sharpe Ratio]]-AVERAGE(Table2[Sharpe Ratio]))/_xlfn.STDEV.P(Table2[Sharpe Ratio])</f>
        <v>5.6951876986620163E-3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-0.6915810539482381</v>
      </c>
      <c r="AS325">
        <f>_xlfn.RANK.AVG(Table2[[#This Row],[1Y Return vs Nifty Z-Score]],Table2[1Y Return vs Nifty Z-Score])</f>
        <v>236</v>
      </c>
      <c r="AT325">
        <f>_xlfn.RANK.AVG(Table2[[#This Row],[6M Return vs Nifty Z-Score]],Table2[6M Return vs Nifty Z-Score])</f>
        <v>423</v>
      </c>
      <c r="AU325">
        <f>_xlfn.RANK.AVG(Table2[[#This Row],[Sharpe Ratio Z-Score]],Table2[Sharpe Ratio Z-Score])</f>
        <v>346</v>
      </c>
      <c r="AV325">
        <f>(Table2[[#This Row],[Rank 1Y]]+Table2[[#This Row],[Rank 6M]]+Table2[[#This Row],[Rank Sharpe]])/3</f>
        <v>335</v>
      </c>
    </row>
    <row r="326" spans="1:48" x14ac:dyDescent="0.3">
      <c r="A326" t="s">
        <v>712</v>
      </c>
      <c r="B326" t="s">
        <v>713</v>
      </c>
      <c r="C326" t="s">
        <v>3129</v>
      </c>
      <c r="D326" t="s">
        <v>579</v>
      </c>
      <c r="E326">
        <v>24551.251776735</v>
      </c>
      <c r="F326">
        <v>934.85</v>
      </c>
      <c r="G326">
        <v>5.3192747543884202</v>
      </c>
      <c r="H326">
        <f>(Table2[[#This Row],[1Y Return vs Nifty]]-AVERAGE(Table2[1Y Return vs Nifty]))/_xlfn.STDEV.P(Table2[1Y Return vs Nifty])</f>
        <v>-0.32404438245050204</v>
      </c>
      <c r="I326">
        <v>-7.40783962284815</v>
      </c>
      <c r="J326">
        <f>(Table2[[#This Row],[1M Return vs Nifty]]-AVERAGE(Table2[1M Return vs Nifty]))/_xlfn.STDEV.P(Table2[1M Return vs Nifty])</f>
        <v>-0.7858315265140704</v>
      </c>
      <c r="K326">
        <v>12.242311003543399</v>
      </c>
      <c r="L326">
        <f>(Table2[[#This Row],[6M Return vs Nifty]]-AVERAGE(Table2[6M Return vs Nifty]))/_xlfn.STDEV.P(Table2[6M Return vs Nifty])</f>
        <v>0.23931069017885198</v>
      </c>
      <c r="M326">
        <v>1.8447592946537701</v>
      </c>
      <c r="N326">
        <f>(Table2[[#This Row],[1W Return vs Nifty]]-AVERAGE(Table2[1W Return vs Nifty]))/_xlfn.STDEV.P(Table2[1W Return vs Nifty])</f>
        <v>0.10407423934198036</v>
      </c>
      <c r="O326">
        <v>984.08</v>
      </c>
      <c r="P326">
        <v>942.68645615772596</v>
      </c>
      <c r="Q326">
        <v>816.57116872258996</v>
      </c>
      <c r="R326">
        <v>31.511889114784999</v>
      </c>
      <c r="S326" s="1">
        <f>(Table2[[#This Row],[Close Price]]-Table2[[#This Row],[20D EMA]])/Table2[[#This Row],[20D EMA]]</f>
        <v>-5.0026420616210078E-2</v>
      </c>
      <c r="T326" s="1">
        <f>(Table2[[#This Row],[Close Price]]-Table2[[#This Row],[50D EMA]])/Table2[[#This Row],[50D EMA]]</f>
        <v>-8.3128977896493438E-3</v>
      </c>
      <c r="U326" s="1">
        <f>(Table2[[#This Row],[Close Price]]-Table2[[#This Row],[200D EMA]])/Table2[[#This Row],[200D EMA]]</f>
        <v>0.1448481599741521</v>
      </c>
      <c r="V326">
        <v>0.463213501046222</v>
      </c>
      <c r="W326">
        <v>916.75</v>
      </c>
      <c r="X326">
        <v>954.2</v>
      </c>
      <c r="Y326">
        <v>916.75</v>
      </c>
      <c r="Z326">
        <v>954.2</v>
      </c>
      <c r="AA326">
        <v>916.75</v>
      </c>
      <c r="AB326">
        <v>992</v>
      </c>
      <c r="AC326" s="1">
        <f>(Table2[[#This Row],[Close Price]]/Table2[[#This Row],[Day Low]])-1</f>
        <v>1.9743659667303071E-2</v>
      </c>
      <c r="AD326" s="1">
        <f>(Table2[[#This Row],[Day High]]/Table2[[#This Row],[Close Price]])-1</f>
        <v>2.0698507781997222E-2</v>
      </c>
      <c r="AE326" s="1">
        <f>(Table2[[#This Row],[Close Price]]/Table2[[#This Row],[Current Week Low]])-1</f>
        <v>1.9743659667303071E-2</v>
      </c>
      <c r="AF326" s="1">
        <f>(Table2[[#This Row],[Current Week High]]/Table2[[#This Row],[Close Price]])-1</f>
        <v>2.0698507781997222E-2</v>
      </c>
      <c r="AG326" s="1">
        <f>(Table2[[#This Row],[Close Price]]/Table2[[#This Row],[Current Month Low]])-1</f>
        <v>1.9743659667303071E-2</v>
      </c>
      <c r="AH326" s="1">
        <f>(Table2[[#This Row],[Current Month High]]/Table2[[#This Row],[Close Price]])-1</f>
        <v>6.1132802053805335E-2</v>
      </c>
      <c r="AI326">
        <v>28.598170829544799</v>
      </c>
      <c r="AJ326">
        <v>54.776490066225101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0.21</v>
      </c>
      <c r="AM326" t="s">
        <v>3188</v>
      </c>
      <c r="AN326">
        <v>-13.05</v>
      </c>
      <c r="AO326" t="s">
        <v>3189</v>
      </c>
      <c r="AP326">
        <v>5.7604277612072999E-2</v>
      </c>
      <c r="AQ326">
        <f>(Table2[[#This Row],[Sharpe Ratio]]-AVERAGE(Table2[Sharpe Ratio]))/_xlfn.STDEV.P(Table2[Sharpe Ratio])</f>
        <v>-4.4783258280709837E-2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-0.81127423772444984</v>
      </c>
      <c r="AS326">
        <f>_xlfn.RANK.AVG(Table2[[#This Row],[1Y Return vs Nifty Z-Score]],Table2[1Y Return vs Nifty Z-Score])</f>
        <v>408</v>
      </c>
      <c r="AT326">
        <f>_xlfn.RANK.AVG(Table2[[#This Row],[6M Return vs Nifty Z-Score]],Table2[6M Return vs Nifty Z-Score])</f>
        <v>243</v>
      </c>
      <c r="AU326">
        <f>_xlfn.RANK.AVG(Table2[[#This Row],[Sharpe Ratio Z-Score]],Table2[Sharpe Ratio Z-Score])</f>
        <v>354</v>
      </c>
      <c r="AV326">
        <f>(Table2[[#This Row],[Rank 1Y]]+Table2[[#This Row],[Rank 6M]]+Table2[[#This Row],[Rank Sharpe]])/3</f>
        <v>335</v>
      </c>
    </row>
    <row r="327" spans="1:48" x14ac:dyDescent="0.3">
      <c r="A327" t="s">
        <v>1246</v>
      </c>
      <c r="B327" t="s">
        <v>1247</v>
      </c>
      <c r="C327" t="s">
        <v>3135</v>
      </c>
      <c r="D327" t="s">
        <v>60</v>
      </c>
      <c r="E327">
        <v>9478.0805444599991</v>
      </c>
      <c r="F327">
        <v>6902.7</v>
      </c>
      <c r="G327">
        <v>49.039774249282999</v>
      </c>
      <c r="H327">
        <f>(Table2[[#This Row],[1Y Return vs Nifty]]-AVERAGE(Table2[1Y Return vs Nifty]))/_xlfn.STDEV.P(Table2[1Y Return vs Nifty])</f>
        <v>0.46179496731532976</v>
      </c>
      <c r="I327">
        <v>-5.5890971440779902</v>
      </c>
      <c r="J327">
        <f>(Table2[[#This Row],[1M Return vs Nifty]]-AVERAGE(Table2[1M Return vs Nifty]))/_xlfn.STDEV.P(Table2[1M Return vs Nifty])</f>
        <v>-0.58262998972074886</v>
      </c>
      <c r="K327">
        <v>-29.744720873625301</v>
      </c>
      <c r="L327">
        <f>(Table2[[#This Row],[6M Return vs Nifty]]-AVERAGE(Table2[6M Return vs Nifty]))/_xlfn.STDEV.P(Table2[6M Return vs Nifty])</f>
        <v>-1.2426304395088146</v>
      </c>
      <c r="M327">
        <v>-0.91768690432092004</v>
      </c>
      <c r="N327">
        <f>(Table2[[#This Row],[1W Return vs Nifty]]-AVERAGE(Table2[1W Return vs Nifty]))/_xlfn.STDEV.P(Table2[1W Return vs Nifty])</f>
        <v>-0.60285888774659646</v>
      </c>
      <c r="O327">
        <v>7354.12</v>
      </c>
      <c r="P327">
        <v>7747.2882369825802</v>
      </c>
      <c r="Q327">
        <v>7109.6479796486401</v>
      </c>
      <c r="R327">
        <v>44.676455194366</v>
      </c>
      <c r="S327" s="1">
        <f>(Table2[[#This Row],[Close Price]]-Table2[[#This Row],[20D EMA]])/Table2[[#This Row],[20D EMA]]</f>
        <v>-6.138327903270549E-2</v>
      </c>
      <c r="T327" s="1">
        <f>(Table2[[#This Row],[Close Price]]-Table2[[#This Row],[50D EMA]])/Table2[[#This Row],[50D EMA]]</f>
        <v>-0.10901727303120598</v>
      </c>
      <c r="U327" s="1">
        <f>(Table2[[#This Row],[Close Price]]-Table2[[#This Row],[200D EMA]])/Table2[[#This Row],[200D EMA]]</f>
        <v>-2.9108048702415176E-2</v>
      </c>
      <c r="V327">
        <v>1.4820754092065</v>
      </c>
      <c r="W327">
        <v>6851.1</v>
      </c>
      <c r="X327">
        <v>7306</v>
      </c>
      <c r="Y327">
        <v>6851.1</v>
      </c>
      <c r="Z327">
        <v>7306</v>
      </c>
      <c r="AA327">
        <v>6851.1</v>
      </c>
      <c r="AB327">
        <v>7736.05</v>
      </c>
      <c r="AC327" s="1">
        <f>(Table2[[#This Row],[Close Price]]/Table2[[#This Row],[Day Low]])-1</f>
        <v>7.531637255331125E-3</v>
      </c>
      <c r="AD327" s="1">
        <f>(Table2[[#This Row],[Day High]]/Table2[[#This Row],[Close Price]])-1</f>
        <v>5.84264128529417E-2</v>
      </c>
      <c r="AE327" s="1">
        <f>(Table2[[#This Row],[Close Price]]/Table2[[#This Row],[Current Week Low]])-1</f>
        <v>7.531637255331125E-3</v>
      </c>
      <c r="AF327" s="1">
        <f>(Table2[[#This Row],[Current Week High]]/Table2[[#This Row],[Close Price]])-1</f>
        <v>5.84264128529417E-2</v>
      </c>
      <c r="AG327" s="1">
        <f>(Table2[[#This Row],[Close Price]]/Table2[[#This Row],[Current Month Low]])-1</f>
        <v>7.531637255331125E-3</v>
      </c>
      <c r="AH327" s="1">
        <f>(Table2[[#This Row],[Current Month High]]/Table2[[#This Row],[Close Price]])-1</f>
        <v>0.12072812088023532</v>
      </c>
      <c r="AI327">
        <v>48.8960841409883</v>
      </c>
      <c r="AJ327">
        <v>116.970516124976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-0.17</v>
      </c>
      <c r="AM327" t="s">
        <v>3189</v>
      </c>
      <c r="AN327">
        <v>-0.5</v>
      </c>
      <c r="AO327" t="s">
        <v>3189</v>
      </c>
      <c r="AP327">
        <v>0.13498542549037401</v>
      </c>
      <c r="AQ327">
        <f>(Table2[[#This Row],[Sharpe Ratio]]-AVERAGE(Table2[Sharpe Ratio]))/_xlfn.STDEV.P(Table2[Sharpe Ratio])</f>
        <v>0.85864989720043638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183</v>
      </c>
      <c r="AT327">
        <f>_xlfn.RANK.AVG(Table2[[#This Row],[6M Return vs Nifty Z-Score]],Table2[6M Return vs Nifty Z-Score])</f>
        <v>687</v>
      </c>
      <c r="AU327">
        <f>_xlfn.RANK.AVG(Table2[[#This Row],[Sharpe Ratio Z-Score]],Table2[Sharpe Ratio Z-Score])</f>
        <v>136</v>
      </c>
      <c r="AV327">
        <f>(Table2[[#This Row],[Rank 1Y]]+Table2[[#This Row],[Rank 6M]]+Table2[[#This Row],[Rank Sharpe]])/3</f>
        <v>335.33333333333331</v>
      </c>
    </row>
    <row r="328" spans="1:48" x14ac:dyDescent="0.3">
      <c r="A328" t="s">
        <v>892</v>
      </c>
      <c r="B328" t="s">
        <v>893</v>
      </c>
      <c r="C328" t="s">
        <v>3145</v>
      </c>
      <c r="D328" t="s">
        <v>607</v>
      </c>
      <c r="E328">
        <v>17382.75161313</v>
      </c>
      <c r="F328">
        <v>518.70000000000005</v>
      </c>
      <c r="G328">
        <v>52.574249983654603</v>
      </c>
      <c r="H328">
        <f>(Table2[[#This Row],[1Y Return vs Nifty]]-AVERAGE(Table2[1Y Return vs Nifty]))/_xlfn.STDEV.P(Table2[1Y Return vs Nifty])</f>
        <v>0.52532420748757525</v>
      </c>
      <c r="I328">
        <v>-10.5740872996279</v>
      </c>
      <c r="J328">
        <f>(Table2[[#This Row],[1M Return vs Nifty]]-AVERAGE(Table2[1M Return vs Nifty]))/_xlfn.STDEV.P(Table2[1M Return vs Nifty])</f>
        <v>-1.1395849585145092</v>
      </c>
      <c r="K328">
        <v>-32.282614044109899</v>
      </c>
      <c r="L328">
        <f>(Table2[[#This Row],[6M Return vs Nifty]]-AVERAGE(Table2[6M Return vs Nifty]))/_xlfn.STDEV.P(Table2[6M Return vs Nifty])</f>
        <v>-1.3322059132669317</v>
      </c>
      <c r="M328">
        <v>-1.4340520017440399</v>
      </c>
      <c r="N328">
        <f>(Table2[[#This Row],[1W Return vs Nifty]]-AVERAGE(Table2[1W Return vs Nifty]))/_xlfn.STDEV.P(Table2[1W Return vs Nifty])</f>
        <v>-0.73500104247026499</v>
      </c>
      <c r="O328">
        <v>587.62</v>
      </c>
      <c r="P328">
        <v>622.37862512771198</v>
      </c>
      <c r="Q328">
        <v>592.34888863190895</v>
      </c>
      <c r="R328">
        <v>28.063667752647799</v>
      </c>
      <c r="S328" s="1">
        <f>(Table2[[#This Row],[Close Price]]-Table2[[#This Row],[20D EMA]])/Table2[[#This Row],[20D EMA]]</f>
        <v>-0.11728668186923515</v>
      </c>
      <c r="T328" s="1">
        <f>(Table2[[#This Row],[Close Price]]-Table2[[#This Row],[50D EMA]])/Table2[[#This Row],[50D EMA]]</f>
        <v>-0.16658448883336427</v>
      </c>
      <c r="U328" s="1">
        <f>(Table2[[#This Row],[Close Price]]-Table2[[#This Row],[200D EMA]])/Table2[[#This Row],[200D EMA]]</f>
        <v>-0.1243336318263526</v>
      </c>
      <c r="V328">
        <v>1.00058061664158</v>
      </c>
      <c r="W328">
        <v>515</v>
      </c>
      <c r="X328">
        <v>558.79999999999995</v>
      </c>
      <c r="Y328">
        <v>515</v>
      </c>
      <c r="Z328">
        <v>558.79999999999995</v>
      </c>
      <c r="AA328">
        <v>515</v>
      </c>
      <c r="AB328">
        <v>589.04999999999995</v>
      </c>
      <c r="AC328" s="1">
        <f>(Table2[[#This Row],[Close Price]]/Table2[[#This Row],[Day Low]])-1</f>
        <v>7.1844660194175791E-3</v>
      </c>
      <c r="AD328" s="1">
        <f>(Table2[[#This Row],[Day High]]/Table2[[#This Row],[Close Price]])-1</f>
        <v>7.7308656256024566E-2</v>
      </c>
      <c r="AE328" s="1">
        <f>(Table2[[#This Row],[Close Price]]/Table2[[#This Row],[Current Week Low]])-1</f>
        <v>7.1844660194175791E-3</v>
      </c>
      <c r="AF328" s="1">
        <f>(Table2[[#This Row],[Current Week High]]/Table2[[#This Row],[Close Price]])-1</f>
        <v>7.7308656256024566E-2</v>
      </c>
      <c r="AG328" s="1">
        <f>(Table2[[#This Row],[Close Price]]/Table2[[#This Row],[Current Month Low]])-1</f>
        <v>7.1844660194175791E-3</v>
      </c>
      <c r="AH328" s="1">
        <f>(Table2[[#This Row],[Current Month High]]/Table2[[#This Row],[Close Price]])-1</f>
        <v>0.13562753036437236</v>
      </c>
      <c r="AI328">
        <v>50.809716599190203</v>
      </c>
      <c r="AJ328">
        <v>80.794701986755001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-0.31</v>
      </c>
      <c r="AM328" t="s">
        <v>3189</v>
      </c>
      <c r="AN328">
        <v>-11.97</v>
      </c>
      <c r="AO328" t="s">
        <v>3189</v>
      </c>
      <c r="AP328">
        <v>0.13333214683300801</v>
      </c>
      <c r="AQ328">
        <f>(Table2[[#This Row],[Sharpe Ratio]]-AVERAGE(Table2[Sharpe Ratio]))/_xlfn.STDEV.P(Table2[Sharpe Ratio])</f>
        <v>0.83934769252568986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171</v>
      </c>
      <c r="AT328">
        <f>_xlfn.RANK.AVG(Table2[[#This Row],[6M Return vs Nifty Z-Score]],Table2[6M Return vs Nifty Z-Score])</f>
        <v>696</v>
      </c>
      <c r="AU328">
        <f>_xlfn.RANK.AVG(Table2[[#This Row],[Sharpe Ratio Z-Score]],Table2[Sharpe Ratio Z-Score])</f>
        <v>141</v>
      </c>
      <c r="AV328">
        <f>(Table2[[#This Row],[Rank 1Y]]+Table2[[#This Row],[Rank 6M]]+Table2[[#This Row],[Rank Sharpe]])/3</f>
        <v>336</v>
      </c>
    </row>
    <row r="329" spans="1:48" x14ac:dyDescent="0.3">
      <c r="A329" t="s">
        <v>610</v>
      </c>
      <c r="B329" t="s">
        <v>611</v>
      </c>
      <c r="C329" t="s">
        <v>3146</v>
      </c>
      <c r="D329" t="s">
        <v>612</v>
      </c>
      <c r="E329">
        <v>31993.759874700001</v>
      </c>
      <c r="F329">
        <v>794.9</v>
      </c>
      <c r="G329">
        <v>3.8379023416906701</v>
      </c>
      <c r="H329">
        <f>(Table2[[#This Row],[1Y Return vs Nifty]]-AVERAGE(Table2[1Y Return vs Nifty]))/_xlfn.STDEV.P(Table2[1Y Return vs Nifty])</f>
        <v>-0.35067081048779791</v>
      </c>
      <c r="I329">
        <v>1.9051937482902801</v>
      </c>
      <c r="J329">
        <f>(Table2[[#This Row],[1M Return vs Nifty]]-AVERAGE(Table2[1M Return vs Nifty]))/_xlfn.STDEV.P(Table2[1M Return vs Nifty])</f>
        <v>0.25468009913536183</v>
      </c>
      <c r="K329">
        <v>20.421336025693702</v>
      </c>
      <c r="L329">
        <f>(Table2[[#This Row],[6M Return vs Nifty]]-AVERAGE(Table2[6M Return vs Nifty]))/_xlfn.STDEV.P(Table2[6M Return vs Nifty])</f>
        <v>0.52799110027614349</v>
      </c>
      <c r="M329">
        <v>1.0673241296850899</v>
      </c>
      <c r="N329">
        <f>(Table2[[#This Row],[1W Return vs Nifty]]-AVERAGE(Table2[1W Return vs Nifty]))/_xlfn.STDEV.P(Table2[1W Return vs Nifty])</f>
        <v>-9.4877933005817858E-2</v>
      </c>
      <c r="O329">
        <v>820.81</v>
      </c>
      <c r="P329">
        <v>812.80851451839703</v>
      </c>
      <c r="Q329">
        <v>729.24678403707003</v>
      </c>
      <c r="R329">
        <v>40.195382249375101</v>
      </c>
      <c r="S329" s="1">
        <f>(Table2[[#This Row],[Close Price]]-Table2[[#This Row],[20D EMA]])/Table2[[#This Row],[20D EMA]]</f>
        <v>-3.1566379551906006E-2</v>
      </c>
      <c r="T329" s="1">
        <f>(Table2[[#This Row],[Close Price]]-Table2[[#This Row],[50D EMA]])/Table2[[#This Row],[50D EMA]]</f>
        <v>-2.2032882528313764E-2</v>
      </c>
      <c r="U329" s="1">
        <f>(Table2[[#This Row],[Close Price]]-Table2[[#This Row],[200D EMA]])/Table2[[#This Row],[200D EMA]]</f>
        <v>9.002880424028388E-2</v>
      </c>
      <c r="V329">
        <v>0.51619913880952595</v>
      </c>
      <c r="W329">
        <v>786.1</v>
      </c>
      <c r="X329">
        <v>817.6</v>
      </c>
      <c r="Y329">
        <v>786.1</v>
      </c>
      <c r="Z329">
        <v>817.6</v>
      </c>
      <c r="AA329">
        <v>786.1</v>
      </c>
      <c r="AB329">
        <v>853</v>
      </c>
      <c r="AC329" s="1">
        <f>(Table2[[#This Row],[Close Price]]/Table2[[#This Row],[Day Low]])-1</f>
        <v>1.1194504515964931E-2</v>
      </c>
      <c r="AD329" s="1">
        <f>(Table2[[#This Row],[Day High]]/Table2[[#This Row],[Close Price]])-1</f>
        <v>2.8557051201409056E-2</v>
      </c>
      <c r="AE329" s="1">
        <f>(Table2[[#This Row],[Close Price]]/Table2[[#This Row],[Current Week Low]])-1</f>
        <v>1.1194504515964931E-2</v>
      </c>
      <c r="AF329" s="1">
        <f>(Table2[[#This Row],[Current Week High]]/Table2[[#This Row],[Close Price]])-1</f>
        <v>2.8557051201409056E-2</v>
      </c>
      <c r="AG329" s="1">
        <f>(Table2[[#This Row],[Close Price]]/Table2[[#This Row],[Current Month Low]])-1</f>
        <v>1.1194504515964931E-2</v>
      </c>
      <c r="AH329" s="1">
        <f>(Table2[[#This Row],[Current Month High]]/Table2[[#This Row],[Close Price]])-1</f>
        <v>7.3090954837086386E-2</v>
      </c>
      <c r="AI329">
        <v>15.8636306453642</v>
      </c>
      <c r="AJ329">
        <v>40.045806906271999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 t="s">
        <v>3190</v>
      </c>
      <c r="AN329">
        <v>-3.65</v>
      </c>
      <c r="AO329" t="s">
        <v>3189</v>
      </c>
      <c r="AP329">
        <v>3.5657537914263002E-2</v>
      </c>
      <c r="AQ329">
        <f>(Table2[[#This Row],[Sharpe Ratio]]-AVERAGE(Table2[Sharpe Ratio]))/_xlfn.STDEV.P(Table2[Sharpe Ratio])</f>
        <v>-0.30101378524186084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3.6108670676028701E-2</v>
      </c>
      <c r="AS329">
        <f>_xlfn.RANK.AVG(Table2[[#This Row],[1Y Return vs Nifty Z-Score]],Table2[1Y Return vs Nifty Z-Score])</f>
        <v>420</v>
      </c>
      <c r="AT329">
        <f>_xlfn.RANK.AVG(Table2[[#This Row],[6M Return vs Nifty Z-Score]],Table2[6M Return vs Nifty Z-Score])</f>
        <v>174</v>
      </c>
      <c r="AU329">
        <f>_xlfn.RANK.AVG(Table2[[#This Row],[Sharpe Ratio Z-Score]],Table2[Sharpe Ratio Z-Score])</f>
        <v>418</v>
      </c>
      <c r="AV329">
        <f>(Table2[[#This Row],[Rank 1Y]]+Table2[[#This Row],[Rank 6M]]+Table2[[#This Row],[Rank Sharpe]])/3</f>
        <v>337.33333333333331</v>
      </c>
    </row>
    <row r="330" spans="1:48" x14ac:dyDescent="0.3">
      <c r="A330" t="s">
        <v>93</v>
      </c>
      <c r="B330" t="s">
        <v>94</v>
      </c>
      <c r="C330" t="s">
        <v>3140</v>
      </c>
      <c r="D330" t="s">
        <v>95</v>
      </c>
      <c r="E330">
        <v>305378.84265464998</v>
      </c>
      <c r="F330">
        <v>1355.2</v>
      </c>
      <c r="G330">
        <v>45.368896406812802</v>
      </c>
      <c r="H330">
        <f>(Table2[[#This Row],[1Y Return vs Nifty]]-AVERAGE(Table2[1Y Return vs Nifty]))/_xlfn.STDEV.P(Table2[1Y Return vs Nifty])</f>
        <v>0.39581401352651407</v>
      </c>
      <c r="I330">
        <v>-0.88179837695768604</v>
      </c>
      <c r="J330">
        <f>(Table2[[#This Row],[1M Return vs Nifty]]-AVERAGE(Table2[1M Return vs Nifty]))/_xlfn.STDEV.P(Table2[1M Return vs Nifty])</f>
        <v>-5.6700478099640891E-2</v>
      </c>
      <c r="K330">
        <v>-9.6506017246540807</v>
      </c>
      <c r="L330">
        <f>(Table2[[#This Row],[6M Return vs Nifty]]-AVERAGE(Table2[6M Return vs Nifty]))/_xlfn.STDEV.P(Table2[6M Return vs Nifty])</f>
        <v>-0.53340427370552179</v>
      </c>
      <c r="M330">
        <v>1.10103244983385</v>
      </c>
      <c r="N330">
        <f>(Table2[[#This Row],[1W Return vs Nifty]]-AVERAGE(Table2[1W Return vs Nifty]))/_xlfn.STDEV.P(Table2[1W Return vs Nifty])</f>
        <v>-8.6251691459281896E-2</v>
      </c>
      <c r="O330">
        <v>1440.57</v>
      </c>
      <c r="P330">
        <v>1455.8040652873301</v>
      </c>
      <c r="Q330">
        <v>1327.8672519413501</v>
      </c>
      <c r="R330">
        <v>35.997190032512997</v>
      </c>
      <c r="S330" s="1">
        <f>(Table2[[#This Row],[Close Price]]-Table2[[#This Row],[20D EMA]])/Table2[[#This Row],[20D EMA]]</f>
        <v>-5.9261264638302821E-2</v>
      </c>
      <c r="T330" s="1">
        <f>(Table2[[#This Row],[Close Price]]-Table2[[#This Row],[50D EMA]])/Table2[[#This Row],[50D EMA]]</f>
        <v>-6.9105498250874836E-2</v>
      </c>
      <c r="U330" s="1">
        <f>(Table2[[#This Row],[Close Price]]-Table2[[#This Row],[200D EMA]])/Table2[[#This Row],[200D EMA]]</f>
        <v>2.0583946187910949E-2</v>
      </c>
      <c r="V330">
        <v>0.94620392266453501</v>
      </c>
      <c r="W330">
        <v>1337</v>
      </c>
      <c r="X330">
        <v>1423.9</v>
      </c>
      <c r="Y330">
        <v>1337</v>
      </c>
      <c r="Z330">
        <v>1423.9</v>
      </c>
      <c r="AA330">
        <v>1337</v>
      </c>
      <c r="AB330">
        <v>1472.85</v>
      </c>
      <c r="AC330" s="1">
        <f>(Table2[[#This Row],[Close Price]]/Table2[[#This Row],[Day Low]])-1</f>
        <v>1.3612565445026314E-2</v>
      </c>
      <c r="AD330" s="1">
        <f>(Table2[[#This Row],[Day High]]/Table2[[#This Row],[Close Price]])-1</f>
        <v>5.0693624557260897E-2</v>
      </c>
      <c r="AE330" s="1">
        <f>(Table2[[#This Row],[Close Price]]/Table2[[#This Row],[Current Week Low]])-1</f>
        <v>1.3612565445026314E-2</v>
      </c>
      <c r="AF330" s="1">
        <f>(Table2[[#This Row],[Current Week High]]/Table2[[#This Row],[Close Price]])-1</f>
        <v>5.0693624557260897E-2</v>
      </c>
      <c r="AG330" s="1">
        <f>(Table2[[#This Row],[Close Price]]/Table2[[#This Row],[Current Month Low]])-1</f>
        <v>1.3612565445026314E-2</v>
      </c>
      <c r="AH330" s="1">
        <f>(Table2[[#This Row],[Current Month High]]/Table2[[#This Row],[Close Price]])-1</f>
        <v>8.6813754427390588E-2</v>
      </c>
      <c r="AI330">
        <v>19.6428571428571</v>
      </c>
      <c r="AJ330">
        <v>79.6156394963552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-0.06</v>
      </c>
      <c r="AM330" t="s">
        <v>3189</v>
      </c>
      <c r="AN330">
        <v>-5.15</v>
      </c>
      <c r="AO330" t="s">
        <v>3189</v>
      </c>
      <c r="AP330">
        <v>7.1655649720794995E-2</v>
      </c>
      <c r="AQ330">
        <f>(Table2[[#This Row],[Sharpe Ratio]]-AVERAGE(Table2[Sharpe Ratio]))/_xlfn.STDEV.P(Table2[Sharpe Ratio])</f>
        <v>0.1192680099039823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198</v>
      </c>
      <c r="AT330">
        <f>_xlfn.RANK.AVG(Table2[[#This Row],[6M Return vs Nifty Z-Score]],Table2[6M Return vs Nifty Z-Score])</f>
        <v>502</v>
      </c>
      <c r="AU330">
        <f>_xlfn.RANK.AVG(Table2[[#This Row],[Sharpe Ratio Z-Score]],Table2[Sharpe Ratio Z-Score])</f>
        <v>313</v>
      </c>
      <c r="AV330">
        <f>(Table2[[#This Row],[Rank 1Y]]+Table2[[#This Row],[Rank 6M]]+Table2[[#This Row],[Rank Sharpe]])/3</f>
        <v>337.66666666666669</v>
      </c>
    </row>
    <row r="331" spans="1:48" x14ac:dyDescent="0.3">
      <c r="A331" t="s">
        <v>288</v>
      </c>
      <c r="B331" t="s">
        <v>289</v>
      </c>
      <c r="C331" t="s">
        <v>3140</v>
      </c>
      <c r="D331" t="s">
        <v>48</v>
      </c>
      <c r="E331">
        <v>94967.429712287994</v>
      </c>
      <c r="F331">
        <v>85.27</v>
      </c>
      <c r="G331">
        <v>21.489128810318402</v>
      </c>
      <c r="H331">
        <f>(Table2[[#This Row],[1Y Return vs Nifty]]-AVERAGE(Table2[1Y Return vs Nifty]))/_xlfn.STDEV.P(Table2[1Y Return vs Nifty])</f>
        <v>-3.3404802758503049E-2</v>
      </c>
      <c r="I331">
        <v>-5.0250457622829703E-2</v>
      </c>
      <c r="J331">
        <f>(Table2[[#This Row],[1M Return vs Nifty]]-AVERAGE(Table2[1M Return vs Nifty]))/_xlfn.STDEV.P(Table2[1M Return vs Nifty])</f>
        <v>3.6205371463179647E-2</v>
      </c>
      <c r="K331">
        <v>-10.6380228724106</v>
      </c>
      <c r="L331">
        <f>(Table2[[#This Row],[6M Return vs Nifty]]-AVERAGE(Table2[6M Return vs Nifty]))/_xlfn.STDEV.P(Table2[6M Return vs Nifty])</f>
        <v>-0.56825551099861293</v>
      </c>
      <c r="M331">
        <v>-1.0935569590188501</v>
      </c>
      <c r="N331">
        <f>(Table2[[#This Row],[1W Return vs Nifty]]-AVERAGE(Table2[1W Return vs Nifty]))/_xlfn.STDEV.P(Table2[1W Return vs Nifty])</f>
        <v>-0.64786550824656941</v>
      </c>
      <c r="O331">
        <v>92.74</v>
      </c>
      <c r="P331">
        <v>93.6907712943826</v>
      </c>
      <c r="Q331">
        <v>85.723394168510794</v>
      </c>
      <c r="R331">
        <v>33.245087799021</v>
      </c>
      <c r="S331" s="1">
        <f>(Table2[[#This Row],[Close Price]]-Table2[[#This Row],[20D EMA]])/Table2[[#This Row],[20D EMA]]</f>
        <v>-8.0547767953418156E-2</v>
      </c>
      <c r="T331" s="1">
        <f>(Table2[[#This Row],[Close Price]]-Table2[[#This Row],[50D EMA]])/Table2[[#This Row],[50D EMA]]</f>
        <v>-8.9878343171324565E-2</v>
      </c>
      <c r="U331" s="1">
        <f>(Table2[[#This Row],[Close Price]]-Table2[[#This Row],[200D EMA]])/Table2[[#This Row],[200D EMA]]</f>
        <v>-5.2890365915695993E-3</v>
      </c>
      <c r="V331">
        <v>0.895191831605198</v>
      </c>
      <c r="W331">
        <v>84.57</v>
      </c>
      <c r="X331">
        <v>90.48</v>
      </c>
      <c r="Y331">
        <v>84.57</v>
      </c>
      <c r="Z331">
        <v>90.48</v>
      </c>
      <c r="AA331">
        <v>84.57</v>
      </c>
      <c r="AB331">
        <v>94.93</v>
      </c>
      <c r="AC331" s="1">
        <f>(Table2[[#This Row],[Close Price]]/Table2[[#This Row],[Day Low]])-1</f>
        <v>8.2771668440344559E-3</v>
      </c>
      <c r="AD331" s="1">
        <f>(Table2[[#This Row],[Day High]]/Table2[[#This Row],[Close Price]])-1</f>
        <v>6.1100035182362067E-2</v>
      </c>
      <c r="AE331" s="1">
        <f>(Table2[[#This Row],[Close Price]]/Table2[[#This Row],[Current Week Low]])-1</f>
        <v>8.2771668440344559E-3</v>
      </c>
      <c r="AF331" s="1">
        <f>(Table2[[#This Row],[Current Week High]]/Table2[[#This Row],[Close Price]])-1</f>
        <v>6.1100035182362067E-2</v>
      </c>
      <c r="AG331" s="1">
        <f>(Table2[[#This Row],[Close Price]]/Table2[[#This Row],[Current Month Low]])-1</f>
        <v>8.2771668440344559E-3</v>
      </c>
      <c r="AH331" s="1">
        <f>(Table2[[#This Row],[Current Month High]]/Table2[[#This Row],[Close Price]])-1</f>
        <v>0.11328720534771919</v>
      </c>
      <c r="AI331">
        <v>21.672334936085299</v>
      </c>
      <c r="AJ331">
        <v>63.980769230769198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-0.08</v>
      </c>
      <c r="AM331" t="s">
        <v>3189</v>
      </c>
      <c r="AN331">
        <v>-9.34</v>
      </c>
      <c r="AO331" t="s">
        <v>3189</v>
      </c>
      <c r="AP331">
        <v>0.11455377553648</v>
      </c>
      <c r="AQ331">
        <f>(Table2[[#This Row],[Sharpe Ratio]]-AVERAGE(Table2[Sharpe Ratio]))/_xlfn.STDEV.P(Table2[Sharpe Ratio])</f>
        <v>0.62010820460932914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310</v>
      </c>
      <c r="AT331">
        <f>_xlfn.RANK.AVG(Table2[[#This Row],[6M Return vs Nifty Z-Score]],Table2[6M Return vs Nifty Z-Score])</f>
        <v>514</v>
      </c>
      <c r="AU331">
        <f>_xlfn.RANK.AVG(Table2[[#This Row],[Sharpe Ratio Z-Score]],Table2[Sharpe Ratio Z-Score])</f>
        <v>189</v>
      </c>
      <c r="AV331">
        <f>(Table2[[#This Row],[Rank 1Y]]+Table2[[#This Row],[Rank 6M]]+Table2[[#This Row],[Rank Sharpe]])/3</f>
        <v>337.66666666666669</v>
      </c>
    </row>
    <row r="332" spans="1:48" x14ac:dyDescent="0.3">
      <c r="A332" t="s">
        <v>61</v>
      </c>
      <c r="B332" t="s">
        <v>62</v>
      </c>
      <c r="C332" t="s">
        <v>3127</v>
      </c>
      <c r="D332" t="s">
        <v>63</v>
      </c>
      <c r="E332">
        <v>371432.74355715001</v>
      </c>
      <c r="F332">
        <v>289.45</v>
      </c>
      <c r="G332">
        <v>33.136494836330499</v>
      </c>
      <c r="H332">
        <f>(Table2[[#This Row],[1Y Return vs Nifty]]-AVERAGE(Table2[1Y Return vs Nifty]))/_xlfn.STDEV.P(Table2[1Y Return vs Nifty])</f>
        <v>0.17594684349692949</v>
      </c>
      <c r="I332">
        <v>-4.0370007954670202</v>
      </c>
      <c r="J332">
        <f>(Table2[[#This Row],[1M Return vs Nifty]]-AVERAGE(Table2[1M Return vs Nifty]))/_xlfn.STDEV.P(Table2[1M Return vs Nifty])</f>
        <v>-0.40921986323471732</v>
      </c>
      <c r="K332">
        <v>-3.0911542375000298</v>
      </c>
      <c r="L332">
        <f>(Table2[[#This Row],[6M Return vs Nifty]]-AVERAGE(Table2[6M Return vs Nifty]))/_xlfn.STDEV.P(Table2[6M Return vs Nifty])</f>
        <v>-0.30188719367763267</v>
      </c>
      <c r="M332">
        <v>2.9767871811125599</v>
      </c>
      <c r="N332">
        <f>(Table2[[#This Row],[1W Return vs Nifty]]-AVERAGE(Table2[1W Return vs Nifty]))/_xlfn.STDEV.P(Table2[1W Return vs Nifty])</f>
        <v>0.39376966002485636</v>
      </c>
      <c r="O332">
        <v>297.42</v>
      </c>
      <c r="P332">
        <v>302.95215234411802</v>
      </c>
      <c r="Q332">
        <v>274.94761817431402</v>
      </c>
      <c r="R332">
        <v>48.172977140186802</v>
      </c>
      <c r="S332" s="1">
        <f>(Table2[[#This Row],[Close Price]]-Table2[[#This Row],[20D EMA]])/Table2[[#This Row],[20D EMA]]</f>
        <v>-2.6797121915136935E-2</v>
      </c>
      <c r="T332" s="1">
        <f>(Table2[[#This Row],[Close Price]]-Table2[[#This Row],[50D EMA]])/Table2[[#This Row],[50D EMA]]</f>
        <v>-4.4568596854796971E-2</v>
      </c>
      <c r="U332" s="1">
        <f>(Table2[[#This Row],[Close Price]]-Table2[[#This Row],[200D EMA]])/Table2[[#This Row],[200D EMA]]</f>
        <v>5.274598093259935E-2</v>
      </c>
      <c r="V332">
        <v>0.83107923621258495</v>
      </c>
      <c r="W332">
        <v>281.5</v>
      </c>
      <c r="X332">
        <v>296.3</v>
      </c>
      <c r="Y332">
        <v>281.5</v>
      </c>
      <c r="Z332">
        <v>296.3</v>
      </c>
      <c r="AA332">
        <v>281.5</v>
      </c>
      <c r="AB332">
        <v>299.7</v>
      </c>
      <c r="AC332" s="1">
        <f>(Table2[[#This Row],[Close Price]]/Table2[[#This Row],[Day Low]])-1</f>
        <v>2.8241563055062091E-2</v>
      </c>
      <c r="AD332" s="1">
        <f>(Table2[[#This Row],[Day High]]/Table2[[#This Row],[Close Price]])-1</f>
        <v>2.3665572637761256E-2</v>
      </c>
      <c r="AE332" s="1">
        <f>(Table2[[#This Row],[Close Price]]/Table2[[#This Row],[Current Week Low]])-1</f>
        <v>2.8241563055062091E-2</v>
      </c>
      <c r="AF332" s="1">
        <f>(Table2[[#This Row],[Current Week High]]/Table2[[#This Row],[Close Price]])-1</f>
        <v>2.3665572637761256E-2</v>
      </c>
      <c r="AG332" s="1">
        <f>(Table2[[#This Row],[Close Price]]/Table2[[#This Row],[Current Month Low]])-1</f>
        <v>2.8241563055062091E-2</v>
      </c>
      <c r="AH332" s="1">
        <f>(Table2[[#This Row],[Current Month High]]/Table2[[#This Row],[Close Price]])-1</f>
        <v>3.5411988253584381E-2</v>
      </c>
      <c r="AI332">
        <v>19.1915702193815</v>
      </c>
      <c r="AJ332">
        <v>60.894941634241199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-0.08</v>
      </c>
      <c r="AM332" t="s">
        <v>3189</v>
      </c>
      <c r="AN332">
        <v>-0.33</v>
      </c>
      <c r="AO332" t="s">
        <v>3189</v>
      </c>
      <c r="AP332">
        <v>6.7102791262273004E-2</v>
      </c>
      <c r="AQ332">
        <f>(Table2[[#This Row],[Sharpe Ratio]]-AVERAGE(Table2[Sharpe Ratio]))/_xlfn.STDEV.P(Table2[Sharpe Ratio])</f>
        <v>6.611290176174496E-2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252</v>
      </c>
      <c r="AT332">
        <f>_xlfn.RANK.AVG(Table2[[#This Row],[6M Return vs Nifty Z-Score]],Table2[6M Return vs Nifty Z-Score])</f>
        <v>430</v>
      </c>
      <c r="AU332">
        <f>_xlfn.RANK.AVG(Table2[[#This Row],[Sharpe Ratio Z-Score]],Table2[Sharpe Ratio Z-Score])</f>
        <v>333</v>
      </c>
      <c r="AV332">
        <f>(Table2[[#This Row],[Rank 1Y]]+Table2[[#This Row],[Rank 6M]]+Table2[[#This Row],[Rank Sharpe]])/3</f>
        <v>338.33333333333331</v>
      </c>
    </row>
    <row r="333" spans="1:48" x14ac:dyDescent="0.3">
      <c r="A333" t="s">
        <v>859</v>
      </c>
      <c r="B333" t="s">
        <v>860</v>
      </c>
      <c r="C333" t="s">
        <v>3135</v>
      </c>
      <c r="D333" t="s">
        <v>190</v>
      </c>
      <c r="E333">
        <v>18689.969344935002</v>
      </c>
      <c r="F333">
        <v>726.4</v>
      </c>
      <c r="G333">
        <v>-4.9362464374867399</v>
      </c>
      <c r="H333">
        <f>(Table2[[#This Row],[1Y Return vs Nifty]]-AVERAGE(Table2[1Y Return vs Nifty]))/_xlfn.STDEV.P(Table2[1Y Return vs Nifty])</f>
        <v>-0.5083787838878413</v>
      </c>
      <c r="I333">
        <v>13.151962331135101</v>
      </c>
      <c r="J333">
        <f>(Table2[[#This Row],[1M Return vs Nifty]]-AVERAGE(Table2[1M Return vs Nifty]))/_xlfn.STDEV.P(Table2[1M Return vs Nifty])</f>
        <v>1.5112409848404582</v>
      </c>
      <c r="K333">
        <v>11.132508721474901</v>
      </c>
      <c r="L333">
        <f>(Table2[[#This Row],[6M Return vs Nifty]]-AVERAGE(Table2[6M Return vs Nifty]))/_xlfn.STDEV.P(Table2[6M Return vs Nifty])</f>
        <v>0.20013998498516433</v>
      </c>
      <c r="M333">
        <v>4.7325799870964103</v>
      </c>
      <c r="N333">
        <f>(Table2[[#This Row],[1W Return vs Nifty]]-AVERAGE(Table2[1W Return vs Nifty]))/_xlfn.STDEV.P(Table2[1W Return vs Nifty])</f>
        <v>0.84309174974174728</v>
      </c>
      <c r="O333">
        <v>739.25</v>
      </c>
      <c r="P333">
        <v>701.48671360289904</v>
      </c>
      <c r="Q333">
        <v>630.15589586609599</v>
      </c>
      <c r="R333">
        <v>55.709815870753197</v>
      </c>
      <c r="S333" s="1">
        <f>(Table2[[#This Row],[Close Price]]-Table2[[#This Row],[20D EMA]])/Table2[[#This Row],[20D EMA]]</f>
        <v>-1.7382482245519137E-2</v>
      </c>
      <c r="T333" s="1">
        <f>(Table2[[#This Row],[Close Price]]-Table2[[#This Row],[50D EMA]])/Table2[[#This Row],[50D EMA]]</f>
        <v>3.5514979705237815E-2</v>
      </c>
      <c r="U333" s="1">
        <f>(Table2[[#This Row],[Close Price]]-Table2[[#This Row],[200D EMA]])/Table2[[#This Row],[200D EMA]]</f>
        <v>0.15273062549327512</v>
      </c>
      <c r="V333">
        <v>1.9132223056998201</v>
      </c>
      <c r="W333">
        <v>720.3</v>
      </c>
      <c r="X333">
        <v>780.35</v>
      </c>
      <c r="Y333">
        <v>720.3</v>
      </c>
      <c r="Z333">
        <v>780.35</v>
      </c>
      <c r="AA333">
        <v>720.3</v>
      </c>
      <c r="AB333">
        <v>808.8</v>
      </c>
      <c r="AC333" s="1">
        <f>(Table2[[#This Row],[Close Price]]/Table2[[#This Row],[Day Low]])-1</f>
        <v>8.4686935998889989E-3</v>
      </c>
      <c r="AD333" s="1">
        <f>(Table2[[#This Row],[Day High]]/Table2[[#This Row],[Close Price]])-1</f>
        <v>7.4270374449339371E-2</v>
      </c>
      <c r="AE333" s="1">
        <f>(Table2[[#This Row],[Close Price]]/Table2[[#This Row],[Current Week Low]])-1</f>
        <v>8.4686935998889989E-3</v>
      </c>
      <c r="AF333" s="1">
        <f>(Table2[[#This Row],[Current Week High]]/Table2[[#This Row],[Close Price]])-1</f>
        <v>7.4270374449339371E-2</v>
      </c>
      <c r="AG333" s="1">
        <f>(Table2[[#This Row],[Close Price]]/Table2[[#This Row],[Current Month Low]])-1</f>
        <v>8.4686935998889989E-3</v>
      </c>
      <c r="AH333" s="1">
        <f>(Table2[[#This Row],[Current Month High]]/Table2[[#This Row],[Close Price]])-1</f>
        <v>0.11343612334801767</v>
      </c>
      <c r="AI333">
        <v>14.8058920704845</v>
      </c>
      <c r="AJ333">
        <v>44.831023826138903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0.18</v>
      </c>
      <c r="AM333" t="s">
        <v>3188</v>
      </c>
      <c r="AN333">
        <v>7.84</v>
      </c>
      <c r="AO333" t="s">
        <v>3188</v>
      </c>
      <c r="AP333">
        <v>8.2416163809013995E-2</v>
      </c>
      <c r="AQ333">
        <f>(Table2[[#This Row],[Sharpe Ratio]]-AVERAGE(Table2[Sharpe Ratio]))/_xlfn.STDEV.P(Table2[Sharpe Ratio])</f>
        <v>0.24489815967389889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2.2909920953534275</v>
      </c>
      <c r="AS333">
        <f>_xlfn.RANK.AVG(Table2[[#This Row],[1Y Return vs Nifty Z-Score]],Table2[1Y Return vs Nifty Z-Score])</f>
        <v>484</v>
      </c>
      <c r="AT333">
        <f>_xlfn.RANK.AVG(Table2[[#This Row],[6M Return vs Nifty Z-Score]],Table2[6M Return vs Nifty Z-Score])</f>
        <v>254</v>
      </c>
      <c r="AU333">
        <f>_xlfn.RANK.AVG(Table2[[#This Row],[Sharpe Ratio Z-Score]],Table2[Sharpe Ratio Z-Score])</f>
        <v>280</v>
      </c>
      <c r="AV333">
        <f>(Table2[[#This Row],[Rank 1Y]]+Table2[[#This Row],[Rank 6M]]+Table2[[#This Row],[Rank Sharpe]])/3</f>
        <v>339.33333333333331</v>
      </c>
    </row>
    <row r="334" spans="1:48" x14ac:dyDescent="0.3">
      <c r="A334" t="s">
        <v>1803</v>
      </c>
      <c r="B334" t="s">
        <v>1804</v>
      </c>
      <c r="C334" t="s">
        <v>3139</v>
      </c>
      <c r="D334" t="s">
        <v>1443</v>
      </c>
      <c r="E334">
        <v>4383.0253180620002</v>
      </c>
      <c r="F334">
        <v>76.25</v>
      </c>
      <c r="G334">
        <v>26.4881018092914</v>
      </c>
      <c r="H334">
        <f>(Table2[[#This Row],[1Y Return vs Nifty]]-AVERAGE(Table2[1Y Return vs Nifty]))/_xlfn.STDEV.P(Table2[1Y Return vs Nifty])</f>
        <v>5.644754880185883E-2</v>
      </c>
      <c r="I334">
        <v>-11.9634098850694</v>
      </c>
      <c r="J334">
        <f>(Table2[[#This Row],[1M Return vs Nifty]]-AVERAGE(Table2[1M Return vs Nifty]))/_xlfn.STDEV.P(Table2[1M Return vs Nifty])</f>
        <v>-1.2948089595805008</v>
      </c>
      <c r="K334">
        <v>-22.643444124011399</v>
      </c>
      <c r="L334">
        <f>(Table2[[#This Row],[6M Return vs Nifty]]-AVERAGE(Table2[6M Return vs Nifty]))/_xlfn.STDEV.P(Table2[6M Return vs Nifty])</f>
        <v>-0.99198938159040406</v>
      </c>
      <c r="M334">
        <v>0.491981981154403</v>
      </c>
      <c r="N334">
        <f>(Table2[[#This Row],[1W Return vs Nifty]]-AVERAGE(Table2[1W Return vs Nifty]))/_xlfn.STDEV.P(Table2[1W Return vs Nifty])</f>
        <v>-0.24211280923892611</v>
      </c>
      <c r="O334">
        <v>84.64</v>
      </c>
      <c r="P334">
        <v>85.807910106110498</v>
      </c>
      <c r="Q334">
        <v>77.662618047160194</v>
      </c>
      <c r="R334">
        <v>34.542870889773504</v>
      </c>
      <c r="S334" s="1">
        <f>(Table2[[#This Row],[Close Price]]-Table2[[#This Row],[20D EMA]])/Table2[[#This Row],[20D EMA]]</f>
        <v>-9.9125708884688093E-2</v>
      </c>
      <c r="T334" s="1">
        <f>(Table2[[#This Row],[Close Price]]-Table2[[#This Row],[50D EMA]])/Table2[[#This Row],[50D EMA]]</f>
        <v>-0.11138728462552155</v>
      </c>
      <c r="U334" s="1">
        <f>(Table2[[#This Row],[Close Price]]-Table2[[#This Row],[200D EMA]])/Table2[[#This Row],[200D EMA]]</f>
        <v>-1.8189163366890228E-2</v>
      </c>
      <c r="V334">
        <v>0.56935872082970695</v>
      </c>
      <c r="W334">
        <v>74.58</v>
      </c>
      <c r="X334">
        <v>80.69</v>
      </c>
      <c r="Y334">
        <v>74.58</v>
      </c>
      <c r="Z334">
        <v>80.69</v>
      </c>
      <c r="AA334">
        <v>74.58</v>
      </c>
      <c r="AB334">
        <v>85.57</v>
      </c>
      <c r="AC334" s="1">
        <f>(Table2[[#This Row],[Close Price]]/Table2[[#This Row],[Day Low]])-1</f>
        <v>2.2392062215071062E-2</v>
      </c>
      <c r="AD334" s="1">
        <f>(Table2[[#This Row],[Day High]]/Table2[[#This Row],[Close Price]])-1</f>
        <v>5.8229508196721236E-2</v>
      </c>
      <c r="AE334" s="1">
        <f>(Table2[[#This Row],[Close Price]]/Table2[[#This Row],[Current Week Low]])-1</f>
        <v>2.2392062215071062E-2</v>
      </c>
      <c r="AF334" s="1">
        <f>(Table2[[#This Row],[Current Week High]]/Table2[[#This Row],[Close Price]])-1</f>
        <v>5.8229508196721236E-2</v>
      </c>
      <c r="AG334" s="1">
        <f>(Table2[[#This Row],[Close Price]]/Table2[[#This Row],[Current Month Low]])-1</f>
        <v>2.2392062215071062E-2</v>
      </c>
      <c r="AH334" s="1">
        <f>(Table2[[#This Row],[Current Month High]]/Table2[[#This Row],[Close Price]])-1</f>
        <v>0.12222950819672129</v>
      </c>
      <c r="AI334">
        <v>35.4098360655737</v>
      </c>
      <c r="AJ334">
        <v>77.7389277389277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0.01</v>
      </c>
      <c r="AM334" t="s">
        <v>3188</v>
      </c>
      <c r="AN334">
        <v>-7.16</v>
      </c>
      <c r="AO334" t="s">
        <v>3189</v>
      </c>
      <c r="AP334">
        <v>0.153327172213645</v>
      </c>
      <c r="AQ334">
        <f>(Table2[[#This Row],[Sharpe Ratio]]-AVERAGE(Table2[Sharpe Ratio]))/_xlfn.STDEV.P(Table2[Sharpe Ratio])</f>
        <v>1.0727917466506607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284</v>
      </c>
      <c r="AT334">
        <f>_xlfn.RANK.AVG(Table2[[#This Row],[6M Return vs Nifty Z-Score]],Table2[6M Return vs Nifty Z-Score])</f>
        <v>632</v>
      </c>
      <c r="AU334">
        <f>_xlfn.RANK.AVG(Table2[[#This Row],[Sharpe Ratio Z-Score]],Table2[Sharpe Ratio Z-Score])</f>
        <v>102</v>
      </c>
      <c r="AV334">
        <f>(Table2[[#This Row],[Rank 1Y]]+Table2[[#This Row],[Rank 6M]]+Table2[[#This Row],[Rank Sharpe]])/3</f>
        <v>339.33333333333331</v>
      </c>
    </row>
    <row r="335" spans="1:48" x14ac:dyDescent="0.3">
      <c r="A335" t="s">
        <v>825</v>
      </c>
      <c r="B335" t="s">
        <v>826</v>
      </c>
      <c r="C335" t="s">
        <v>3140</v>
      </c>
      <c r="D335" t="s">
        <v>436</v>
      </c>
      <c r="E335">
        <v>19714.70988291</v>
      </c>
      <c r="F335">
        <v>8639.6</v>
      </c>
      <c r="G335">
        <v>3.38799234281919</v>
      </c>
      <c r="H335">
        <f>(Table2[[#This Row],[1Y Return vs Nifty]]-AVERAGE(Table2[1Y Return vs Nifty]))/_xlfn.STDEV.P(Table2[1Y Return vs Nifty])</f>
        <v>-0.35875756578682189</v>
      </c>
      <c r="I335">
        <v>2.0667298431655299</v>
      </c>
      <c r="J335">
        <f>(Table2[[#This Row],[1M Return vs Nifty]]-AVERAGE(Table2[1M Return vs Nifty]))/_xlfn.STDEV.P(Table2[1M Return vs Nifty])</f>
        <v>0.27272794434126391</v>
      </c>
      <c r="K335">
        <v>33.566063522029999</v>
      </c>
      <c r="L335">
        <f>(Table2[[#This Row],[6M Return vs Nifty]]-AVERAGE(Table2[6M Return vs Nifty]))/_xlfn.STDEV.P(Table2[6M Return vs Nifty])</f>
        <v>0.99193702463546052</v>
      </c>
      <c r="M335">
        <v>6.60383385515164</v>
      </c>
      <c r="N335">
        <f>(Table2[[#This Row],[1W Return vs Nifty]]-AVERAGE(Table2[1W Return vs Nifty]))/_xlfn.STDEV.P(Table2[1W Return vs Nifty])</f>
        <v>1.3219612926171409</v>
      </c>
      <c r="O335">
        <v>8330.14</v>
      </c>
      <c r="P335">
        <v>8184.6772054199701</v>
      </c>
      <c r="Q335">
        <v>7500.7646913968902</v>
      </c>
      <c r="R335">
        <v>49.414762880141502</v>
      </c>
      <c r="S335" s="1">
        <f>(Table2[[#This Row],[Close Price]]-Table2[[#This Row],[20D EMA]])/Table2[[#This Row],[20D EMA]]</f>
        <v>3.7149435663746462E-2</v>
      </c>
      <c r="T335" s="1">
        <f>(Table2[[#This Row],[Close Price]]-Table2[[#This Row],[50D EMA]])/Table2[[#This Row],[50D EMA]]</f>
        <v>5.5582252441034104E-2</v>
      </c>
      <c r="U335" s="1">
        <f>(Table2[[#This Row],[Close Price]]-Table2[[#This Row],[200D EMA]])/Table2[[#This Row],[200D EMA]]</f>
        <v>0.15182922747987465</v>
      </c>
      <c r="V335">
        <v>1.3871037563100399</v>
      </c>
      <c r="W335">
        <v>8251</v>
      </c>
      <c r="X335">
        <v>8740</v>
      </c>
      <c r="Y335">
        <v>8251</v>
      </c>
      <c r="Z335">
        <v>8740</v>
      </c>
      <c r="AA335">
        <v>8250</v>
      </c>
      <c r="AB335">
        <v>8799</v>
      </c>
      <c r="AC335" s="1">
        <f>(Table2[[#This Row],[Close Price]]/Table2[[#This Row],[Day Low]])-1</f>
        <v>4.7097321536783365E-2</v>
      </c>
      <c r="AD335" s="1">
        <f>(Table2[[#This Row],[Day High]]/Table2[[#This Row],[Close Price]])-1</f>
        <v>1.1620908375387762E-2</v>
      </c>
      <c r="AE335" s="1">
        <f>(Table2[[#This Row],[Close Price]]/Table2[[#This Row],[Current Week Low]])-1</f>
        <v>4.7097321536783365E-2</v>
      </c>
      <c r="AF335" s="1">
        <f>(Table2[[#This Row],[Current Week High]]/Table2[[#This Row],[Close Price]])-1</f>
        <v>1.1620908375387762E-2</v>
      </c>
      <c r="AG335" s="1">
        <f>(Table2[[#This Row],[Close Price]]/Table2[[#This Row],[Current Month Low]])-1</f>
        <v>4.7224242424242391E-2</v>
      </c>
      <c r="AH335" s="1">
        <f>(Table2[[#This Row],[Current Month High]]/Table2[[#This Row],[Close Price]])-1</f>
        <v>1.8449928237418423E-2</v>
      </c>
      <c r="AI335">
        <v>9.8280012963563195</v>
      </c>
      <c r="AJ335">
        <v>57.467283928115698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0.06</v>
      </c>
      <c r="AM335" t="s">
        <v>3188</v>
      </c>
      <c r="AN335">
        <v>0.76</v>
      </c>
      <c r="AO335" t="s">
        <v>3188</v>
      </c>
      <c r="AP335">
        <v>6.0700225300430004E-3</v>
      </c>
      <c r="AQ335">
        <f>(Table2[[#This Row],[Sharpe Ratio]]-AVERAGE(Table2[Sharpe Ratio]))/_xlfn.STDEV.P(Table2[Sharpe Ratio])</f>
        <v>-0.64645118335919327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1.5814175124478502</v>
      </c>
      <c r="AS335">
        <f>_xlfn.RANK.AVG(Table2[[#This Row],[1Y Return vs Nifty Z-Score]],Table2[1Y Return vs Nifty Z-Score])</f>
        <v>422</v>
      </c>
      <c r="AT335">
        <f>_xlfn.RANK.AVG(Table2[[#This Row],[6M Return vs Nifty Z-Score]],Table2[6M Return vs Nifty Z-Score])</f>
        <v>100</v>
      </c>
      <c r="AU335">
        <f>_xlfn.RANK.AVG(Table2[[#This Row],[Sharpe Ratio Z-Score]],Table2[Sharpe Ratio Z-Score])</f>
        <v>497</v>
      </c>
      <c r="AV335">
        <f>(Table2[[#This Row],[Rank 1Y]]+Table2[[#This Row],[Rank 6M]]+Table2[[#This Row],[Rank Sharpe]])/3</f>
        <v>339.66666666666669</v>
      </c>
    </row>
    <row r="336" spans="1:48" x14ac:dyDescent="0.3">
      <c r="A336" t="s">
        <v>185</v>
      </c>
      <c r="B336" t="s">
        <v>186</v>
      </c>
      <c r="C336" t="s">
        <v>3133</v>
      </c>
      <c r="D336" t="s">
        <v>187</v>
      </c>
      <c r="E336">
        <v>144031.3054219</v>
      </c>
      <c r="F336">
        <v>5404.35</v>
      </c>
      <c r="G336">
        <v>19.690035829782602</v>
      </c>
      <c r="H336">
        <f>(Table2[[#This Row],[1Y Return vs Nifty]]-AVERAGE(Table2[1Y Return vs Nifty]))/_xlfn.STDEV.P(Table2[1Y Return vs Nifty])</f>
        <v>-6.5741991819154577E-2</v>
      </c>
      <c r="I336">
        <v>5.7649368253851998</v>
      </c>
      <c r="J336">
        <f>(Table2[[#This Row],[1M Return vs Nifty]]-AVERAGE(Table2[1M Return vs Nifty]))/_xlfn.STDEV.P(Table2[1M Return vs Nifty])</f>
        <v>0.68591527071579461</v>
      </c>
      <c r="K336">
        <v>32.233326997808298</v>
      </c>
      <c r="L336">
        <f>(Table2[[#This Row],[6M Return vs Nifty]]-AVERAGE(Table2[6M Return vs Nifty]))/_xlfn.STDEV.P(Table2[6M Return vs Nifty])</f>
        <v>0.94489780843034732</v>
      </c>
      <c r="M336">
        <v>3.1528780398130198</v>
      </c>
      <c r="N336">
        <f>(Table2[[#This Row],[1W Return vs Nifty]]-AVERAGE(Table2[1W Return vs Nifty]))/_xlfn.STDEV.P(Table2[1W Return vs Nifty])</f>
        <v>0.43883278611905235</v>
      </c>
      <c r="O336">
        <v>5359.31</v>
      </c>
      <c r="P336">
        <v>5130.9936647763197</v>
      </c>
      <c r="Q336">
        <v>4434.8796500132603</v>
      </c>
      <c r="R336">
        <v>58.201093388941203</v>
      </c>
      <c r="S336" s="1">
        <f>(Table2[[#This Row],[Close Price]]-Table2[[#This Row],[20D EMA]])/Table2[[#This Row],[20D EMA]]</f>
        <v>8.4040669414532764E-3</v>
      </c>
      <c r="T336" s="1">
        <f>(Table2[[#This Row],[Close Price]]-Table2[[#This Row],[50D EMA]])/Table2[[#This Row],[50D EMA]]</f>
        <v>5.3275516027283441E-2</v>
      </c>
      <c r="U336" s="1">
        <f>(Table2[[#This Row],[Close Price]]-Table2[[#This Row],[200D EMA]])/Table2[[#This Row],[200D EMA]]</f>
        <v>0.21860127590696657</v>
      </c>
      <c r="V336">
        <v>1.7905673406654401</v>
      </c>
      <c r="W336">
        <v>5376.7</v>
      </c>
      <c r="X336">
        <v>5521</v>
      </c>
      <c r="Y336">
        <v>5376.7</v>
      </c>
      <c r="Z336">
        <v>5521</v>
      </c>
      <c r="AA336">
        <v>5241.7</v>
      </c>
      <c r="AB336">
        <v>5522.2</v>
      </c>
      <c r="AC336" s="1">
        <f>(Table2[[#This Row],[Close Price]]/Table2[[#This Row],[Day Low]])-1</f>
        <v>5.1425595625571585E-3</v>
      </c>
      <c r="AD336" s="1">
        <f>(Table2[[#This Row],[Day High]]/Table2[[#This Row],[Close Price]])-1</f>
        <v>2.1584464366667611E-2</v>
      </c>
      <c r="AE336" s="1">
        <f>(Table2[[#This Row],[Close Price]]/Table2[[#This Row],[Current Week Low]])-1</f>
        <v>5.1425595625571585E-3</v>
      </c>
      <c r="AF336" s="1">
        <f>(Table2[[#This Row],[Current Week High]]/Table2[[#This Row],[Close Price]])-1</f>
        <v>2.1584464366667611E-2</v>
      </c>
      <c r="AG336" s="1">
        <f>(Table2[[#This Row],[Close Price]]/Table2[[#This Row],[Current Month Low]])-1</f>
        <v>3.1030009348112397E-2</v>
      </c>
      <c r="AH336" s="1">
        <f>(Table2[[#This Row],[Current Month High]]/Table2[[#This Row],[Close Price]])-1</f>
        <v>2.1806507720632418E-2</v>
      </c>
      <c r="AI336">
        <v>3.3047452515103402</v>
      </c>
      <c r="AJ336">
        <v>64.001760082541793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3188</v>
      </c>
      <c r="AN336">
        <v>-1.18</v>
      </c>
      <c r="AO336" t="s">
        <v>3189</v>
      </c>
      <c r="AP336">
        <v>-2.0456382854948999E-2</v>
      </c>
      <c r="AQ336">
        <f>(Table2[[#This Row],[Sharpe Ratio]]-AVERAGE(Table2[Sharpe Ratio]))/_xlfn.STDEV.P(Table2[Sharpe Ratio])</f>
        <v>-0.95614979571662939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1.0477540777294103</v>
      </c>
      <c r="AS336">
        <f>_xlfn.RANK.AVG(Table2[[#This Row],[1Y Return vs Nifty Z-Score]],Table2[1Y Return vs Nifty Z-Score])</f>
        <v>323</v>
      </c>
      <c r="AT336">
        <f>_xlfn.RANK.AVG(Table2[[#This Row],[6M Return vs Nifty Z-Score]],Table2[6M Return vs Nifty Z-Score])</f>
        <v>103</v>
      </c>
      <c r="AU336">
        <f>_xlfn.RANK.AVG(Table2[[#This Row],[Sharpe Ratio Z-Score]],Table2[Sharpe Ratio Z-Score])</f>
        <v>608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597</v>
      </c>
      <c r="B337" t="s">
        <v>598</v>
      </c>
      <c r="C337" t="s">
        <v>3135</v>
      </c>
      <c r="D337" t="s">
        <v>415</v>
      </c>
      <c r="E337">
        <v>32488.588892629999</v>
      </c>
      <c r="F337">
        <v>502.25</v>
      </c>
      <c r="G337">
        <v>9.1763276260540092</v>
      </c>
      <c r="H337">
        <f>(Table2[[#This Row],[1Y Return vs Nifty]]-AVERAGE(Table2[1Y Return vs Nifty]))/_xlfn.STDEV.P(Table2[1Y Return vs Nifty])</f>
        <v>-0.25471708848772229</v>
      </c>
      <c r="I337">
        <v>0.83663827110428501</v>
      </c>
      <c r="J337">
        <f>(Table2[[#This Row],[1M Return vs Nifty]]-AVERAGE(Table2[1M Return vs Nifty]))/_xlfn.STDEV.P(Table2[1M Return vs Nifty])</f>
        <v>0.13529425004036472</v>
      </c>
      <c r="K337">
        <v>-3.25182908207857</v>
      </c>
      <c r="L337">
        <f>(Table2[[#This Row],[6M Return vs Nifty]]-AVERAGE(Table2[6M Return vs Nifty]))/_xlfn.STDEV.P(Table2[6M Return vs Nifty])</f>
        <v>-0.30755824614411081</v>
      </c>
      <c r="M337">
        <v>-2.4367011368200999</v>
      </c>
      <c r="N337">
        <f>(Table2[[#This Row],[1W Return vs Nifty]]-AVERAGE(Table2[1W Return vs Nifty]))/_xlfn.STDEV.P(Table2[1W Return vs Nifty])</f>
        <v>-0.99158735669244114</v>
      </c>
      <c r="O337">
        <v>525.12</v>
      </c>
      <c r="P337">
        <v>519.01499589229502</v>
      </c>
      <c r="Q337">
        <v>490.31675136018498</v>
      </c>
      <c r="R337">
        <v>36.345424881872397</v>
      </c>
      <c r="S337" s="1">
        <f>(Table2[[#This Row],[Close Price]]-Table2[[#This Row],[20D EMA]])/Table2[[#This Row],[20D EMA]]</f>
        <v>-4.3551950030469237E-2</v>
      </c>
      <c r="T337" s="1">
        <f>(Table2[[#This Row],[Close Price]]-Table2[[#This Row],[50D EMA]])/Table2[[#This Row],[50D EMA]]</f>
        <v>-3.2301563586756281E-2</v>
      </c>
      <c r="U337" s="1">
        <f>(Table2[[#This Row],[Close Price]]-Table2[[#This Row],[200D EMA]])/Table2[[#This Row],[200D EMA]]</f>
        <v>2.4337835912623954E-2</v>
      </c>
      <c r="V337">
        <v>1.00438397580524</v>
      </c>
      <c r="W337">
        <v>498.8</v>
      </c>
      <c r="X337">
        <v>515</v>
      </c>
      <c r="Y337">
        <v>498.8</v>
      </c>
      <c r="Z337">
        <v>515</v>
      </c>
      <c r="AA337">
        <v>498.8</v>
      </c>
      <c r="AB337">
        <v>552.15</v>
      </c>
      <c r="AC337" s="1">
        <f>(Table2[[#This Row],[Close Price]]/Table2[[#This Row],[Day Low]])-1</f>
        <v>6.9165998396150119E-3</v>
      </c>
      <c r="AD337" s="1">
        <f>(Table2[[#This Row],[Day High]]/Table2[[#This Row],[Close Price]])-1</f>
        <v>2.5385764061722327E-2</v>
      </c>
      <c r="AE337" s="1">
        <f>(Table2[[#This Row],[Close Price]]/Table2[[#This Row],[Current Week Low]])-1</f>
        <v>6.9165998396150119E-3</v>
      </c>
      <c r="AF337" s="1">
        <f>(Table2[[#This Row],[Current Week High]]/Table2[[#This Row],[Close Price]])-1</f>
        <v>2.5385764061722327E-2</v>
      </c>
      <c r="AG337" s="1">
        <f>(Table2[[#This Row],[Close Price]]/Table2[[#This Row],[Current Month Low]])-1</f>
        <v>6.9165998396150119E-3</v>
      </c>
      <c r="AH337" s="1">
        <f>(Table2[[#This Row],[Current Month High]]/Table2[[#This Row],[Close Price]])-1</f>
        <v>9.9352911896465779E-2</v>
      </c>
      <c r="AI337">
        <v>16.455948232951702</v>
      </c>
      <c r="AJ337">
        <v>36.4439011138277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-0.09</v>
      </c>
      <c r="AM337" t="s">
        <v>3189</v>
      </c>
      <c r="AN337">
        <v>-1.69</v>
      </c>
      <c r="AO337" t="s">
        <v>3189</v>
      </c>
      <c r="AP337">
        <v>0.10621392418172999</v>
      </c>
      <c r="AQ337">
        <f>(Table2[[#This Row],[Sharpe Ratio]]-AVERAGE(Table2[Sharpe Ratio]))/_xlfn.STDEV.P(Table2[Sharpe Ratio])</f>
        <v>0.52273955045709075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-0.89582889082681882</v>
      </c>
      <c r="AS337">
        <f>_xlfn.RANK.AVG(Table2[[#This Row],[1Y Return vs Nifty Z-Score]],Table2[1Y Return vs Nifty Z-Score])</f>
        <v>386</v>
      </c>
      <c r="AT337">
        <f>_xlfn.RANK.AVG(Table2[[#This Row],[6M Return vs Nifty Z-Score]],Table2[6M Return vs Nifty Z-Score])</f>
        <v>433</v>
      </c>
      <c r="AU337">
        <f>_xlfn.RANK.AVG(Table2[[#This Row],[Sharpe Ratio Z-Score]],Table2[Sharpe Ratio Z-Score])</f>
        <v>216</v>
      </c>
      <c r="AV337">
        <f>(Table2[[#This Row],[Rank 1Y]]+Table2[[#This Row],[Rank 6M]]+Table2[[#This Row],[Rank Sharpe]])/3</f>
        <v>345</v>
      </c>
    </row>
    <row r="338" spans="1:48" x14ac:dyDescent="0.3">
      <c r="A338" t="s">
        <v>1234</v>
      </c>
      <c r="B338" t="s">
        <v>1235</v>
      </c>
      <c r="C338" t="s">
        <v>3143</v>
      </c>
      <c r="D338" t="s">
        <v>406</v>
      </c>
      <c r="E338">
        <v>9624.7505925999994</v>
      </c>
      <c r="F338">
        <v>163.99</v>
      </c>
      <c r="G338">
        <v>9.4764747976643999</v>
      </c>
      <c r="H338">
        <f>(Table2[[#This Row],[1Y Return vs Nifty]]-AVERAGE(Table2[1Y Return vs Nifty]))/_xlfn.STDEV.P(Table2[1Y Return vs Nifty])</f>
        <v>-0.24932219453872004</v>
      </c>
      <c r="I338">
        <v>-8.2266444728041801</v>
      </c>
      <c r="J338">
        <f>(Table2[[#This Row],[1M Return vs Nifty]]-AVERAGE(Table2[1M Return vs Nifty]))/_xlfn.STDEV.P(Table2[1M Return vs Nifty])</f>
        <v>-0.87731363890053582</v>
      </c>
      <c r="K338">
        <v>2.8434036163422398</v>
      </c>
      <c r="L338">
        <f>(Table2[[#This Row],[6M Return vs Nifty]]-AVERAGE(Table2[6M Return vs Nifty]))/_xlfn.STDEV.P(Table2[6M Return vs Nifty])</f>
        <v>-9.2425724816288773E-2</v>
      </c>
      <c r="M338">
        <v>-0.47263725584661098</v>
      </c>
      <c r="N338">
        <f>(Table2[[#This Row],[1W Return vs Nifty]]-AVERAGE(Table2[1W Return vs Nifty]))/_xlfn.STDEV.P(Table2[1W Return vs Nifty])</f>
        <v>-0.48896695391549061</v>
      </c>
      <c r="O338">
        <v>184.25</v>
      </c>
      <c r="P338">
        <v>189.917218752298</v>
      </c>
      <c r="Q338">
        <v>171.99149472318601</v>
      </c>
      <c r="R338">
        <v>27.763606599916599</v>
      </c>
      <c r="S338" s="1">
        <f>(Table2[[#This Row],[Close Price]]-Table2[[#This Row],[20D EMA]])/Table2[[#This Row],[20D EMA]]</f>
        <v>-0.10995929443690633</v>
      </c>
      <c r="T338" s="1">
        <f>(Table2[[#This Row],[Close Price]]-Table2[[#This Row],[50D EMA]])/Table2[[#This Row],[50D EMA]]</f>
        <v>-0.1365185259274142</v>
      </c>
      <c r="U338" s="1">
        <f>(Table2[[#This Row],[Close Price]]-Table2[[#This Row],[200D EMA]])/Table2[[#This Row],[200D EMA]]</f>
        <v>-4.6522618668231888E-2</v>
      </c>
      <c r="V338">
        <v>0.22663149205081201</v>
      </c>
      <c r="W338">
        <v>163.19999999999999</v>
      </c>
      <c r="X338">
        <v>175.75</v>
      </c>
      <c r="Y338">
        <v>163.19999999999999</v>
      </c>
      <c r="Z338">
        <v>175.75</v>
      </c>
      <c r="AA338">
        <v>163.19999999999999</v>
      </c>
      <c r="AB338">
        <v>189.3</v>
      </c>
      <c r="AC338" s="1">
        <f>(Table2[[#This Row],[Close Price]]/Table2[[#This Row],[Day Low]])-1</f>
        <v>4.8406862745098422E-3</v>
      </c>
      <c r="AD338" s="1">
        <f>(Table2[[#This Row],[Day High]]/Table2[[#This Row],[Close Price]])-1</f>
        <v>7.1711689737179007E-2</v>
      </c>
      <c r="AE338" s="1">
        <f>(Table2[[#This Row],[Close Price]]/Table2[[#This Row],[Current Week Low]])-1</f>
        <v>4.8406862745098422E-3</v>
      </c>
      <c r="AF338" s="1">
        <f>(Table2[[#This Row],[Current Week High]]/Table2[[#This Row],[Close Price]])-1</f>
        <v>7.1711689737179007E-2</v>
      </c>
      <c r="AG338" s="1">
        <f>(Table2[[#This Row],[Close Price]]/Table2[[#This Row],[Current Month Low]])-1</f>
        <v>4.8406862745098422E-3</v>
      </c>
      <c r="AH338" s="1">
        <f>(Table2[[#This Row],[Current Month High]]/Table2[[#This Row],[Close Price]])-1</f>
        <v>0.15433867918775546</v>
      </c>
      <c r="AI338">
        <v>49.399353619123097</v>
      </c>
      <c r="AJ338">
        <v>39.447278911564602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-0.26</v>
      </c>
      <c r="AM338" t="s">
        <v>3189</v>
      </c>
      <c r="AN338">
        <v>-14.39</v>
      </c>
      <c r="AO338" t="s">
        <v>3189</v>
      </c>
      <c r="AP338">
        <v>7.6248027892354006E-2</v>
      </c>
      <c r="AQ338">
        <f>(Table2[[#This Row],[Sharpe Ratio]]-AVERAGE(Table2[Sharpe Ratio]))/_xlfn.STDEV.P(Table2[Sharpe Ratio])</f>
        <v>0.17288451491136947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381</v>
      </c>
      <c r="AT338">
        <f>_xlfn.RANK.AVG(Table2[[#This Row],[6M Return vs Nifty Z-Score]],Table2[6M Return vs Nifty Z-Score])</f>
        <v>358</v>
      </c>
      <c r="AU338">
        <f>_xlfn.RANK.AVG(Table2[[#This Row],[Sharpe Ratio Z-Score]],Table2[Sharpe Ratio Z-Score])</f>
        <v>297</v>
      </c>
      <c r="AV338">
        <f>(Table2[[#This Row],[Rank 1Y]]+Table2[[#This Row],[Rank 6M]]+Table2[[#This Row],[Rank Sharpe]])/3</f>
        <v>345.33333333333331</v>
      </c>
    </row>
    <row r="339" spans="1:48" x14ac:dyDescent="0.3">
      <c r="A339" t="s">
        <v>1527</v>
      </c>
      <c r="B339" t="s">
        <v>1528</v>
      </c>
      <c r="C339" t="s">
        <v>607</v>
      </c>
      <c r="D339" t="s">
        <v>469</v>
      </c>
      <c r="E339">
        <v>6613.8151607350001</v>
      </c>
      <c r="F339">
        <v>2044</v>
      </c>
      <c r="G339">
        <v>19.8563092795134</v>
      </c>
      <c r="H339">
        <f>(Table2[[#This Row],[1Y Return vs Nifty]]-AVERAGE(Table2[1Y Return vs Nifty]))/_xlfn.STDEV.P(Table2[1Y Return vs Nifty])</f>
        <v>-6.2753365862696073E-2</v>
      </c>
      <c r="I339">
        <v>-2.9919797563981398</v>
      </c>
      <c r="J339">
        <f>(Table2[[#This Row],[1M Return vs Nifty]]-AVERAGE(Table2[1M Return vs Nifty]))/_xlfn.STDEV.P(Table2[1M Return vs Nifty])</f>
        <v>-0.2924634320198144</v>
      </c>
      <c r="K339">
        <v>62.725159192318301</v>
      </c>
      <c r="L339">
        <f>(Table2[[#This Row],[6M Return vs Nifty]]-AVERAGE(Table2[6M Return vs Nifty]))/_xlfn.STDEV.P(Table2[6M Return vs Nifty])</f>
        <v>2.0211134452196271</v>
      </c>
      <c r="M339">
        <v>12.489110705586199</v>
      </c>
      <c r="N339">
        <f>(Table2[[#This Row],[1W Return vs Nifty]]-AVERAGE(Table2[1W Return vs Nifty]))/_xlfn.STDEV.P(Table2[1W Return vs Nifty])</f>
        <v>2.8280529476162224</v>
      </c>
      <c r="O339">
        <v>2169.48</v>
      </c>
      <c r="P339">
        <v>2131.62707276436</v>
      </c>
      <c r="Q339">
        <v>1748.59080586286</v>
      </c>
      <c r="R339">
        <v>55.154947606571596</v>
      </c>
      <c r="S339" s="1">
        <f>(Table2[[#This Row],[Close Price]]-Table2[[#This Row],[20D EMA]])/Table2[[#This Row],[20D EMA]]</f>
        <v>-5.783874476833159E-2</v>
      </c>
      <c r="T339" s="1">
        <f>(Table2[[#This Row],[Close Price]]-Table2[[#This Row],[50D EMA]])/Table2[[#This Row],[50D EMA]]</f>
        <v>-4.1108068988222474E-2</v>
      </c>
      <c r="U339" s="1">
        <f>(Table2[[#This Row],[Close Price]]-Table2[[#This Row],[200D EMA]])/Table2[[#This Row],[200D EMA]]</f>
        <v>0.16894129441071112</v>
      </c>
      <c r="V339">
        <v>0.56126617562192405</v>
      </c>
      <c r="W339">
        <v>2021</v>
      </c>
      <c r="X339">
        <v>2245</v>
      </c>
      <c r="Y339">
        <v>2021</v>
      </c>
      <c r="Z339">
        <v>2245</v>
      </c>
      <c r="AA339">
        <v>2021</v>
      </c>
      <c r="AB339">
        <v>2299.8000000000002</v>
      </c>
      <c r="AC339" s="1">
        <f>(Table2[[#This Row],[Close Price]]/Table2[[#This Row],[Day Low]])-1</f>
        <v>1.1380504700643224E-2</v>
      </c>
      <c r="AD339" s="1">
        <f>(Table2[[#This Row],[Day High]]/Table2[[#This Row],[Close Price]])-1</f>
        <v>9.8336594911937469E-2</v>
      </c>
      <c r="AE339" s="1">
        <f>(Table2[[#This Row],[Close Price]]/Table2[[#This Row],[Current Week Low]])-1</f>
        <v>1.1380504700643224E-2</v>
      </c>
      <c r="AF339" s="1">
        <f>(Table2[[#This Row],[Current Week High]]/Table2[[#This Row],[Close Price]])-1</f>
        <v>9.8336594911937469E-2</v>
      </c>
      <c r="AG339" s="1">
        <f>(Table2[[#This Row],[Close Price]]/Table2[[#This Row],[Current Month Low]])-1</f>
        <v>1.1380504700643224E-2</v>
      </c>
      <c r="AH339" s="1">
        <f>(Table2[[#This Row],[Current Month High]]/Table2[[#This Row],[Close Price]])-1</f>
        <v>0.12514677103718208</v>
      </c>
      <c r="AI339">
        <v>21.966731898238699</v>
      </c>
      <c r="AJ339">
        <v>90.716118497783995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3188</v>
      </c>
      <c r="AN339">
        <v>-6.82</v>
      </c>
      <c r="AO339" t="s">
        <v>3189</v>
      </c>
      <c r="AP339">
        <v>-7.1708780690199994E-2</v>
      </c>
      <c r="AQ339">
        <f>(Table2[[#This Row],[Sharpe Ratio]]-AVERAGE(Table2[Sharpe Ratio]))/_xlfn.STDEV.P(Table2[Sharpe Ratio])</f>
        <v>-1.554527007374148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2.9394225875791911</v>
      </c>
      <c r="AS339">
        <f>_xlfn.RANK.AVG(Table2[[#This Row],[1Y Return vs Nifty Z-Score]],Table2[1Y Return vs Nifty Z-Score])</f>
        <v>322</v>
      </c>
      <c r="AT339">
        <f>_xlfn.RANK.AVG(Table2[[#This Row],[6M Return vs Nifty Z-Score]],Table2[6M Return vs Nifty Z-Score])</f>
        <v>32</v>
      </c>
      <c r="AU339">
        <f>_xlfn.RANK.AVG(Table2[[#This Row],[Sharpe Ratio Z-Score]],Table2[Sharpe Ratio Z-Score])</f>
        <v>685</v>
      </c>
      <c r="AV339">
        <f>(Table2[[#This Row],[Rank 1Y]]+Table2[[#This Row],[Rank 6M]]+Table2[[#This Row],[Rank Sharpe]])/3</f>
        <v>346.33333333333331</v>
      </c>
    </row>
    <row r="340" spans="1:48" x14ac:dyDescent="0.3">
      <c r="A340" t="s">
        <v>998</v>
      </c>
      <c r="B340" t="s">
        <v>999</v>
      </c>
      <c r="C340" t="s">
        <v>3131</v>
      </c>
      <c r="D340" t="s">
        <v>1000</v>
      </c>
      <c r="E340">
        <v>14225.42135595</v>
      </c>
      <c r="F340">
        <v>730.65</v>
      </c>
      <c r="G340">
        <v>24.1440276384326</v>
      </c>
      <c r="H340">
        <f>(Table2[[#This Row],[1Y Return vs Nifty]]-AVERAGE(Table2[1Y Return vs Nifty]))/_xlfn.STDEV.P(Table2[1Y Return vs Nifty])</f>
        <v>1.4314779425661141E-2</v>
      </c>
      <c r="I340">
        <v>-4.1910917099652902</v>
      </c>
      <c r="J340">
        <f>(Table2[[#This Row],[1M Return vs Nifty]]-AVERAGE(Table2[1M Return vs Nifty]))/_xlfn.STDEV.P(Table2[1M Return vs Nifty])</f>
        <v>-0.42643588529250182</v>
      </c>
      <c r="K340">
        <v>24.063378443273798</v>
      </c>
      <c r="L340">
        <f>(Table2[[#This Row],[6M Return vs Nifty]]-AVERAGE(Table2[6M Return vs Nifty]))/_xlfn.STDEV.P(Table2[6M Return vs Nifty])</f>
        <v>0.65653775416843574</v>
      </c>
      <c r="M340">
        <v>-7.4369339443722798E-3</v>
      </c>
      <c r="N340">
        <f>(Table2[[#This Row],[1W Return vs Nifty]]-AVERAGE(Table2[1W Return vs Nifty]))/_xlfn.STDEV.P(Table2[1W Return vs Nifty])</f>
        <v>-0.36991829392456521</v>
      </c>
      <c r="O340">
        <v>770.62</v>
      </c>
      <c r="P340">
        <v>773.95245205507797</v>
      </c>
      <c r="Q340">
        <v>664.00719266625299</v>
      </c>
      <c r="R340">
        <v>30.415626533229201</v>
      </c>
      <c r="S340" s="1">
        <f>(Table2[[#This Row],[Close Price]]-Table2[[#This Row],[20D EMA]])/Table2[[#This Row],[20D EMA]]</f>
        <v>-5.1867327606342981E-2</v>
      </c>
      <c r="T340" s="1">
        <f>(Table2[[#This Row],[Close Price]]-Table2[[#This Row],[50D EMA]])/Table2[[#This Row],[50D EMA]]</f>
        <v>-5.5949757559520454E-2</v>
      </c>
      <c r="U340" s="1">
        <f>(Table2[[#This Row],[Close Price]]-Table2[[#This Row],[200D EMA]])/Table2[[#This Row],[200D EMA]]</f>
        <v>0.10036458651321171</v>
      </c>
      <c r="V340">
        <v>0.71608241848051202</v>
      </c>
      <c r="W340">
        <v>703</v>
      </c>
      <c r="X340">
        <v>739.9</v>
      </c>
      <c r="Y340">
        <v>703</v>
      </c>
      <c r="Z340">
        <v>739.9</v>
      </c>
      <c r="AA340">
        <v>703</v>
      </c>
      <c r="AB340">
        <v>757</v>
      </c>
      <c r="AC340" s="1">
        <f>(Table2[[#This Row],[Close Price]]/Table2[[#This Row],[Day Low]])-1</f>
        <v>3.9331436699857614E-2</v>
      </c>
      <c r="AD340" s="1">
        <f>(Table2[[#This Row],[Day High]]/Table2[[#This Row],[Close Price]])-1</f>
        <v>1.26599603093136E-2</v>
      </c>
      <c r="AE340" s="1">
        <f>(Table2[[#This Row],[Close Price]]/Table2[[#This Row],[Current Week Low]])-1</f>
        <v>3.9331436699857614E-2</v>
      </c>
      <c r="AF340" s="1">
        <f>(Table2[[#This Row],[Current Week High]]/Table2[[#This Row],[Close Price]])-1</f>
        <v>1.26599603093136E-2</v>
      </c>
      <c r="AG340" s="1">
        <f>(Table2[[#This Row],[Close Price]]/Table2[[#This Row],[Current Month Low]])-1</f>
        <v>3.9331436699857614E-2</v>
      </c>
      <c r="AH340" s="1">
        <f>(Table2[[#This Row],[Current Month High]]/Table2[[#This Row],[Close Price]])-1</f>
        <v>3.6063778827071902E-2</v>
      </c>
      <c r="AI340">
        <v>19.9890508451378</v>
      </c>
      <c r="AJ340">
        <v>63.694410216198001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-0.14000000000000001</v>
      </c>
      <c r="AM340" t="s">
        <v>3189</v>
      </c>
      <c r="AN340">
        <v>-10.98</v>
      </c>
      <c r="AO340" t="s">
        <v>3189</v>
      </c>
      <c r="AP340">
        <v>-1.5084060215523E-2</v>
      </c>
      <c r="AQ340">
        <f>(Table2[[#This Row],[Sharpe Ratio]]-AVERAGE(Table2[Sharpe Ratio]))/_xlfn.STDEV.P(Table2[Sharpe Ratio])</f>
        <v>-0.89342735585268884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299</v>
      </c>
      <c r="AT340">
        <f>_xlfn.RANK.AVG(Table2[[#This Row],[6M Return vs Nifty Z-Score]],Table2[6M Return vs Nifty Z-Score])</f>
        <v>140</v>
      </c>
      <c r="AU340">
        <f>_xlfn.RANK.AVG(Table2[[#This Row],[Sharpe Ratio Z-Score]],Table2[Sharpe Ratio Z-Score])</f>
        <v>601</v>
      </c>
      <c r="AV340">
        <f>(Table2[[#This Row],[Rank 1Y]]+Table2[[#This Row],[Rank 6M]]+Table2[[#This Row],[Rank Sharpe]])/3</f>
        <v>346.66666666666669</v>
      </c>
    </row>
    <row r="341" spans="1:48" x14ac:dyDescent="0.3">
      <c r="A341" t="s">
        <v>215</v>
      </c>
      <c r="B341" t="s">
        <v>216</v>
      </c>
      <c r="C341" t="s">
        <v>3138</v>
      </c>
      <c r="D341" t="s">
        <v>217</v>
      </c>
      <c r="E341">
        <v>121274.35949615001</v>
      </c>
      <c r="F341">
        <v>1914.6</v>
      </c>
      <c r="G341">
        <v>12.118645863149901</v>
      </c>
      <c r="H341">
        <f>(Table2[[#This Row],[1Y Return vs Nifty]]-AVERAGE(Table2[1Y Return vs Nifty]))/_xlfn.STDEV.P(Table2[1Y Return vs Nifty])</f>
        <v>-0.20183138322459765</v>
      </c>
      <c r="I341">
        <v>3.0903899715881602</v>
      </c>
      <c r="J341">
        <f>(Table2[[#This Row],[1M Return vs Nifty]]-AVERAGE(Table2[1M Return vs Nifty]))/_xlfn.STDEV.P(Table2[1M Return vs Nifty])</f>
        <v>0.38709779806029293</v>
      </c>
      <c r="K341">
        <v>14.988715165604001</v>
      </c>
      <c r="L341">
        <f>(Table2[[#This Row],[6M Return vs Nifty]]-AVERAGE(Table2[6M Return vs Nifty]))/_xlfn.STDEV.P(Table2[6M Return vs Nifty])</f>
        <v>0.3362456032827274</v>
      </c>
      <c r="M341">
        <v>-0.91467379001907001</v>
      </c>
      <c r="N341">
        <f>(Table2[[#This Row],[1W Return vs Nifty]]-AVERAGE(Table2[1W Return vs Nifty]))/_xlfn.STDEV.P(Table2[1W Return vs Nifty])</f>
        <v>-0.60208780655179428</v>
      </c>
      <c r="O341">
        <v>1977.76</v>
      </c>
      <c r="P341">
        <v>1930.44330669838</v>
      </c>
      <c r="Q341">
        <v>1719.3801761157199</v>
      </c>
      <c r="R341">
        <v>29.784463400271999</v>
      </c>
      <c r="S341" s="1">
        <f>(Table2[[#This Row],[Close Price]]-Table2[[#This Row],[20D EMA]])/Table2[[#This Row],[20D EMA]]</f>
        <v>-3.1935118517919303E-2</v>
      </c>
      <c r="T341" s="1">
        <f>(Table2[[#This Row],[Close Price]]-Table2[[#This Row],[50D EMA]])/Table2[[#This Row],[50D EMA]]</f>
        <v>-8.2070820952917355E-3</v>
      </c>
      <c r="U341" s="1">
        <f>(Table2[[#This Row],[Close Price]]-Table2[[#This Row],[200D EMA]])/Table2[[#This Row],[200D EMA]]</f>
        <v>0.11354081348390577</v>
      </c>
      <c r="V341">
        <v>1.14473188069115</v>
      </c>
      <c r="W341">
        <v>1900.95</v>
      </c>
      <c r="X341">
        <v>1950</v>
      </c>
      <c r="Y341">
        <v>1900.95</v>
      </c>
      <c r="Z341">
        <v>1950</v>
      </c>
      <c r="AA341">
        <v>1900.95</v>
      </c>
      <c r="AB341">
        <v>2065.4</v>
      </c>
      <c r="AC341" s="1">
        <f>(Table2[[#This Row],[Close Price]]/Table2[[#This Row],[Day Low]])-1</f>
        <v>7.1806202162076893E-3</v>
      </c>
      <c r="AD341" s="1">
        <f>(Table2[[#This Row],[Day High]]/Table2[[#This Row],[Close Price]])-1</f>
        <v>1.8489501723597757E-2</v>
      </c>
      <c r="AE341" s="1">
        <f>(Table2[[#This Row],[Close Price]]/Table2[[#This Row],[Current Week Low]])-1</f>
        <v>7.1806202162076893E-3</v>
      </c>
      <c r="AF341" s="1">
        <f>(Table2[[#This Row],[Current Week High]]/Table2[[#This Row],[Close Price]])-1</f>
        <v>1.8489501723597757E-2</v>
      </c>
      <c r="AG341" s="1">
        <f>(Table2[[#This Row],[Close Price]]/Table2[[#This Row],[Current Month Low]])-1</f>
        <v>7.1806202162076893E-3</v>
      </c>
      <c r="AH341" s="1">
        <f>(Table2[[#This Row],[Current Month High]]/Table2[[#This Row],[Close Price]])-1</f>
        <v>7.8763188133291751E-2</v>
      </c>
      <c r="AI341">
        <v>9.9968661861485408</v>
      </c>
      <c r="AJ341">
        <v>55.298698138459599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7.0000000000000007E-2</v>
      </c>
      <c r="AM341" t="s">
        <v>3188</v>
      </c>
      <c r="AN341">
        <v>-3.68</v>
      </c>
      <c r="AO341" t="s">
        <v>3189</v>
      </c>
      <c r="AP341">
        <v>2.2421265515005999E-2</v>
      </c>
      <c r="AQ341">
        <f>(Table2[[#This Row],[Sharpe Ratio]]-AVERAGE(Table2[Sharpe Ratio]))/_xlfn.STDEV.P(Table2[Sharpe Ratio])</f>
        <v>-0.45554867737444454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-0.53612446580781614</v>
      </c>
      <c r="AS341">
        <f>_xlfn.RANK.AVG(Table2[[#This Row],[1Y Return vs Nifty Z-Score]],Table2[1Y Return vs Nifty Z-Score])</f>
        <v>369</v>
      </c>
      <c r="AT341">
        <f>_xlfn.RANK.AVG(Table2[[#This Row],[6M Return vs Nifty Z-Score]],Table2[6M Return vs Nifty Z-Score])</f>
        <v>224</v>
      </c>
      <c r="AU341">
        <f>_xlfn.RANK.AVG(Table2[[#This Row],[Sharpe Ratio Z-Score]],Table2[Sharpe Ratio Z-Score])</f>
        <v>448</v>
      </c>
      <c r="AV341">
        <f>(Table2[[#This Row],[Rank 1Y]]+Table2[[#This Row],[Rank 6M]]+Table2[[#This Row],[Rank Sharpe]])/3</f>
        <v>347</v>
      </c>
    </row>
    <row r="342" spans="1:48" x14ac:dyDescent="0.3">
      <c r="A342" t="s">
        <v>1638</v>
      </c>
      <c r="B342" t="s">
        <v>1639</v>
      </c>
      <c r="C342" t="s">
        <v>3133</v>
      </c>
      <c r="D342" t="s">
        <v>187</v>
      </c>
      <c r="E342">
        <v>5629.2344869199997</v>
      </c>
      <c r="F342">
        <v>590.45000000000005</v>
      </c>
      <c r="G342">
        <v>15.651229149433201</v>
      </c>
      <c r="H342">
        <f>(Table2[[#This Row],[1Y Return vs Nifty]]-AVERAGE(Table2[1Y Return vs Nifty]))/_xlfn.STDEV.P(Table2[1Y Return vs Nifty])</f>
        <v>-0.13833615822126294</v>
      </c>
      <c r="I342">
        <v>-10.166883599927299</v>
      </c>
      <c r="J342">
        <f>(Table2[[#This Row],[1M Return vs Nifty]]-AVERAGE(Table2[1M Return vs Nifty]))/_xlfn.STDEV.P(Table2[1M Return vs Nifty])</f>
        <v>-1.0940895579655319</v>
      </c>
      <c r="K342">
        <v>21.587096075188601</v>
      </c>
      <c r="L342">
        <f>(Table2[[#This Row],[6M Return vs Nifty]]-AVERAGE(Table2[6M Return vs Nifty]))/_xlfn.STDEV.P(Table2[6M Return vs Nifty])</f>
        <v>0.56913684665200548</v>
      </c>
      <c r="M342">
        <v>4.8180135458914499</v>
      </c>
      <c r="N342">
        <f>(Table2[[#This Row],[1W Return vs Nifty]]-AVERAGE(Table2[1W Return vs Nifty]))/_xlfn.STDEV.P(Table2[1W Return vs Nifty])</f>
        <v>0.86495491323057827</v>
      </c>
      <c r="O342">
        <v>633.94000000000005</v>
      </c>
      <c r="P342">
        <v>633.75158339722395</v>
      </c>
      <c r="Q342">
        <v>562.10881505716998</v>
      </c>
      <c r="R342">
        <v>39.493142544961202</v>
      </c>
      <c r="S342" s="1">
        <f>(Table2[[#This Row],[Close Price]]-Table2[[#This Row],[20D EMA]])/Table2[[#This Row],[20D EMA]]</f>
        <v>-6.8602706880777367E-2</v>
      </c>
      <c r="T342" s="1">
        <f>(Table2[[#This Row],[Close Price]]-Table2[[#This Row],[50D EMA]])/Table2[[#This Row],[50D EMA]]</f>
        <v>-6.8325799148470548E-2</v>
      </c>
      <c r="U342" s="1">
        <f>(Table2[[#This Row],[Close Price]]-Table2[[#This Row],[200D EMA]])/Table2[[#This Row],[200D EMA]]</f>
        <v>5.0419392444410592E-2</v>
      </c>
      <c r="V342">
        <v>0.56229041596770002</v>
      </c>
      <c r="W342">
        <v>587.79999999999995</v>
      </c>
      <c r="X342">
        <v>621.1</v>
      </c>
      <c r="Y342">
        <v>587.79999999999995</v>
      </c>
      <c r="Z342">
        <v>621.1</v>
      </c>
      <c r="AA342">
        <v>587.79999999999995</v>
      </c>
      <c r="AB342">
        <v>643.9</v>
      </c>
      <c r="AC342" s="1">
        <f>(Table2[[#This Row],[Close Price]]/Table2[[#This Row],[Day Low]])-1</f>
        <v>4.5083361687650036E-3</v>
      </c>
      <c r="AD342" s="1">
        <f>(Table2[[#This Row],[Day High]]/Table2[[#This Row],[Close Price]])-1</f>
        <v>5.1909560504699748E-2</v>
      </c>
      <c r="AE342" s="1">
        <f>(Table2[[#This Row],[Close Price]]/Table2[[#This Row],[Current Week Low]])-1</f>
        <v>4.5083361687650036E-3</v>
      </c>
      <c r="AF342" s="1">
        <f>(Table2[[#This Row],[Current Week High]]/Table2[[#This Row],[Close Price]])-1</f>
        <v>5.1909560504699748E-2</v>
      </c>
      <c r="AG342" s="1">
        <f>(Table2[[#This Row],[Close Price]]/Table2[[#This Row],[Current Month Low]])-1</f>
        <v>4.5083361687650036E-3</v>
      </c>
      <c r="AH342" s="1">
        <f>(Table2[[#This Row],[Current Month High]]/Table2[[#This Row],[Close Price]])-1</f>
        <v>9.0524176475569318E-2</v>
      </c>
      <c r="AI342">
        <v>22.228808535862399</v>
      </c>
      <c r="AJ342">
        <v>59.108057127458899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-0.15</v>
      </c>
      <c r="AM342" t="s">
        <v>3189</v>
      </c>
      <c r="AN342">
        <v>-10.26</v>
      </c>
      <c r="AO342" t="s">
        <v>3189</v>
      </c>
      <c r="AQ342">
        <f>(Table2[[#This Row],[Sharpe Ratio]]-AVERAGE(Table2[Sharpe Ratio]))/_xlfn.STDEV.P(Table2[Sharpe Ratio])</f>
        <v>-0.71731934386752505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-0.51565330017173605</v>
      </c>
      <c r="AS342">
        <f>_xlfn.RANK.AVG(Table2[[#This Row],[1Y Return vs Nifty Z-Score]],Table2[1Y Return vs Nifty Z-Score])</f>
        <v>342</v>
      </c>
      <c r="AT342">
        <f>_xlfn.RANK.AVG(Table2[[#This Row],[6M Return vs Nifty Z-Score]],Table2[6M Return vs Nifty Z-Score])</f>
        <v>158</v>
      </c>
      <c r="AU342">
        <f>_xlfn.RANK.AVG(Table2[[#This Row],[Sharpe Ratio Z-Score]],Table2[Sharpe Ratio Z-Score])</f>
        <v>541.5</v>
      </c>
      <c r="AV342">
        <f>(Table2[[#This Row],[Rank 1Y]]+Table2[[#This Row],[Rank 6M]]+Table2[[#This Row],[Rank Sharpe]])/3</f>
        <v>347.16666666666669</v>
      </c>
    </row>
    <row r="343" spans="1:48" x14ac:dyDescent="0.3">
      <c r="A343" t="s">
        <v>863</v>
      </c>
      <c r="B343" t="s">
        <v>864</v>
      </c>
      <c r="C343" t="s">
        <v>3129</v>
      </c>
      <c r="D343" t="s">
        <v>865</v>
      </c>
      <c r="E343">
        <v>18491.484302875</v>
      </c>
      <c r="F343">
        <v>198.97</v>
      </c>
      <c r="G343">
        <v>25.143433947513198</v>
      </c>
      <c r="H343">
        <f>(Table2[[#This Row],[1Y Return vs Nifty]]-AVERAGE(Table2[1Y Return vs Nifty]))/_xlfn.STDEV.P(Table2[1Y Return vs Nifty])</f>
        <v>3.2278270537455925E-2</v>
      </c>
      <c r="I343">
        <v>-8.94377117713748E-2</v>
      </c>
      <c r="J343">
        <f>(Table2[[#This Row],[1M Return vs Nifty]]-AVERAGE(Table2[1M Return vs Nifty]))/_xlfn.STDEV.P(Table2[1M Return vs Nifty])</f>
        <v>3.1827120908939896E-2</v>
      </c>
      <c r="K343">
        <v>26.612868312775401</v>
      </c>
      <c r="L343">
        <f>(Table2[[#This Row],[6M Return vs Nifty]]-AVERAGE(Table2[6M Return vs Nifty]))/_xlfn.STDEV.P(Table2[6M Return vs Nifty])</f>
        <v>0.74652253585982586</v>
      </c>
      <c r="M343">
        <v>4.7570846204505903</v>
      </c>
      <c r="N343">
        <f>(Table2[[#This Row],[1W Return vs Nifty]]-AVERAGE(Table2[1W Return vs Nifty]))/_xlfn.STDEV.P(Table2[1W Return vs Nifty])</f>
        <v>0.84936269072574155</v>
      </c>
      <c r="O343">
        <v>210.11</v>
      </c>
      <c r="P343">
        <v>202.82408433540601</v>
      </c>
      <c r="Q343">
        <v>174.53622238039301</v>
      </c>
      <c r="R343">
        <v>43.774147539780898</v>
      </c>
      <c r="S343" s="1">
        <f>(Table2[[#This Row],[Close Price]]-Table2[[#This Row],[20D EMA]])/Table2[[#This Row],[20D EMA]]</f>
        <v>-5.3019846746942143E-2</v>
      </c>
      <c r="T343" s="1">
        <f>(Table2[[#This Row],[Close Price]]-Table2[[#This Row],[50D EMA]])/Table2[[#This Row],[50D EMA]]</f>
        <v>-1.9002103956414735E-2</v>
      </c>
      <c r="U343" s="1">
        <f>(Table2[[#This Row],[Close Price]]-Table2[[#This Row],[200D EMA]])/Table2[[#This Row],[200D EMA]]</f>
        <v>0.13999258885272986</v>
      </c>
      <c r="V343">
        <v>2.0843132521597898</v>
      </c>
      <c r="W343">
        <v>197.2</v>
      </c>
      <c r="X343">
        <v>212.39</v>
      </c>
      <c r="Y343">
        <v>197.2</v>
      </c>
      <c r="Z343">
        <v>212.39</v>
      </c>
      <c r="AA343">
        <v>197.2</v>
      </c>
      <c r="AB343">
        <v>212.39</v>
      </c>
      <c r="AC343" s="1">
        <f>(Table2[[#This Row],[Close Price]]/Table2[[#This Row],[Day Low]])-1</f>
        <v>8.9756592292089543E-3</v>
      </c>
      <c r="AD343" s="1">
        <f>(Table2[[#This Row],[Day High]]/Table2[[#This Row],[Close Price]])-1</f>
        <v>6.7447353872442939E-2</v>
      </c>
      <c r="AE343" s="1">
        <f>(Table2[[#This Row],[Close Price]]/Table2[[#This Row],[Current Week Low]])-1</f>
        <v>8.9756592292089543E-3</v>
      </c>
      <c r="AF343" s="1">
        <f>(Table2[[#This Row],[Current Week High]]/Table2[[#This Row],[Close Price]])-1</f>
        <v>6.7447353872442939E-2</v>
      </c>
      <c r="AG343" s="1">
        <f>(Table2[[#This Row],[Close Price]]/Table2[[#This Row],[Current Month Low]])-1</f>
        <v>8.9756592292089543E-3</v>
      </c>
      <c r="AH343" s="1">
        <f>(Table2[[#This Row],[Current Month High]]/Table2[[#This Row],[Close Price]])-1</f>
        <v>6.7447353872442939E-2</v>
      </c>
      <c r="AI343">
        <v>22.832587827310601</v>
      </c>
      <c r="AJ343">
        <v>63.9637412443345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0.21</v>
      </c>
      <c r="AM343" t="s">
        <v>3188</v>
      </c>
      <c r="AN343">
        <v>-12.76</v>
      </c>
      <c r="AO343" t="s">
        <v>3189</v>
      </c>
      <c r="AP343">
        <v>-3.0452026236934E-2</v>
      </c>
      <c r="AQ343">
        <f>(Table2[[#This Row],[Sharpe Ratio]]-AVERAGE(Table2[Sharpe Ratio]))/_xlfn.STDEV.P(Table2[Sharpe Ratio])</f>
        <v>-1.072849998404928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0.58714061962703523</v>
      </c>
      <c r="AS343">
        <f>_xlfn.RANK.AVG(Table2[[#This Row],[1Y Return vs Nifty Z-Score]],Table2[1Y Return vs Nifty Z-Score])</f>
        <v>291</v>
      </c>
      <c r="AT343">
        <f>_xlfn.RANK.AVG(Table2[[#This Row],[6M Return vs Nifty Z-Score]],Table2[6M Return vs Nifty Z-Score])</f>
        <v>124</v>
      </c>
      <c r="AU343">
        <f>_xlfn.RANK.AVG(Table2[[#This Row],[Sharpe Ratio Z-Score]],Table2[Sharpe Ratio Z-Score])</f>
        <v>627</v>
      </c>
      <c r="AV343">
        <f>(Table2[[#This Row],[Rank 1Y]]+Table2[[#This Row],[Rank 6M]]+Table2[[#This Row],[Rank Sharpe]])/3</f>
        <v>347.33333333333331</v>
      </c>
    </row>
    <row r="344" spans="1:48" x14ac:dyDescent="0.3">
      <c r="A344" t="s">
        <v>455</v>
      </c>
      <c r="B344" t="s">
        <v>456</v>
      </c>
      <c r="C344" t="s">
        <v>3128</v>
      </c>
      <c r="D344" t="s">
        <v>21</v>
      </c>
      <c r="E344">
        <v>47522.984982790003</v>
      </c>
      <c r="F344">
        <v>7208.05</v>
      </c>
      <c r="G344">
        <v>14.103996955227901</v>
      </c>
      <c r="H344">
        <f>(Table2[[#This Row],[1Y Return vs Nifty]]-AVERAGE(Table2[1Y Return vs Nifty]))/_xlfn.STDEV.P(Table2[1Y Return vs Nifty])</f>
        <v>-0.16614636065440386</v>
      </c>
      <c r="I344">
        <v>8.2815035818665397</v>
      </c>
      <c r="J344">
        <f>(Table2[[#This Row],[1M Return vs Nifty]]-AVERAGE(Table2[1M Return vs Nifty]))/_xlfn.STDEV.P(Table2[1M Return vs Nifty])</f>
        <v>0.96708219694593534</v>
      </c>
      <c r="K344">
        <v>16.716882887257199</v>
      </c>
      <c r="L344">
        <f>(Table2[[#This Row],[6M Return vs Nifty]]-AVERAGE(Table2[6M Return vs Nifty]))/_xlfn.STDEV.P(Table2[6M Return vs Nifty])</f>
        <v>0.39724164685181623</v>
      </c>
      <c r="M344">
        <v>6.6575396322534699</v>
      </c>
      <c r="N344">
        <f>(Table2[[#This Row],[1W Return vs Nifty]]-AVERAGE(Table2[1W Return vs Nifty]))/_xlfn.STDEV.P(Table2[1W Return vs Nifty])</f>
        <v>1.335705050943877</v>
      </c>
      <c r="O344">
        <v>6899.18</v>
      </c>
      <c r="P344">
        <v>6537.13494533009</v>
      </c>
      <c r="Q344">
        <v>5884.5489221604303</v>
      </c>
      <c r="R344">
        <v>68.038399549740006</v>
      </c>
      <c r="S344" s="1">
        <f>(Table2[[#This Row],[Close Price]]-Table2[[#This Row],[20D EMA]])/Table2[[#This Row],[20D EMA]]</f>
        <v>4.4769088500372492E-2</v>
      </c>
      <c r="T344" s="1">
        <f>(Table2[[#This Row],[Close Price]]-Table2[[#This Row],[50D EMA]])/Table2[[#This Row],[50D EMA]]</f>
        <v>0.10263136072312373</v>
      </c>
      <c r="U344" s="1">
        <f>(Table2[[#This Row],[Close Price]]-Table2[[#This Row],[200D EMA]])/Table2[[#This Row],[200D EMA]]</f>
        <v>0.22491122010311454</v>
      </c>
      <c r="V344">
        <v>0.96830225541160797</v>
      </c>
      <c r="W344">
        <v>7100.35</v>
      </c>
      <c r="X344">
        <v>7285</v>
      </c>
      <c r="Y344">
        <v>7100.35</v>
      </c>
      <c r="Z344">
        <v>7285</v>
      </c>
      <c r="AA344">
        <v>6952</v>
      </c>
      <c r="AB344">
        <v>7285</v>
      </c>
      <c r="AC344" s="1">
        <f>(Table2[[#This Row],[Close Price]]/Table2[[#This Row],[Day Low]])-1</f>
        <v>1.5168266353067006E-2</v>
      </c>
      <c r="AD344" s="1">
        <f>(Table2[[#This Row],[Day High]]/Table2[[#This Row],[Close Price]])-1</f>
        <v>1.067556412621995E-2</v>
      </c>
      <c r="AE344" s="1">
        <f>(Table2[[#This Row],[Close Price]]/Table2[[#This Row],[Current Week Low]])-1</f>
        <v>1.5168266353067006E-2</v>
      </c>
      <c r="AF344" s="1">
        <f>(Table2[[#This Row],[Current Week High]]/Table2[[#This Row],[Close Price]])-1</f>
        <v>1.067556412621995E-2</v>
      </c>
      <c r="AG344" s="1">
        <f>(Table2[[#This Row],[Close Price]]/Table2[[#This Row],[Current Month Low]])-1</f>
        <v>3.6831127733026436E-2</v>
      </c>
      <c r="AH344" s="1">
        <f>(Table2[[#This Row],[Current Month High]]/Table2[[#This Row],[Close Price]])-1</f>
        <v>1.067556412621995E-2</v>
      </c>
      <c r="AI344">
        <v>1.0675564126219901</v>
      </c>
      <c r="AJ344">
        <v>68.127587614438099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0.14000000000000001</v>
      </c>
      <c r="AM344" t="s">
        <v>3188</v>
      </c>
      <c r="AN344">
        <v>5.0599999999999996</v>
      </c>
      <c r="AO344" t="s">
        <v>3188</v>
      </c>
      <c r="AP344">
        <v>1.1139310694897001E-2</v>
      </c>
      <c r="AQ344">
        <f>(Table2[[#This Row],[Sharpe Ratio]]-AVERAGE(Table2[Sharpe Ratio]))/_xlfn.STDEV.P(Table2[Sharpe Ratio])</f>
        <v>-0.5872667033096084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1.9466158307776165</v>
      </c>
      <c r="AS344">
        <f>_xlfn.RANK.AVG(Table2[[#This Row],[1Y Return vs Nifty Z-Score]],Table2[1Y Return vs Nifty Z-Score])</f>
        <v>358</v>
      </c>
      <c r="AT344">
        <f>_xlfn.RANK.AVG(Table2[[#This Row],[6M Return vs Nifty Z-Score]],Table2[6M Return vs Nifty Z-Score])</f>
        <v>207</v>
      </c>
      <c r="AU344">
        <f>_xlfn.RANK.AVG(Table2[[#This Row],[Sharpe Ratio Z-Score]],Table2[Sharpe Ratio Z-Score])</f>
        <v>478</v>
      </c>
      <c r="AV344">
        <f>(Table2[[#This Row],[Rank 1Y]]+Table2[[#This Row],[Rank 6M]]+Table2[[#This Row],[Rank Sharpe]])/3</f>
        <v>347.66666666666669</v>
      </c>
    </row>
    <row r="345" spans="1:48" x14ac:dyDescent="0.3">
      <c r="A345" t="s">
        <v>1507</v>
      </c>
      <c r="B345" t="s">
        <v>1508</v>
      </c>
      <c r="C345" t="s">
        <v>3132</v>
      </c>
      <c r="D345" t="s">
        <v>48</v>
      </c>
      <c r="E345">
        <v>6774.9592018720004</v>
      </c>
      <c r="F345">
        <v>37.56</v>
      </c>
      <c r="G345">
        <v>18.2131003338644</v>
      </c>
      <c r="H345">
        <f>(Table2[[#This Row],[1Y Return vs Nifty]]-AVERAGE(Table2[1Y Return vs Nifty]))/_xlfn.STDEV.P(Table2[1Y Return vs Nifty])</f>
        <v>-9.2288669994548433E-2</v>
      </c>
      <c r="I345">
        <v>-12.4786855698366</v>
      </c>
      <c r="J345">
        <f>(Table2[[#This Row],[1M Return vs Nifty]]-AVERAGE(Table2[1M Return vs Nifty]))/_xlfn.STDEV.P(Table2[1M Return vs Nifty])</f>
        <v>-1.3523788531960763</v>
      </c>
      <c r="K345">
        <v>-12.83057309883</v>
      </c>
      <c r="L345">
        <f>(Table2[[#This Row],[6M Return vs Nifty]]-AVERAGE(Table2[6M Return vs Nifty]))/_xlfn.STDEV.P(Table2[6M Return vs Nifty])</f>
        <v>-0.64564203284046173</v>
      </c>
      <c r="M345">
        <v>-0.90434515631660695</v>
      </c>
      <c r="N345">
        <f>(Table2[[#This Row],[1W Return vs Nifty]]-AVERAGE(Table2[1W Return vs Nifty]))/_xlfn.STDEV.P(Table2[1W Return vs Nifty])</f>
        <v>-0.59944462265031417</v>
      </c>
      <c r="O345">
        <v>43.17</v>
      </c>
      <c r="P345">
        <v>45.049674288224402</v>
      </c>
      <c r="Q345">
        <v>40.545257836214098</v>
      </c>
      <c r="R345">
        <v>29.767549109175199</v>
      </c>
      <c r="S345" s="1">
        <f>(Table2[[#This Row],[Close Price]]-Table2[[#This Row],[20D EMA]])/Table2[[#This Row],[20D EMA]]</f>
        <v>-0.12995135510771366</v>
      </c>
      <c r="T345" s="1">
        <f>(Table2[[#This Row],[Close Price]]-Table2[[#This Row],[50D EMA]])/Table2[[#This Row],[50D EMA]]</f>
        <v>-0.16625368344077321</v>
      </c>
      <c r="U345" s="1">
        <f>(Table2[[#This Row],[Close Price]]-Table2[[#This Row],[200D EMA]])/Table2[[#This Row],[200D EMA]]</f>
        <v>-7.3627792632945888E-2</v>
      </c>
      <c r="V345">
        <v>0.43554161972487299</v>
      </c>
      <c r="W345">
        <v>37.049999999999997</v>
      </c>
      <c r="X345">
        <v>41.29</v>
      </c>
      <c r="Y345">
        <v>37.049999999999997</v>
      </c>
      <c r="Z345">
        <v>41.29</v>
      </c>
      <c r="AA345">
        <v>37.049999999999997</v>
      </c>
      <c r="AB345">
        <v>44</v>
      </c>
      <c r="AC345" s="1">
        <f>(Table2[[#This Row],[Close Price]]/Table2[[#This Row],[Day Low]])-1</f>
        <v>1.3765182186235014E-2</v>
      </c>
      <c r="AD345" s="1">
        <f>(Table2[[#This Row],[Day High]]/Table2[[#This Row],[Close Price]])-1</f>
        <v>9.9307774227901824E-2</v>
      </c>
      <c r="AE345" s="1">
        <f>(Table2[[#This Row],[Close Price]]/Table2[[#This Row],[Current Week Low]])-1</f>
        <v>1.3765182186235014E-2</v>
      </c>
      <c r="AF345" s="1">
        <f>(Table2[[#This Row],[Current Week High]]/Table2[[#This Row],[Close Price]])-1</f>
        <v>9.9307774227901824E-2</v>
      </c>
      <c r="AG345" s="1">
        <f>(Table2[[#This Row],[Close Price]]/Table2[[#This Row],[Current Month Low]])-1</f>
        <v>1.3765182186235014E-2</v>
      </c>
      <c r="AH345" s="1">
        <f>(Table2[[#This Row],[Current Month High]]/Table2[[#This Row],[Close Price]])-1</f>
        <v>0.17145899893503724</v>
      </c>
      <c r="AI345">
        <v>53.088391906283199</v>
      </c>
      <c r="AJ345">
        <v>65.789590970458207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-0.2</v>
      </c>
      <c r="AM345" t="s">
        <v>3189</v>
      </c>
      <c r="AN345">
        <v>-14.05</v>
      </c>
      <c r="AO345" t="s">
        <v>3189</v>
      </c>
      <c r="AP345">
        <v>0.12034093181601099</v>
      </c>
      <c r="AQ345">
        <f>(Table2[[#This Row],[Sharpe Ratio]]-AVERAGE(Table2[Sharpe Ratio]))/_xlfn.STDEV.P(Table2[Sharpe Ratio])</f>
        <v>0.6876738714704862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330</v>
      </c>
      <c r="AT345">
        <f>_xlfn.RANK.AVG(Table2[[#This Row],[6M Return vs Nifty Z-Score]],Table2[6M Return vs Nifty Z-Score])</f>
        <v>540</v>
      </c>
      <c r="AU345">
        <f>_xlfn.RANK.AVG(Table2[[#This Row],[Sharpe Ratio Z-Score]],Table2[Sharpe Ratio Z-Score])</f>
        <v>175</v>
      </c>
      <c r="AV345">
        <f>(Table2[[#This Row],[Rank 1Y]]+Table2[[#This Row],[Rank 6M]]+Table2[[#This Row],[Rank Sharpe]])/3</f>
        <v>348.33333333333331</v>
      </c>
    </row>
    <row r="346" spans="1:48" x14ac:dyDescent="0.3">
      <c r="A346" t="s">
        <v>620</v>
      </c>
      <c r="B346" t="s">
        <v>621</v>
      </c>
      <c r="C346" t="s">
        <v>3127</v>
      </c>
      <c r="D346" t="s">
        <v>18</v>
      </c>
      <c r="E346">
        <v>31439.869460603</v>
      </c>
      <c r="F346">
        <v>172.17</v>
      </c>
      <c r="G346">
        <v>59.965178886368399</v>
      </c>
      <c r="H346">
        <f>(Table2[[#This Row],[1Y Return vs Nifty]]-AVERAGE(Table2[1Y Return vs Nifty]))/_xlfn.STDEV.P(Table2[1Y Return vs Nifty])</f>
        <v>0.65816996245778858</v>
      </c>
      <c r="I346">
        <v>-8.3408458356666202</v>
      </c>
      <c r="J346">
        <f>(Table2[[#This Row],[1M Return vs Nifty]]-AVERAGE(Table2[1M Return vs Nifty]))/_xlfn.STDEV.P(Table2[1M Return vs Nifty])</f>
        <v>-0.89007294523907332</v>
      </c>
      <c r="K346">
        <v>-36.291108523221503</v>
      </c>
      <c r="L346">
        <f>(Table2[[#This Row],[6M Return vs Nifty]]-AVERAGE(Table2[6M Return vs Nifty]))/_xlfn.STDEV.P(Table2[6M Return vs Nifty])</f>
        <v>-1.4736865698205952</v>
      </c>
      <c r="M346">
        <v>3.05429208017325</v>
      </c>
      <c r="N346">
        <f>(Table2[[#This Row],[1W Return vs Nifty]]-AVERAGE(Table2[1W Return vs Nifty]))/_xlfn.STDEV.P(Table2[1W Return vs Nifty])</f>
        <v>0.41360381305849531</v>
      </c>
      <c r="O346">
        <v>184.63</v>
      </c>
      <c r="P346">
        <v>195.531096402538</v>
      </c>
      <c r="Q346">
        <v>190.432256195799</v>
      </c>
      <c r="R346">
        <v>38.174646186494797</v>
      </c>
      <c r="S346" s="1">
        <f>(Table2[[#This Row],[Close Price]]-Table2[[#This Row],[20D EMA]])/Table2[[#This Row],[20D EMA]]</f>
        <v>-6.748632399935009E-2</v>
      </c>
      <c r="T346" s="1">
        <f>(Table2[[#This Row],[Close Price]]-Table2[[#This Row],[50D EMA]])/Table2[[#This Row],[50D EMA]]</f>
        <v>-0.11947509543159694</v>
      </c>
      <c r="U346" s="1">
        <f>(Table2[[#This Row],[Close Price]]-Table2[[#This Row],[200D EMA]])/Table2[[#This Row],[200D EMA]]</f>
        <v>-9.5898964600944964E-2</v>
      </c>
      <c r="V346">
        <v>0.39062437123784</v>
      </c>
      <c r="W346">
        <v>167.77</v>
      </c>
      <c r="X346">
        <v>180.99</v>
      </c>
      <c r="Y346">
        <v>167.77</v>
      </c>
      <c r="Z346">
        <v>180.99</v>
      </c>
      <c r="AA346">
        <v>167.77</v>
      </c>
      <c r="AB346">
        <v>186.45</v>
      </c>
      <c r="AC346" s="1">
        <f>(Table2[[#This Row],[Close Price]]/Table2[[#This Row],[Day Low]])-1</f>
        <v>2.6226381355426875E-2</v>
      </c>
      <c r="AD346" s="1">
        <f>(Table2[[#This Row],[Day High]]/Table2[[#This Row],[Close Price]])-1</f>
        <v>5.1228437009932071E-2</v>
      </c>
      <c r="AE346" s="1">
        <f>(Table2[[#This Row],[Close Price]]/Table2[[#This Row],[Current Week Low]])-1</f>
        <v>2.6226381355426875E-2</v>
      </c>
      <c r="AF346" s="1">
        <f>(Table2[[#This Row],[Current Week High]]/Table2[[#This Row],[Close Price]])-1</f>
        <v>5.1228437009932071E-2</v>
      </c>
      <c r="AG346" s="1">
        <f>(Table2[[#This Row],[Close Price]]/Table2[[#This Row],[Current Month Low]])-1</f>
        <v>2.6226381355426875E-2</v>
      </c>
      <c r="AH346" s="1">
        <f>(Table2[[#This Row],[Current Month High]]/Table2[[#This Row],[Close Price]])-1</f>
        <v>8.2941278968461374E-2</v>
      </c>
      <c r="AI346">
        <v>68.002555613637696</v>
      </c>
      <c r="AJ346">
        <v>90.243093922651894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-0.21</v>
      </c>
      <c r="AM346" t="s">
        <v>3189</v>
      </c>
      <c r="AN346">
        <v>-9.59</v>
      </c>
      <c r="AO346" t="s">
        <v>3189</v>
      </c>
      <c r="AP346">
        <v>0.11305486220697999</v>
      </c>
      <c r="AQ346">
        <f>(Table2[[#This Row],[Sharpe Ratio]]-AVERAGE(Table2[Sharpe Ratio]))/_xlfn.STDEV.P(Table2[Sharpe Ratio])</f>
        <v>0.60260823160307875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141</v>
      </c>
      <c r="AT346">
        <f>_xlfn.RANK.AVG(Table2[[#This Row],[6M Return vs Nifty Z-Score]],Table2[6M Return vs Nifty Z-Score])</f>
        <v>711</v>
      </c>
      <c r="AU346">
        <f>_xlfn.RANK.AVG(Table2[[#This Row],[Sharpe Ratio Z-Score]],Table2[Sharpe Ratio Z-Score])</f>
        <v>194</v>
      </c>
      <c r="AV346">
        <f>(Table2[[#This Row],[Rank 1Y]]+Table2[[#This Row],[Rank 6M]]+Table2[[#This Row],[Rank Sharpe]])/3</f>
        <v>348.66666666666669</v>
      </c>
    </row>
    <row r="347" spans="1:48" x14ac:dyDescent="0.3">
      <c r="A347" t="s">
        <v>1956</v>
      </c>
      <c r="B347" t="s">
        <v>1957</v>
      </c>
      <c r="C347" t="s">
        <v>3141</v>
      </c>
      <c r="D347" t="s">
        <v>117</v>
      </c>
      <c r="E347">
        <v>3596.2302060000002</v>
      </c>
      <c r="F347">
        <v>627.85</v>
      </c>
      <c r="G347">
        <v>-4.8291561192332999</v>
      </c>
      <c r="H347">
        <f>(Table2[[#This Row],[1Y Return vs Nifty]]-AVERAGE(Table2[1Y Return vs Nifty]))/_xlfn.STDEV.P(Table2[1Y Return vs Nifty])</f>
        <v>-0.50645392513657461</v>
      </c>
      <c r="I347">
        <v>11.5103645956841</v>
      </c>
      <c r="J347">
        <f>(Table2[[#This Row],[1M Return vs Nifty]]-AVERAGE(Table2[1M Return vs Nifty]))/_xlfn.STDEV.P(Table2[1M Return vs Nifty])</f>
        <v>1.3278311912419469</v>
      </c>
      <c r="K347">
        <v>-2.27679826356766</v>
      </c>
      <c r="L347">
        <f>(Table2[[#This Row],[6M Return vs Nifty]]-AVERAGE(Table2[6M Return vs Nifty]))/_xlfn.STDEV.P(Table2[6M Return vs Nifty])</f>
        <v>-0.2731443281302951</v>
      </c>
      <c r="M347">
        <v>3.0280802914462601</v>
      </c>
      <c r="N347">
        <f>(Table2[[#This Row],[1W Return vs Nifty]]-AVERAGE(Table2[1W Return vs Nifty]))/_xlfn.STDEV.P(Table2[1W Return vs Nifty])</f>
        <v>0.40689599671143534</v>
      </c>
      <c r="O347">
        <v>608.71</v>
      </c>
      <c r="P347">
        <v>597.11237790934797</v>
      </c>
      <c r="Q347">
        <v>572.554985247795</v>
      </c>
      <c r="R347">
        <v>56.644270488270401</v>
      </c>
      <c r="S347" s="1">
        <f>(Table2[[#This Row],[Close Price]]-Table2[[#This Row],[20D EMA]])/Table2[[#This Row],[20D EMA]]</f>
        <v>3.1443544545021414E-2</v>
      </c>
      <c r="T347" s="1">
        <f>(Table2[[#This Row],[Close Price]]-Table2[[#This Row],[50D EMA]])/Table2[[#This Row],[50D EMA]]</f>
        <v>5.1477114238148582E-2</v>
      </c>
      <c r="U347" s="1">
        <f>(Table2[[#This Row],[Close Price]]-Table2[[#This Row],[200D EMA]])/Table2[[#This Row],[200D EMA]]</f>
        <v>9.6575903060688556E-2</v>
      </c>
      <c r="V347">
        <v>1.33678364683705</v>
      </c>
      <c r="W347">
        <v>600</v>
      </c>
      <c r="X347">
        <v>638.25</v>
      </c>
      <c r="Y347">
        <v>600</v>
      </c>
      <c r="Z347">
        <v>638.25</v>
      </c>
      <c r="AA347">
        <v>600</v>
      </c>
      <c r="AB347">
        <v>657</v>
      </c>
      <c r="AC347" s="1">
        <f>(Table2[[#This Row],[Close Price]]/Table2[[#This Row],[Day Low]])-1</f>
        <v>4.6416666666666773E-2</v>
      </c>
      <c r="AD347" s="1">
        <f>(Table2[[#This Row],[Day High]]/Table2[[#This Row],[Close Price]])-1</f>
        <v>1.6564466034880931E-2</v>
      </c>
      <c r="AE347" s="1">
        <f>(Table2[[#This Row],[Close Price]]/Table2[[#This Row],[Current Week Low]])-1</f>
        <v>4.6416666666666773E-2</v>
      </c>
      <c r="AF347" s="1">
        <f>(Table2[[#This Row],[Current Week High]]/Table2[[#This Row],[Close Price]])-1</f>
        <v>1.6564466034880931E-2</v>
      </c>
      <c r="AG347" s="1">
        <f>(Table2[[#This Row],[Close Price]]/Table2[[#This Row],[Current Month Low]])-1</f>
        <v>4.6416666666666773E-2</v>
      </c>
      <c r="AH347" s="1">
        <f>(Table2[[#This Row],[Current Month High]]/Table2[[#This Row],[Close Price]])-1</f>
        <v>4.6428287011228697E-2</v>
      </c>
      <c r="AI347">
        <v>10.209444931114099</v>
      </c>
      <c r="AJ347">
        <v>36.489130434782602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-0.09</v>
      </c>
      <c r="AM347" t="s">
        <v>3189</v>
      </c>
      <c r="AN347">
        <v>4.91</v>
      </c>
      <c r="AO347" t="s">
        <v>3188</v>
      </c>
      <c r="AP347">
        <v>0.13068803395839501</v>
      </c>
      <c r="AQ347">
        <f>(Table2[[#This Row],[Sharpe Ratio]]-AVERAGE(Table2[Sharpe Ratio]))/_xlfn.STDEV.P(Table2[Sharpe Ratio])</f>
        <v>0.8084773926754365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1.7636063273619491</v>
      </c>
      <c r="AS347">
        <f>_xlfn.RANK.AVG(Table2[[#This Row],[1Y Return vs Nifty Z-Score]],Table2[1Y Return vs Nifty Z-Score])</f>
        <v>482</v>
      </c>
      <c r="AT347">
        <f>_xlfn.RANK.AVG(Table2[[#This Row],[6M Return vs Nifty Z-Score]],Table2[6M Return vs Nifty Z-Score])</f>
        <v>419</v>
      </c>
      <c r="AU347">
        <f>_xlfn.RANK.AVG(Table2[[#This Row],[Sharpe Ratio Z-Score]],Table2[Sharpe Ratio Z-Score])</f>
        <v>148</v>
      </c>
      <c r="AV347">
        <f>(Table2[[#This Row],[Rank 1Y]]+Table2[[#This Row],[Rank 6M]]+Table2[[#This Row],[Rank Sharpe]])/3</f>
        <v>349.66666666666669</v>
      </c>
    </row>
    <row r="348" spans="1:48" x14ac:dyDescent="0.3">
      <c r="A348" t="s">
        <v>813</v>
      </c>
      <c r="B348" t="s">
        <v>814</v>
      </c>
      <c r="C348" t="s">
        <v>3133</v>
      </c>
      <c r="D348" t="s">
        <v>51</v>
      </c>
      <c r="E348">
        <v>20099.388193499999</v>
      </c>
      <c r="F348">
        <v>1836.95</v>
      </c>
      <c r="G348">
        <v>34.253753234885203</v>
      </c>
      <c r="H348">
        <f>(Table2[[#This Row],[1Y Return vs Nifty]]-AVERAGE(Table2[1Y Return vs Nifty]))/_xlfn.STDEV.P(Table2[1Y Return vs Nifty])</f>
        <v>0.19602862718156397</v>
      </c>
      <c r="I348">
        <v>4.6512158537572104</v>
      </c>
      <c r="J348">
        <f>(Table2[[#This Row],[1M Return vs Nifty]]-AVERAGE(Table2[1M Return vs Nifty]))/_xlfn.STDEV.P(Table2[1M Return vs Nifty])</f>
        <v>0.56148324384259463</v>
      </c>
      <c r="K348">
        <v>10.2760377336175</v>
      </c>
      <c r="L348">
        <f>(Table2[[#This Row],[6M Return vs Nifty]]-AVERAGE(Table2[6M Return vs Nifty]))/_xlfn.STDEV.P(Table2[6M Return vs Nifty])</f>
        <v>0.16991066115481557</v>
      </c>
      <c r="M348">
        <v>-1.52443211917208</v>
      </c>
      <c r="N348">
        <f>(Table2[[#This Row],[1W Return vs Nifty]]-AVERAGE(Table2[1W Return vs Nifty]))/_xlfn.STDEV.P(Table2[1W Return vs Nifty])</f>
        <v>-0.75813007175733371</v>
      </c>
      <c r="O348">
        <v>2010.93</v>
      </c>
      <c r="P348">
        <v>1882.4422238892901</v>
      </c>
      <c r="Q348">
        <v>1586.01350860101</v>
      </c>
      <c r="R348">
        <v>35.0882038128264</v>
      </c>
      <c r="S348" s="1">
        <f>(Table2[[#This Row],[Close Price]]-Table2[[#This Row],[20D EMA]])/Table2[[#This Row],[20D EMA]]</f>
        <v>-8.6517183591671515E-2</v>
      </c>
      <c r="T348" s="1">
        <f>(Table2[[#This Row],[Close Price]]-Table2[[#This Row],[50D EMA]])/Table2[[#This Row],[50D EMA]]</f>
        <v>-2.4166597684628591E-2</v>
      </c>
      <c r="U348" s="1">
        <f>(Table2[[#This Row],[Close Price]]-Table2[[#This Row],[200D EMA]])/Table2[[#This Row],[200D EMA]]</f>
        <v>0.15821838215005871</v>
      </c>
      <c r="V348">
        <v>0.95485477403632202</v>
      </c>
      <c r="W348">
        <v>1826.05</v>
      </c>
      <c r="X348">
        <v>1953.9</v>
      </c>
      <c r="Y348">
        <v>1826.05</v>
      </c>
      <c r="Z348">
        <v>1953.9</v>
      </c>
      <c r="AA348">
        <v>1826.05</v>
      </c>
      <c r="AB348">
        <v>2038.35</v>
      </c>
      <c r="AC348" s="1">
        <f>(Table2[[#This Row],[Close Price]]/Table2[[#This Row],[Day Low]])-1</f>
        <v>5.969168423646698E-3</v>
      </c>
      <c r="AD348" s="1">
        <f>(Table2[[#This Row],[Day High]]/Table2[[#This Row],[Close Price]])-1</f>
        <v>6.3665314788099892E-2</v>
      </c>
      <c r="AE348" s="1">
        <f>(Table2[[#This Row],[Close Price]]/Table2[[#This Row],[Current Week Low]])-1</f>
        <v>5.969168423646698E-3</v>
      </c>
      <c r="AF348" s="1">
        <f>(Table2[[#This Row],[Current Week High]]/Table2[[#This Row],[Close Price]])-1</f>
        <v>6.3665314788099892E-2</v>
      </c>
      <c r="AG348" s="1">
        <f>(Table2[[#This Row],[Close Price]]/Table2[[#This Row],[Current Month Low]])-1</f>
        <v>5.969168423646698E-3</v>
      </c>
      <c r="AH348" s="1">
        <f>(Table2[[#This Row],[Current Month High]]/Table2[[#This Row],[Close Price]])-1</f>
        <v>0.10963825907074209</v>
      </c>
      <c r="AI348">
        <v>45.023000081657003</v>
      </c>
      <c r="AJ348">
        <v>69.773567467652498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-0.02</v>
      </c>
      <c r="AM348" t="s">
        <v>3189</v>
      </c>
      <c r="AN348">
        <v>-15.8</v>
      </c>
      <c r="AO348" t="s">
        <v>3189</v>
      </c>
      <c r="AQ348">
        <f>(Table2[[#This Row],[Sharpe Ratio]]-AVERAGE(Table2[Sharpe Ratio]))/_xlfn.STDEV.P(Table2[Sharpe Ratio])</f>
        <v>-0.71731934386752505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-0.54802688344588457</v>
      </c>
      <c r="AS348">
        <f>_xlfn.RANK.AVG(Table2[[#This Row],[1Y Return vs Nifty Z-Score]],Table2[1Y Return vs Nifty Z-Score])</f>
        <v>246</v>
      </c>
      <c r="AT348">
        <f>_xlfn.RANK.AVG(Table2[[#This Row],[6M Return vs Nifty Z-Score]],Table2[6M Return vs Nifty Z-Score])</f>
        <v>262</v>
      </c>
      <c r="AU348">
        <f>_xlfn.RANK.AVG(Table2[[#This Row],[Sharpe Ratio Z-Score]],Table2[Sharpe Ratio Z-Score])</f>
        <v>541.5</v>
      </c>
      <c r="AV348">
        <f>(Table2[[#This Row],[Rank 1Y]]+Table2[[#This Row],[Rank 6M]]+Table2[[#This Row],[Rank Sharpe]])/3</f>
        <v>349.83333333333331</v>
      </c>
    </row>
    <row r="349" spans="1:48" x14ac:dyDescent="0.3">
      <c r="A349" t="s">
        <v>641</v>
      </c>
      <c r="B349" t="s">
        <v>642</v>
      </c>
      <c r="C349" t="s">
        <v>3138</v>
      </c>
      <c r="D349" t="s">
        <v>325</v>
      </c>
      <c r="E349">
        <v>29974.738555799999</v>
      </c>
      <c r="F349">
        <v>2311.6999999999998</v>
      </c>
      <c r="G349">
        <v>14.1936762361773</v>
      </c>
      <c r="H349">
        <f>(Table2[[#This Row],[1Y Return vs Nifty]]-AVERAGE(Table2[1Y Return vs Nifty]))/_xlfn.STDEV.P(Table2[1Y Return vs Nifty])</f>
        <v>-0.1645344507118614</v>
      </c>
      <c r="I349">
        <v>7.0159495485554801</v>
      </c>
      <c r="J349">
        <f>(Table2[[#This Row],[1M Return vs Nifty]]-AVERAGE(Table2[1M Return vs Nifty]))/_xlfn.STDEV.P(Table2[1M Return vs Nifty])</f>
        <v>0.82568640976572494</v>
      </c>
      <c r="K349">
        <v>53.541286098102397</v>
      </c>
      <c r="L349">
        <f>(Table2[[#This Row],[6M Return vs Nifty]]-AVERAGE(Table2[6M Return vs Nifty]))/_xlfn.STDEV.P(Table2[6M Return vs Nifty])</f>
        <v>1.6969667108668431</v>
      </c>
      <c r="M349">
        <v>10.692896421242001</v>
      </c>
      <c r="N349">
        <f>(Table2[[#This Row],[1W Return vs Nifty]]-AVERAGE(Table2[1W Return vs Nifty]))/_xlfn.STDEV.P(Table2[1W Return vs Nifty])</f>
        <v>2.3683866629211887</v>
      </c>
      <c r="O349">
        <v>2189.38</v>
      </c>
      <c r="P349">
        <v>2105.5343963598698</v>
      </c>
      <c r="Q349">
        <v>1790.85732753764</v>
      </c>
      <c r="R349">
        <v>84.779988875171597</v>
      </c>
      <c r="S349" s="1">
        <f>(Table2[[#This Row],[Close Price]]-Table2[[#This Row],[20D EMA]])/Table2[[#This Row],[20D EMA]]</f>
        <v>5.586969827074318E-2</v>
      </c>
      <c r="T349" s="1">
        <f>(Table2[[#This Row],[Close Price]]-Table2[[#This Row],[50D EMA]])/Table2[[#This Row],[50D EMA]]</f>
        <v>9.7916046394947137E-2</v>
      </c>
      <c r="U349" s="1">
        <f>(Table2[[#This Row],[Close Price]]-Table2[[#This Row],[200D EMA]])/Table2[[#This Row],[200D EMA]]</f>
        <v>0.29083426382072458</v>
      </c>
      <c r="V349">
        <v>1.3021311316014501</v>
      </c>
      <c r="W349">
        <v>2259.5500000000002</v>
      </c>
      <c r="X349">
        <v>2379.3000000000002</v>
      </c>
      <c r="Y349">
        <v>2259.5500000000002</v>
      </c>
      <c r="Z349">
        <v>2379.3000000000002</v>
      </c>
      <c r="AA349">
        <v>2241.1</v>
      </c>
      <c r="AB349">
        <v>2379.3000000000002</v>
      </c>
      <c r="AC349" s="1">
        <f>(Table2[[#This Row],[Close Price]]/Table2[[#This Row],[Day Low]])-1</f>
        <v>2.3079816777676898E-2</v>
      </c>
      <c r="AD349" s="1">
        <f>(Table2[[#This Row],[Day High]]/Table2[[#This Row],[Close Price]])-1</f>
        <v>2.9242548773629862E-2</v>
      </c>
      <c r="AE349" s="1">
        <f>(Table2[[#This Row],[Close Price]]/Table2[[#This Row],[Current Week Low]])-1</f>
        <v>2.3079816777676898E-2</v>
      </c>
      <c r="AF349" s="1">
        <f>(Table2[[#This Row],[Current Week High]]/Table2[[#This Row],[Close Price]])-1</f>
        <v>2.9242548773629862E-2</v>
      </c>
      <c r="AG349" s="1">
        <f>(Table2[[#This Row],[Close Price]]/Table2[[#This Row],[Current Month Low]])-1</f>
        <v>3.1502387220561312E-2</v>
      </c>
      <c r="AH349" s="1">
        <f>(Table2[[#This Row],[Current Month High]]/Table2[[#This Row],[Close Price]])-1</f>
        <v>2.9242548773629862E-2</v>
      </c>
      <c r="AI349">
        <v>2.92425487736298</v>
      </c>
      <c r="AJ349">
        <v>94.8992496416828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3188</v>
      </c>
      <c r="AN349">
        <v>13.18</v>
      </c>
      <c r="AO349" t="s">
        <v>3188</v>
      </c>
      <c r="AP349">
        <v>-4.2358461525733998E-2</v>
      </c>
      <c r="AQ349">
        <f>(Table2[[#This Row],[Sharpe Ratio]]-AVERAGE(Table2[Sharpe Ratio]))/_xlfn.STDEV.P(Table2[Sharpe Ratio])</f>
        <v>-1.211858900423413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3.5146464324184823</v>
      </c>
      <c r="AS349">
        <f>_xlfn.RANK.AVG(Table2[[#This Row],[1Y Return vs Nifty Z-Score]],Table2[1Y Return vs Nifty Z-Score])</f>
        <v>357</v>
      </c>
      <c r="AT349">
        <f>_xlfn.RANK.AVG(Table2[[#This Row],[6M Return vs Nifty Z-Score]],Table2[6M Return vs Nifty Z-Score])</f>
        <v>45</v>
      </c>
      <c r="AU349">
        <f>_xlfn.RANK.AVG(Table2[[#This Row],[Sharpe Ratio Z-Score]],Table2[Sharpe Ratio Z-Score])</f>
        <v>649</v>
      </c>
      <c r="AV349">
        <f>(Table2[[#This Row],[Rank 1Y]]+Table2[[#This Row],[Rank 6M]]+Table2[[#This Row],[Rank Sharpe]])/3</f>
        <v>350.33333333333331</v>
      </c>
    </row>
    <row r="350" spans="1:48" x14ac:dyDescent="0.3">
      <c r="A350" t="s">
        <v>1650</v>
      </c>
      <c r="B350" t="s">
        <v>1651</v>
      </c>
      <c r="C350" t="s">
        <v>3133</v>
      </c>
      <c r="D350" t="s">
        <v>482</v>
      </c>
      <c r="E350">
        <v>5504.5279799999998</v>
      </c>
      <c r="F350">
        <v>467.2</v>
      </c>
      <c r="G350">
        <v>17.016570823816199</v>
      </c>
      <c r="H350">
        <f>(Table2[[#This Row],[1Y Return vs Nifty]]-AVERAGE(Table2[1Y Return vs Nifty]))/_xlfn.STDEV.P(Table2[1Y Return vs Nifty])</f>
        <v>-0.11379528549562952</v>
      </c>
      <c r="I350">
        <v>8.7164680453831291</v>
      </c>
      <c r="J350">
        <f>(Table2[[#This Row],[1M Return vs Nifty]]-AVERAGE(Table2[1M Return vs Nifty]))/_xlfn.STDEV.P(Table2[1M Return vs Nifty])</f>
        <v>1.0156792075006238</v>
      </c>
      <c r="K350">
        <v>17.583793028927399</v>
      </c>
      <c r="L350">
        <f>(Table2[[#This Row],[6M Return vs Nifty]]-AVERAGE(Table2[6M Return vs Nifty]))/_xlfn.STDEV.P(Table2[6M Return vs Nifty])</f>
        <v>0.42783942281375598</v>
      </c>
      <c r="M350">
        <v>1.8140716799443799</v>
      </c>
      <c r="N350">
        <f>(Table2[[#This Row],[1W Return vs Nifty]]-AVERAGE(Table2[1W Return vs Nifty]))/_xlfn.STDEV.P(Table2[1W Return vs Nifty])</f>
        <v>9.6221021625939193E-2</v>
      </c>
      <c r="O350">
        <v>498.82</v>
      </c>
      <c r="P350">
        <v>470.96021554634598</v>
      </c>
      <c r="Q350">
        <v>405.11459535322598</v>
      </c>
      <c r="R350">
        <v>40.0656856741845</v>
      </c>
      <c r="S350" s="1">
        <f>(Table2[[#This Row],[Close Price]]-Table2[[#This Row],[20D EMA]])/Table2[[#This Row],[20D EMA]]</f>
        <v>-6.3389599454713133E-2</v>
      </c>
      <c r="T350" s="1">
        <f>(Table2[[#This Row],[Close Price]]-Table2[[#This Row],[50D EMA]])/Table2[[#This Row],[50D EMA]]</f>
        <v>-7.98414690290534E-3</v>
      </c>
      <c r="U350" s="1">
        <f>(Table2[[#This Row],[Close Price]]-Table2[[#This Row],[200D EMA]])/Table2[[#This Row],[200D EMA]]</f>
        <v>0.15325393199581155</v>
      </c>
      <c r="V350">
        <v>0.52626503640310396</v>
      </c>
      <c r="W350">
        <v>461.65</v>
      </c>
      <c r="X350">
        <v>496.85</v>
      </c>
      <c r="Y350">
        <v>461.65</v>
      </c>
      <c r="Z350">
        <v>496.85</v>
      </c>
      <c r="AA350">
        <v>461.65</v>
      </c>
      <c r="AB350">
        <v>525.6</v>
      </c>
      <c r="AC350" s="1">
        <f>(Table2[[#This Row],[Close Price]]/Table2[[#This Row],[Day Low]])-1</f>
        <v>1.2022094660457006E-2</v>
      </c>
      <c r="AD350" s="1">
        <f>(Table2[[#This Row],[Day High]]/Table2[[#This Row],[Close Price]])-1</f>
        <v>6.3463184931506822E-2</v>
      </c>
      <c r="AE350" s="1">
        <f>(Table2[[#This Row],[Close Price]]/Table2[[#This Row],[Current Week Low]])-1</f>
        <v>1.2022094660457006E-2</v>
      </c>
      <c r="AF350" s="1">
        <f>(Table2[[#This Row],[Current Week High]]/Table2[[#This Row],[Close Price]])-1</f>
        <v>6.3463184931506822E-2</v>
      </c>
      <c r="AG350" s="1">
        <f>(Table2[[#This Row],[Close Price]]/Table2[[#This Row],[Current Month Low]])-1</f>
        <v>1.2022094660457006E-2</v>
      </c>
      <c r="AH350" s="1">
        <f>(Table2[[#This Row],[Current Month High]]/Table2[[#This Row],[Close Price]])-1</f>
        <v>0.125</v>
      </c>
      <c r="AI350">
        <v>22.217465753424602</v>
      </c>
      <c r="AJ350">
        <v>60.494675369288899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0.12</v>
      </c>
      <c r="AM350" t="s">
        <v>3188</v>
      </c>
      <c r="AN350">
        <v>-12.27</v>
      </c>
      <c r="AO350" t="s">
        <v>3189</v>
      </c>
      <c r="AP350">
        <v>3.6457737174999998E-5</v>
      </c>
      <c r="AQ350">
        <f>(Table2[[#This Row],[Sharpe Ratio]]-AVERAGE(Table2[Sharpe Ratio]))/_xlfn.STDEV.P(Table2[Sharpe Ratio])</f>
        <v>-0.71689369589717555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0.70905067054751381</v>
      </c>
      <c r="AS350">
        <f>_xlfn.RANK.AVG(Table2[[#This Row],[1Y Return vs Nifty Z-Score]],Table2[1Y Return vs Nifty Z-Score])</f>
        <v>334</v>
      </c>
      <c r="AT350">
        <f>_xlfn.RANK.AVG(Table2[[#This Row],[6M Return vs Nifty Z-Score]],Table2[6M Return vs Nifty Z-Score])</f>
        <v>200</v>
      </c>
      <c r="AU350">
        <f>_xlfn.RANK.AVG(Table2[[#This Row],[Sharpe Ratio Z-Score]],Table2[Sharpe Ratio Z-Score])</f>
        <v>517</v>
      </c>
      <c r="AV350">
        <f>(Table2[[#This Row],[Rank 1Y]]+Table2[[#This Row],[Rank 6M]]+Table2[[#This Row],[Rank Sharpe]])/3</f>
        <v>350.33333333333331</v>
      </c>
    </row>
    <row r="351" spans="1:48" x14ac:dyDescent="0.3">
      <c r="A351" t="s">
        <v>653</v>
      </c>
      <c r="B351" t="s">
        <v>654</v>
      </c>
      <c r="C351" t="s">
        <v>3133</v>
      </c>
      <c r="D351" t="s">
        <v>284</v>
      </c>
      <c r="E351">
        <v>29090.944987499999</v>
      </c>
      <c r="F351">
        <v>3459.8</v>
      </c>
      <c r="G351">
        <v>13.391345330730701</v>
      </c>
      <c r="H351">
        <f>(Table2[[#This Row],[1Y Return vs Nifty]]-AVERAGE(Table2[1Y Return vs Nifty]))/_xlfn.STDEV.P(Table2[1Y Return vs Nifty])</f>
        <v>-0.17895567655139721</v>
      </c>
      <c r="I351">
        <v>4.1068737800439896</v>
      </c>
      <c r="J351">
        <f>(Table2[[#This Row],[1M Return vs Nifty]]-AVERAGE(Table2[1M Return vs Nifty]))/_xlfn.STDEV.P(Table2[1M Return vs Nifty])</f>
        <v>0.50066586743503116</v>
      </c>
      <c r="K351">
        <v>40.893935206977098</v>
      </c>
      <c r="L351">
        <f>(Table2[[#This Row],[6M Return vs Nifty]]-AVERAGE(Table2[6M Return vs Nifty]))/_xlfn.STDEV.P(Table2[6M Return vs Nifty])</f>
        <v>1.2505757985017749</v>
      </c>
      <c r="M351">
        <v>11.5417888273674</v>
      </c>
      <c r="N351">
        <f>(Table2[[#This Row],[1W Return vs Nifty]]-AVERAGE(Table2[1W Return vs Nifty]))/_xlfn.STDEV.P(Table2[1W Return vs Nifty])</f>
        <v>2.5856253419755397</v>
      </c>
      <c r="O351">
        <v>3358.09</v>
      </c>
      <c r="P351">
        <v>3258.50313318297</v>
      </c>
      <c r="Q351">
        <v>2835.6421715506799</v>
      </c>
      <c r="R351">
        <v>75.548006990251196</v>
      </c>
      <c r="S351" s="1">
        <f>(Table2[[#This Row],[Close Price]]-Table2[[#This Row],[20D EMA]])/Table2[[#This Row],[20D EMA]]</f>
        <v>3.0288050647838512E-2</v>
      </c>
      <c r="T351" s="1">
        <f>(Table2[[#This Row],[Close Price]]-Table2[[#This Row],[50D EMA]])/Table2[[#This Row],[50D EMA]]</f>
        <v>6.1775870266050477E-2</v>
      </c>
      <c r="U351" s="1">
        <f>(Table2[[#This Row],[Close Price]]-Table2[[#This Row],[200D EMA]])/Table2[[#This Row],[200D EMA]]</f>
        <v>0.2201116328115538</v>
      </c>
      <c r="V351">
        <v>0.98703279548941902</v>
      </c>
      <c r="W351">
        <v>3375.05</v>
      </c>
      <c r="X351">
        <v>3558.45</v>
      </c>
      <c r="Y351">
        <v>3375.05</v>
      </c>
      <c r="Z351">
        <v>3558.45</v>
      </c>
      <c r="AA351">
        <v>3303.1</v>
      </c>
      <c r="AB351">
        <v>3558.45</v>
      </c>
      <c r="AC351" s="1">
        <f>(Table2[[#This Row],[Close Price]]/Table2[[#This Row],[Day Low]])-1</f>
        <v>2.5110739100161483E-2</v>
      </c>
      <c r="AD351" s="1">
        <f>(Table2[[#This Row],[Day High]]/Table2[[#This Row],[Close Price]])-1</f>
        <v>2.8513208856003169E-2</v>
      </c>
      <c r="AE351" s="1">
        <f>(Table2[[#This Row],[Close Price]]/Table2[[#This Row],[Current Week Low]])-1</f>
        <v>2.5110739100161483E-2</v>
      </c>
      <c r="AF351" s="1">
        <f>(Table2[[#This Row],[Current Week High]]/Table2[[#This Row],[Close Price]])-1</f>
        <v>2.8513208856003169E-2</v>
      </c>
      <c r="AG351" s="1">
        <f>(Table2[[#This Row],[Close Price]]/Table2[[#This Row],[Current Month Low]])-1</f>
        <v>4.744028337016748E-2</v>
      </c>
      <c r="AH351" s="1">
        <f>(Table2[[#This Row],[Current Month High]]/Table2[[#This Row],[Close Price]])-1</f>
        <v>2.8513208856003169E-2</v>
      </c>
      <c r="AI351">
        <v>2.8513208856003098</v>
      </c>
      <c r="AJ351">
        <v>78.000720275762703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0.05</v>
      </c>
      <c r="AM351" t="s">
        <v>3188</v>
      </c>
      <c r="AN351">
        <v>6.91</v>
      </c>
      <c r="AO351" t="s">
        <v>3188</v>
      </c>
      <c r="AP351">
        <v>-2.6166031963339002E-2</v>
      </c>
      <c r="AQ351">
        <f>(Table2[[#This Row],[Sharpe Ratio]]-AVERAGE(Table2[Sharpe Ratio]))/_xlfn.STDEV.P(Table2[Sharpe Ratio])</f>
        <v>-1.0228105580872708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3.1351007732736775</v>
      </c>
      <c r="AS351">
        <f>_xlfn.RANK.AVG(Table2[[#This Row],[1Y Return vs Nifty Z-Score]],Table2[1Y Return vs Nifty Z-Score])</f>
        <v>364</v>
      </c>
      <c r="AT351">
        <f>_xlfn.RANK.AVG(Table2[[#This Row],[6M Return vs Nifty Z-Score]],Table2[6M Return vs Nifty Z-Score])</f>
        <v>71</v>
      </c>
      <c r="AU351">
        <f>_xlfn.RANK.AVG(Table2[[#This Row],[Sharpe Ratio Z-Score]],Table2[Sharpe Ratio Z-Score])</f>
        <v>618</v>
      </c>
      <c r="AV351">
        <f>(Table2[[#This Row],[Rank 1Y]]+Table2[[#This Row],[Rank 6M]]+Table2[[#This Row],[Rank Sharpe]])/3</f>
        <v>351</v>
      </c>
    </row>
    <row r="352" spans="1:48" x14ac:dyDescent="0.3">
      <c r="A352" t="s">
        <v>714</v>
      </c>
      <c r="B352" t="s">
        <v>715</v>
      </c>
      <c r="C352" t="s">
        <v>3139</v>
      </c>
      <c r="D352" t="s">
        <v>292</v>
      </c>
      <c r="E352">
        <v>24461.119978929899</v>
      </c>
      <c r="F352">
        <v>391.5</v>
      </c>
      <c r="G352">
        <v>45.057841459284703</v>
      </c>
      <c r="H352">
        <f>(Table2[[#This Row],[1Y Return vs Nifty]]-AVERAGE(Table2[1Y Return vs Nifty]))/_xlfn.STDEV.P(Table2[1Y Return vs Nifty])</f>
        <v>0.39022306144383095</v>
      </c>
      <c r="I352">
        <v>2.08892130245773</v>
      </c>
      <c r="J352">
        <f>(Table2[[#This Row],[1M Return vs Nifty]]-AVERAGE(Table2[1M Return vs Nifty]))/_xlfn.STDEV.P(Table2[1M Return vs Nifty])</f>
        <v>0.27520731604148985</v>
      </c>
      <c r="K352">
        <v>-29.3146375683088</v>
      </c>
      <c r="L352">
        <f>(Table2[[#This Row],[6M Return vs Nifty]]-AVERAGE(Table2[6M Return vs Nifty]))/_xlfn.STDEV.P(Table2[6M Return vs Nifty])</f>
        <v>-1.2274505587016857</v>
      </c>
      <c r="M352">
        <v>6.9212571514477599</v>
      </c>
      <c r="N352">
        <f>(Table2[[#This Row],[1W Return vs Nifty]]-AVERAGE(Table2[1W Return vs Nifty]))/_xlfn.STDEV.P(Table2[1W Return vs Nifty])</f>
        <v>1.4031925736262216</v>
      </c>
      <c r="O352">
        <v>381.16</v>
      </c>
      <c r="P352">
        <v>388.94345706102803</v>
      </c>
      <c r="Q352">
        <v>378.49790202361203</v>
      </c>
      <c r="R352">
        <v>68.353294109247003</v>
      </c>
      <c r="S352" s="1">
        <f>(Table2[[#This Row],[Close Price]]-Table2[[#This Row],[20D EMA]])/Table2[[#This Row],[20D EMA]]</f>
        <v>2.7127715395109598E-2</v>
      </c>
      <c r="T352" s="1">
        <f>(Table2[[#This Row],[Close Price]]-Table2[[#This Row],[50D EMA]])/Table2[[#This Row],[50D EMA]]</f>
        <v>6.5730452397630449E-3</v>
      </c>
      <c r="U352" s="1">
        <f>(Table2[[#This Row],[Close Price]]-Table2[[#This Row],[200D EMA]])/Table2[[#This Row],[200D EMA]]</f>
        <v>3.4351836316326149E-2</v>
      </c>
      <c r="V352">
        <v>0.71714651090662496</v>
      </c>
      <c r="W352">
        <v>382.85</v>
      </c>
      <c r="X352">
        <v>401.5</v>
      </c>
      <c r="Y352">
        <v>382.85</v>
      </c>
      <c r="Z352">
        <v>401.5</v>
      </c>
      <c r="AA352">
        <v>369.2</v>
      </c>
      <c r="AB352">
        <v>401.5</v>
      </c>
      <c r="AC352" s="1">
        <f>(Table2[[#This Row],[Close Price]]/Table2[[#This Row],[Day Low]])-1</f>
        <v>2.2593705106438433E-2</v>
      </c>
      <c r="AD352" s="1">
        <f>(Table2[[#This Row],[Day High]]/Table2[[#This Row],[Close Price]])-1</f>
        <v>2.5542784163473886E-2</v>
      </c>
      <c r="AE352" s="1">
        <f>(Table2[[#This Row],[Close Price]]/Table2[[#This Row],[Current Week Low]])-1</f>
        <v>2.2593705106438433E-2</v>
      </c>
      <c r="AF352" s="1">
        <f>(Table2[[#This Row],[Current Week High]]/Table2[[#This Row],[Close Price]])-1</f>
        <v>2.5542784163473886E-2</v>
      </c>
      <c r="AG352" s="1">
        <f>(Table2[[#This Row],[Close Price]]/Table2[[#This Row],[Current Month Low]])-1</f>
        <v>6.0400866738894887E-2</v>
      </c>
      <c r="AH352" s="1">
        <f>(Table2[[#This Row],[Current Month High]]/Table2[[#This Row],[Close Price]])-1</f>
        <v>2.5542784163473886E-2</v>
      </c>
      <c r="AI352">
        <v>28.275862068965498</v>
      </c>
      <c r="AJ352">
        <v>90.464607151544598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3189</v>
      </c>
      <c r="AN352">
        <v>3.5</v>
      </c>
      <c r="AO352" t="s">
        <v>3188</v>
      </c>
      <c r="AP352">
        <v>0.12104422268565</v>
      </c>
      <c r="AQ352">
        <f>(Table2[[#This Row],[Sharpe Ratio]]-AVERAGE(Table2[Sharpe Ratio]))/_xlfn.STDEV.P(Table2[Sharpe Ratio])</f>
        <v>0.69588486739133149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200</v>
      </c>
      <c r="AT352">
        <f>_xlfn.RANK.AVG(Table2[[#This Row],[6M Return vs Nifty Z-Score]],Table2[6M Return vs Nifty Z-Score])</f>
        <v>680</v>
      </c>
      <c r="AU352">
        <f>_xlfn.RANK.AVG(Table2[[#This Row],[Sharpe Ratio Z-Score]],Table2[Sharpe Ratio Z-Score])</f>
        <v>173</v>
      </c>
      <c r="AV352">
        <f>(Table2[[#This Row],[Rank 1Y]]+Table2[[#This Row],[Rank 6M]]+Table2[[#This Row],[Rank Sharpe]])/3</f>
        <v>351</v>
      </c>
    </row>
    <row r="353" spans="1:48" x14ac:dyDescent="0.3">
      <c r="A353" t="s">
        <v>1948</v>
      </c>
      <c r="B353" t="s">
        <v>1949</v>
      </c>
      <c r="C353" t="s">
        <v>3138</v>
      </c>
      <c r="D353" t="s">
        <v>48</v>
      </c>
      <c r="E353">
        <v>3640.9517298000001</v>
      </c>
      <c r="F353">
        <v>2091.0500000000002</v>
      </c>
      <c r="G353">
        <v>-3.8523140628277499</v>
      </c>
      <c r="H353">
        <f>(Table2[[#This Row],[1Y Return vs Nifty]]-AVERAGE(Table2[1Y Return vs Nifty]))/_xlfn.STDEV.P(Table2[1Y Return vs Nifty])</f>
        <v>-0.48889600756247886</v>
      </c>
      <c r="I353">
        <v>5.5409281154959604</v>
      </c>
      <c r="J353">
        <f>(Table2[[#This Row],[1M Return vs Nifty]]-AVERAGE(Table2[1M Return vs Nifty]))/_xlfn.STDEV.P(Table2[1M Return vs Nifty])</f>
        <v>0.66088758557844474</v>
      </c>
      <c r="K353">
        <v>11.8584183559751</v>
      </c>
      <c r="L353">
        <f>(Table2[[#This Row],[6M Return vs Nifty]]-AVERAGE(Table2[6M Return vs Nifty]))/_xlfn.STDEV.P(Table2[6M Return vs Nifty])</f>
        <v>0.22576111836152357</v>
      </c>
      <c r="M353">
        <v>9.7604284031047399</v>
      </c>
      <c r="N353">
        <f>(Table2[[#This Row],[1W Return vs Nifty]]-AVERAGE(Table2[1W Return vs Nifty]))/_xlfn.STDEV.P(Table2[1W Return vs Nifty])</f>
        <v>2.1297602845263706</v>
      </c>
      <c r="O353">
        <v>2050.8200000000002</v>
      </c>
      <c r="P353">
        <v>1995.0312814976601</v>
      </c>
      <c r="Q353">
        <v>1801.9387518124199</v>
      </c>
      <c r="R353">
        <v>69.333672610290805</v>
      </c>
      <c r="S353" s="1">
        <f>(Table2[[#This Row],[Close Price]]-Table2[[#This Row],[20D EMA]])/Table2[[#This Row],[20D EMA]]</f>
        <v>1.9616543626451866E-2</v>
      </c>
      <c r="T353" s="1">
        <f>(Table2[[#This Row],[Close Price]]-Table2[[#This Row],[50D EMA]])/Table2[[#This Row],[50D EMA]]</f>
        <v>4.8128928800684936E-2</v>
      </c>
      <c r="U353" s="1">
        <f>(Table2[[#This Row],[Close Price]]-Table2[[#This Row],[200D EMA]])/Table2[[#This Row],[200D EMA]]</f>
        <v>0.1604445477943062</v>
      </c>
      <c r="V353">
        <v>0.64458557926272897</v>
      </c>
      <c r="W353">
        <v>2050.1</v>
      </c>
      <c r="X353">
        <v>2166.9499999999998</v>
      </c>
      <c r="Y353">
        <v>2050.1</v>
      </c>
      <c r="Z353">
        <v>2166.9499999999998</v>
      </c>
      <c r="AA353">
        <v>2010</v>
      </c>
      <c r="AB353">
        <v>2180</v>
      </c>
      <c r="AC353" s="1">
        <f>(Table2[[#This Row],[Close Price]]/Table2[[#This Row],[Day Low]])-1</f>
        <v>1.997463538363986E-2</v>
      </c>
      <c r="AD353" s="1">
        <f>(Table2[[#This Row],[Day High]]/Table2[[#This Row],[Close Price]])-1</f>
        <v>3.6297553860500598E-2</v>
      </c>
      <c r="AE353" s="1">
        <f>(Table2[[#This Row],[Close Price]]/Table2[[#This Row],[Current Week Low]])-1</f>
        <v>1.997463538363986E-2</v>
      </c>
      <c r="AF353" s="1">
        <f>(Table2[[#This Row],[Current Week High]]/Table2[[#This Row],[Close Price]])-1</f>
        <v>3.6297553860500598E-2</v>
      </c>
      <c r="AG353" s="1">
        <f>(Table2[[#This Row],[Close Price]]/Table2[[#This Row],[Current Month Low]])-1</f>
        <v>4.032338308457728E-2</v>
      </c>
      <c r="AH353" s="1">
        <f>(Table2[[#This Row],[Current Month High]]/Table2[[#This Row],[Close Price]])-1</f>
        <v>4.2538437627029468E-2</v>
      </c>
      <c r="AI353">
        <v>8.2948757801104502</v>
      </c>
      <c r="AJ353">
        <v>47.8818953323904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0.13</v>
      </c>
      <c r="AM353" t="s">
        <v>3188</v>
      </c>
      <c r="AN353">
        <v>1.52</v>
      </c>
      <c r="AO353" t="s">
        <v>3188</v>
      </c>
      <c r="AP353">
        <v>6.6187728605051996E-2</v>
      </c>
      <c r="AQ353">
        <f>(Table2[[#This Row],[Sharpe Ratio]]-AVERAGE(Table2[Sharpe Ratio]))/_xlfn.STDEV.P(Table2[Sharpe Ratio])</f>
        <v>5.5429447631853999E-2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2.5829424285357141</v>
      </c>
      <c r="AS353">
        <f>_xlfn.RANK.AVG(Table2[[#This Row],[1Y Return vs Nifty Z-Score]],Table2[1Y Return vs Nifty Z-Score])</f>
        <v>471</v>
      </c>
      <c r="AT353">
        <f>_xlfn.RANK.AVG(Table2[[#This Row],[6M Return vs Nifty Z-Score]],Table2[6M Return vs Nifty Z-Score])</f>
        <v>251</v>
      </c>
      <c r="AU353">
        <f>_xlfn.RANK.AVG(Table2[[#This Row],[Sharpe Ratio Z-Score]],Table2[Sharpe Ratio Z-Score])</f>
        <v>335</v>
      </c>
      <c r="AV353">
        <f>(Table2[[#This Row],[Rank 1Y]]+Table2[[#This Row],[Rank 6M]]+Table2[[#This Row],[Rank Sharpe]])/3</f>
        <v>352.33333333333331</v>
      </c>
    </row>
    <row r="354" spans="1:48" x14ac:dyDescent="0.3">
      <c r="A354" t="s">
        <v>326</v>
      </c>
      <c r="B354" t="s">
        <v>327</v>
      </c>
      <c r="C354" t="s">
        <v>3142</v>
      </c>
      <c r="D354" t="s">
        <v>135</v>
      </c>
      <c r="E354">
        <v>80567.106641439997</v>
      </c>
      <c r="F354">
        <v>2855.75</v>
      </c>
      <c r="G354">
        <v>48.964998722762601</v>
      </c>
      <c r="H354">
        <f>(Table2[[#This Row],[1Y Return vs Nifty]]-AVERAGE(Table2[1Y Return vs Nifty]))/_xlfn.STDEV.P(Table2[1Y Return vs Nifty])</f>
        <v>0.46045093987241259</v>
      </c>
      <c r="I354">
        <v>1.55055382973427</v>
      </c>
      <c r="J354">
        <f>(Table2[[#This Row],[1M Return vs Nifty]]-AVERAGE(Table2[1M Return vs Nifty]))/_xlfn.STDEV.P(Table2[1M Return vs Nifty])</f>
        <v>0.21505746025161551</v>
      </c>
      <c r="K354">
        <v>0.18397774766751701</v>
      </c>
      <c r="L354">
        <f>(Table2[[#This Row],[6M Return vs Nifty]]-AVERAGE(Table2[6M Return vs Nifty]))/_xlfn.STDEV.P(Table2[6M Return vs Nifty])</f>
        <v>-0.18629072074345937</v>
      </c>
      <c r="M354">
        <v>-4.8017038310380604</v>
      </c>
      <c r="N354">
        <f>(Table2[[#This Row],[1W Return vs Nifty]]-AVERAGE(Table2[1W Return vs Nifty]))/_xlfn.STDEV.P(Table2[1W Return vs Nifty])</f>
        <v>-1.5968113609886891</v>
      </c>
      <c r="O354">
        <v>3034.85</v>
      </c>
      <c r="P354">
        <v>3003.0768042734799</v>
      </c>
      <c r="Q354">
        <v>2678.4157419052299</v>
      </c>
      <c r="R354">
        <v>35.3039354824406</v>
      </c>
      <c r="S354" s="1">
        <f>(Table2[[#This Row],[Close Price]]-Table2[[#This Row],[20D EMA]])/Table2[[#This Row],[20D EMA]]</f>
        <v>-5.901444881954624E-2</v>
      </c>
      <c r="T354" s="1">
        <f>(Table2[[#This Row],[Close Price]]-Table2[[#This Row],[50D EMA]])/Table2[[#This Row],[50D EMA]]</f>
        <v>-4.9058620167099568E-2</v>
      </c>
      <c r="U354" s="1">
        <f>(Table2[[#This Row],[Close Price]]-Table2[[#This Row],[200D EMA]])/Table2[[#This Row],[200D EMA]]</f>
        <v>6.6208637934836598E-2</v>
      </c>
      <c r="V354">
        <v>1.61725060400821</v>
      </c>
      <c r="W354">
        <v>2833.4</v>
      </c>
      <c r="X354">
        <v>2976.95</v>
      </c>
      <c r="Y354">
        <v>2833.4</v>
      </c>
      <c r="Z354">
        <v>2976.95</v>
      </c>
      <c r="AA354">
        <v>2833.4</v>
      </c>
      <c r="AB354">
        <v>3279.95</v>
      </c>
      <c r="AC354" s="1">
        <f>(Table2[[#This Row],[Close Price]]/Table2[[#This Row],[Day Low]])-1</f>
        <v>7.8880496929483179E-3</v>
      </c>
      <c r="AD354" s="1">
        <f>(Table2[[#This Row],[Day High]]/Table2[[#This Row],[Close Price]])-1</f>
        <v>4.2440689836295231E-2</v>
      </c>
      <c r="AE354" s="1">
        <f>(Table2[[#This Row],[Close Price]]/Table2[[#This Row],[Current Week Low]])-1</f>
        <v>7.8880496929483179E-3</v>
      </c>
      <c r="AF354" s="1">
        <f>(Table2[[#This Row],[Current Week High]]/Table2[[#This Row],[Close Price]])-1</f>
        <v>4.2440689836295231E-2</v>
      </c>
      <c r="AG354" s="1">
        <f>(Table2[[#This Row],[Close Price]]/Table2[[#This Row],[Current Month Low]])-1</f>
        <v>7.8880496929483179E-3</v>
      </c>
      <c r="AH354" s="1">
        <f>(Table2[[#This Row],[Current Month High]]/Table2[[#This Row],[Close Price]])-1</f>
        <v>0.14854241442703309</v>
      </c>
      <c r="AI354">
        <v>19.152586886106899</v>
      </c>
      <c r="AJ354">
        <v>84.384684917355301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-7.0000000000000007E-2</v>
      </c>
      <c r="AM354" t="s">
        <v>3189</v>
      </c>
      <c r="AN354">
        <v>-1</v>
      </c>
      <c r="AO354" t="s">
        <v>3189</v>
      </c>
      <c r="AP354">
        <v>8.9610592766379994E-3</v>
      </c>
      <c r="AQ354">
        <f>(Table2[[#This Row],[Sharpe Ratio]]-AVERAGE(Table2[Sharpe Ratio]))/_xlfn.STDEV.P(Table2[Sharpe Ratio])</f>
        <v>-0.61269802096496262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-1.7202917025730831</v>
      </c>
      <c r="AS354">
        <f>_xlfn.RANK.AVG(Table2[[#This Row],[1Y Return vs Nifty Z-Score]],Table2[1Y Return vs Nifty Z-Score])</f>
        <v>184</v>
      </c>
      <c r="AT354">
        <f>_xlfn.RANK.AVG(Table2[[#This Row],[6M Return vs Nifty Z-Score]],Table2[6M Return vs Nifty Z-Score])</f>
        <v>390</v>
      </c>
      <c r="AU354">
        <f>_xlfn.RANK.AVG(Table2[[#This Row],[Sharpe Ratio Z-Score]],Table2[Sharpe Ratio Z-Score])</f>
        <v>487</v>
      </c>
      <c r="AV354">
        <f>(Table2[[#This Row],[Rank 1Y]]+Table2[[#This Row],[Rank 6M]]+Table2[[#This Row],[Rank Sharpe]])/3</f>
        <v>353.66666666666669</v>
      </c>
    </row>
    <row r="355" spans="1:48" x14ac:dyDescent="0.3">
      <c r="A355" t="s">
        <v>1015</v>
      </c>
      <c r="B355" t="s">
        <v>1016</v>
      </c>
      <c r="C355" t="s">
        <v>3133</v>
      </c>
      <c r="D355" t="s">
        <v>284</v>
      </c>
      <c r="E355">
        <v>14005.498981795001</v>
      </c>
      <c r="F355">
        <v>1374.2</v>
      </c>
      <c r="G355">
        <v>5.2560966008122296</v>
      </c>
      <c r="H355">
        <f>(Table2[[#This Row],[1Y Return vs Nifty]]-AVERAGE(Table2[1Y Return vs Nifty]))/_xlfn.STDEV.P(Table2[1Y Return vs Nifty])</f>
        <v>-0.32517995683092554</v>
      </c>
      <c r="I355">
        <v>8.3955695867714706</v>
      </c>
      <c r="J355">
        <f>(Table2[[#This Row],[1M Return vs Nifty]]-AVERAGE(Table2[1M Return vs Nifty]))/_xlfn.STDEV.P(Table2[1M Return vs Nifty])</f>
        <v>0.97982638022812807</v>
      </c>
      <c r="K355">
        <v>-10.274343941788199</v>
      </c>
      <c r="L355">
        <f>(Table2[[#This Row],[6M Return vs Nifty]]-AVERAGE(Table2[6M Return vs Nifty]))/_xlfn.STDEV.P(Table2[6M Return vs Nifty])</f>
        <v>-0.55541938657650947</v>
      </c>
      <c r="M355">
        <v>2.1279294158592998</v>
      </c>
      <c r="N355">
        <f>(Table2[[#This Row],[1W Return vs Nifty]]-AVERAGE(Table2[1W Return vs Nifty]))/_xlfn.STDEV.P(Table2[1W Return vs Nifty])</f>
        <v>0.17653984585991947</v>
      </c>
      <c r="O355">
        <v>1360.47</v>
      </c>
      <c r="P355">
        <v>1309.14628418343</v>
      </c>
      <c r="Q355">
        <v>1236.7073763004901</v>
      </c>
      <c r="R355">
        <v>50.584308837937897</v>
      </c>
      <c r="S355" s="1">
        <f>(Table2[[#This Row],[Close Price]]-Table2[[#This Row],[20D EMA]])/Table2[[#This Row],[20D EMA]]</f>
        <v>1.0092100524083603E-2</v>
      </c>
      <c r="T355" s="1">
        <f>(Table2[[#This Row],[Close Price]]-Table2[[#This Row],[50D EMA]])/Table2[[#This Row],[50D EMA]]</f>
        <v>4.9691708713168602E-2</v>
      </c>
      <c r="U355" s="1">
        <f>(Table2[[#This Row],[Close Price]]-Table2[[#This Row],[200D EMA]])/Table2[[#This Row],[200D EMA]]</f>
        <v>0.11117635936708652</v>
      </c>
      <c r="V355">
        <v>2.0076857048019199</v>
      </c>
      <c r="W355">
        <v>1339.15</v>
      </c>
      <c r="X355">
        <v>1394.6</v>
      </c>
      <c r="Y355">
        <v>1339.15</v>
      </c>
      <c r="Z355">
        <v>1394.6</v>
      </c>
      <c r="AA355">
        <v>1339.15</v>
      </c>
      <c r="AB355">
        <v>1464.8</v>
      </c>
      <c r="AC355" s="1">
        <f>(Table2[[#This Row],[Close Price]]/Table2[[#This Row],[Day Low]])-1</f>
        <v>2.617331889631469E-2</v>
      </c>
      <c r="AD355" s="1">
        <f>(Table2[[#This Row],[Day High]]/Table2[[#This Row],[Close Price]])-1</f>
        <v>1.4845000727696123E-2</v>
      </c>
      <c r="AE355" s="1">
        <f>(Table2[[#This Row],[Close Price]]/Table2[[#This Row],[Current Week Low]])-1</f>
        <v>2.617331889631469E-2</v>
      </c>
      <c r="AF355" s="1">
        <f>(Table2[[#This Row],[Current Week High]]/Table2[[#This Row],[Close Price]])-1</f>
        <v>1.4845000727696123E-2</v>
      </c>
      <c r="AG355" s="1">
        <f>(Table2[[#This Row],[Close Price]]/Table2[[#This Row],[Current Month Low]])-1</f>
        <v>2.617331889631469E-2</v>
      </c>
      <c r="AH355" s="1">
        <f>(Table2[[#This Row],[Current Month High]]/Table2[[#This Row],[Close Price]])-1</f>
        <v>6.5929267937709035E-2</v>
      </c>
      <c r="AI355">
        <v>19.9970892155435</v>
      </c>
      <c r="AJ355">
        <v>38.395689611762897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7.0000000000000007E-2</v>
      </c>
      <c r="AM355" t="s">
        <v>3188</v>
      </c>
      <c r="AN355">
        <v>6.35</v>
      </c>
      <c r="AO355" t="s">
        <v>3188</v>
      </c>
      <c r="AP355">
        <v>0.132058324192037</v>
      </c>
      <c r="AQ355">
        <f>(Table2[[#This Row],[Sharpe Ratio]]-AVERAGE(Table2[Sharpe Ratio]))/_xlfn.STDEV.P(Table2[Sharpe Ratio])</f>
        <v>0.82447567731772631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1.100242559998339</v>
      </c>
      <c r="AS355">
        <f>_xlfn.RANK.AVG(Table2[[#This Row],[1Y Return vs Nifty Z-Score]],Table2[1Y Return vs Nifty Z-Score])</f>
        <v>410</v>
      </c>
      <c r="AT355">
        <f>_xlfn.RANK.AVG(Table2[[#This Row],[6M Return vs Nifty Z-Score]],Table2[6M Return vs Nifty Z-Score])</f>
        <v>510</v>
      </c>
      <c r="AU355">
        <f>_xlfn.RANK.AVG(Table2[[#This Row],[Sharpe Ratio Z-Score]],Table2[Sharpe Ratio Z-Score])</f>
        <v>143</v>
      </c>
      <c r="AV355">
        <f>(Table2[[#This Row],[Rank 1Y]]+Table2[[#This Row],[Rank 6M]]+Table2[[#This Row],[Rank Sharpe]])/3</f>
        <v>354.33333333333331</v>
      </c>
    </row>
    <row r="356" spans="1:48" x14ac:dyDescent="0.3">
      <c r="A356" t="s">
        <v>1149</v>
      </c>
      <c r="B356" t="s">
        <v>1150</v>
      </c>
      <c r="C356" t="s">
        <v>3140</v>
      </c>
      <c r="D356" t="s">
        <v>1151</v>
      </c>
      <c r="E356">
        <v>11083.75993685</v>
      </c>
      <c r="F356">
        <v>732.8</v>
      </c>
      <c r="G356">
        <v>47.3819263620857</v>
      </c>
      <c r="H356">
        <f>(Table2[[#This Row],[1Y Return vs Nifty]]-AVERAGE(Table2[1Y Return vs Nifty]))/_xlfn.STDEV.P(Table2[1Y Return vs Nifty])</f>
        <v>0.43199654047352493</v>
      </c>
      <c r="I356">
        <v>-5.1467414069065498</v>
      </c>
      <c r="J356">
        <f>(Table2[[#This Row],[1M Return vs Nifty]]-AVERAGE(Table2[1M Return vs Nifty]))/_xlfn.STDEV.P(Table2[1M Return vs Nifty])</f>
        <v>-0.53320717882156021</v>
      </c>
      <c r="K356">
        <v>16.799462738895802</v>
      </c>
      <c r="L356">
        <f>(Table2[[#This Row],[6M Return vs Nifty]]-AVERAGE(Table2[6M Return vs Nifty]))/_xlfn.STDEV.P(Table2[6M Return vs Nifty])</f>
        <v>0.40015632010104141</v>
      </c>
      <c r="M356">
        <v>-0.94598433440406604</v>
      </c>
      <c r="N356">
        <f>(Table2[[#This Row],[1W Return vs Nifty]]-AVERAGE(Table2[1W Return vs Nifty]))/_xlfn.STDEV.P(Table2[1W Return vs Nifty])</f>
        <v>-0.61010043719095253</v>
      </c>
      <c r="O356">
        <v>785.86</v>
      </c>
      <c r="P356">
        <v>758.10194943177396</v>
      </c>
      <c r="Q356">
        <v>636.727239298364</v>
      </c>
      <c r="R356">
        <v>24.881449150346</v>
      </c>
      <c r="S356" s="1">
        <f>(Table2[[#This Row],[Close Price]]-Table2[[#This Row],[20D EMA]])/Table2[[#This Row],[20D EMA]]</f>
        <v>-6.7518387499045707E-2</v>
      </c>
      <c r="T356" s="1">
        <f>(Table2[[#This Row],[Close Price]]-Table2[[#This Row],[50D EMA]])/Table2[[#This Row],[50D EMA]]</f>
        <v>-3.3375391595732967E-2</v>
      </c>
      <c r="U356" s="1">
        <f>(Table2[[#This Row],[Close Price]]-Table2[[#This Row],[200D EMA]])/Table2[[#This Row],[200D EMA]]</f>
        <v>0.1508852688751034</v>
      </c>
      <c r="V356">
        <v>0.51243613976800995</v>
      </c>
      <c r="W356">
        <v>706.35</v>
      </c>
      <c r="X356">
        <v>772.4</v>
      </c>
      <c r="Y356">
        <v>706.35</v>
      </c>
      <c r="Z356">
        <v>772.4</v>
      </c>
      <c r="AA356">
        <v>706.35</v>
      </c>
      <c r="AB356">
        <v>783.45</v>
      </c>
      <c r="AC356" s="1">
        <f>(Table2[[#This Row],[Close Price]]/Table2[[#This Row],[Day Low]])-1</f>
        <v>3.7446025341544509E-2</v>
      </c>
      <c r="AD356" s="1">
        <f>(Table2[[#This Row],[Day High]]/Table2[[#This Row],[Close Price]])-1</f>
        <v>5.4039301310043752E-2</v>
      </c>
      <c r="AE356" s="1">
        <f>(Table2[[#This Row],[Close Price]]/Table2[[#This Row],[Current Week Low]])-1</f>
        <v>3.7446025341544509E-2</v>
      </c>
      <c r="AF356" s="1">
        <f>(Table2[[#This Row],[Current Week High]]/Table2[[#This Row],[Close Price]])-1</f>
        <v>5.4039301310043752E-2</v>
      </c>
      <c r="AG356" s="1">
        <f>(Table2[[#This Row],[Close Price]]/Table2[[#This Row],[Current Month Low]])-1</f>
        <v>3.7446025341544509E-2</v>
      </c>
      <c r="AH356" s="1">
        <f>(Table2[[#This Row],[Current Month High]]/Table2[[#This Row],[Close Price]])-1</f>
        <v>6.9118449781659486E-2</v>
      </c>
      <c r="AI356">
        <v>19.405021834061099</v>
      </c>
      <c r="AJ356">
        <v>83.039840139877498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0.13</v>
      </c>
      <c r="AM356" t="s">
        <v>3188</v>
      </c>
      <c r="AN356">
        <v>-12.87</v>
      </c>
      <c r="AO356" t="s">
        <v>3189</v>
      </c>
      <c r="AP356">
        <v>-5.6656540572291997E-2</v>
      </c>
      <c r="AQ356">
        <f>(Table2[[#This Row],[Sharpe Ratio]]-AVERAGE(Table2[Sharpe Ratio]))/_xlfn.STDEV.P(Table2[Sharpe Ratio])</f>
        <v>-1.3787904984227883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-1.6899452538607349</v>
      </c>
      <c r="AS356">
        <f>_xlfn.RANK.AVG(Table2[[#This Row],[1Y Return vs Nifty Z-Score]],Table2[1Y Return vs Nifty Z-Score])</f>
        <v>190</v>
      </c>
      <c r="AT356">
        <f>_xlfn.RANK.AVG(Table2[[#This Row],[6M Return vs Nifty Z-Score]],Table2[6M Return vs Nifty Z-Score])</f>
        <v>206</v>
      </c>
      <c r="AU356">
        <f>_xlfn.RANK.AVG(Table2[[#This Row],[Sharpe Ratio Z-Score]],Table2[Sharpe Ratio Z-Score])</f>
        <v>670</v>
      </c>
      <c r="AV356">
        <f>(Table2[[#This Row],[Rank 1Y]]+Table2[[#This Row],[Rank 6M]]+Table2[[#This Row],[Rank Sharpe]])/3</f>
        <v>355.33333333333331</v>
      </c>
    </row>
    <row r="357" spans="1:48" x14ac:dyDescent="0.3">
      <c r="A357" t="s">
        <v>305</v>
      </c>
      <c r="B357" t="s">
        <v>306</v>
      </c>
      <c r="C357" t="s">
        <v>3129</v>
      </c>
      <c r="D357" t="s">
        <v>227</v>
      </c>
      <c r="E357">
        <v>90134.333922949998</v>
      </c>
      <c r="F357">
        <v>4132.8</v>
      </c>
      <c r="G357">
        <v>27.4825604660297</v>
      </c>
      <c r="H357">
        <f>(Table2[[#This Row],[1Y Return vs Nifty]]-AVERAGE(Table2[1Y Return vs Nifty]))/_xlfn.STDEV.P(Table2[1Y Return vs Nifty])</f>
        <v>7.4322110007900968E-2</v>
      </c>
      <c r="I357">
        <v>-3.9287456708598301</v>
      </c>
      <c r="J357">
        <f>(Table2[[#This Row],[1M Return vs Nifty]]-AVERAGE(Table2[1M Return vs Nifty]))/_xlfn.STDEV.P(Table2[1M Return vs Nifty])</f>
        <v>-0.39712490864784888</v>
      </c>
      <c r="K357">
        <v>2.7709630661690698</v>
      </c>
      <c r="L357">
        <f>(Table2[[#This Row],[6M Return vs Nifty]]-AVERAGE(Table2[6M Return vs Nifty]))/_xlfn.STDEV.P(Table2[6M Return vs Nifty])</f>
        <v>-9.4982529285651582E-2</v>
      </c>
      <c r="M357">
        <v>-0.60340821386433396</v>
      </c>
      <c r="N357">
        <f>(Table2[[#This Row],[1W Return vs Nifty]]-AVERAGE(Table2[1W Return vs Nifty]))/_xlfn.STDEV.P(Table2[1W Return vs Nifty])</f>
        <v>-0.52243233771849484</v>
      </c>
      <c r="O357">
        <v>4348.13</v>
      </c>
      <c r="P357">
        <v>4301.00102022192</v>
      </c>
      <c r="Q357">
        <v>3838.5690447351199</v>
      </c>
      <c r="R357">
        <v>31.038375158080701</v>
      </c>
      <c r="S357" s="1">
        <f>(Table2[[#This Row],[Close Price]]-Table2[[#This Row],[20D EMA]])/Table2[[#This Row],[20D EMA]]</f>
        <v>-4.9522438381557114E-2</v>
      </c>
      <c r="T357" s="1">
        <f>(Table2[[#This Row],[Close Price]]-Table2[[#This Row],[50D EMA]])/Table2[[#This Row],[50D EMA]]</f>
        <v>-3.9107412304971077E-2</v>
      </c>
      <c r="U357" s="1">
        <f>(Table2[[#This Row],[Close Price]]-Table2[[#This Row],[200D EMA]])/Table2[[#This Row],[200D EMA]]</f>
        <v>7.6651208259088041E-2</v>
      </c>
      <c r="V357">
        <v>0.70808669672411895</v>
      </c>
      <c r="W357">
        <v>4102.25</v>
      </c>
      <c r="X357">
        <v>4237.95</v>
      </c>
      <c r="Y357">
        <v>4102.25</v>
      </c>
      <c r="Z357">
        <v>4237.95</v>
      </c>
      <c r="AA357">
        <v>4102.25</v>
      </c>
      <c r="AB357">
        <v>4390.7</v>
      </c>
      <c r="AC357" s="1">
        <f>(Table2[[#This Row],[Close Price]]/Table2[[#This Row],[Day Low]])-1</f>
        <v>7.4471326710952024E-3</v>
      </c>
      <c r="AD357" s="1">
        <f>(Table2[[#This Row],[Day High]]/Table2[[#This Row],[Close Price]])-1</f>
        <v>2.5442799070847677E-2</v>
      </c>
      <c r="AE357" s="1">
        <f>(Table2[[#This Row],[Close Price]]/Table2[[#This Row],[Current Week Low]])-1</f>
        <v>7.4471326710952024E-3</v>
      </c>
      <c r="AF357" s="1">
        <f>(Table2[[#This Row],[Current Week High]]/Table2[[#This Row],[Close Price]])-1</f>
        <v>2.5442799070847677E-2</v>
      </c>
      <c r="AG357" s="1">
        <f>(Table2[[#This Row],[Close Price]]/Table2[[#This Row],[Current Month Low]])-1</f>
        <v>7.4471326710952024E-3</v>
      </c>
      <c r="AH357" s="1">
        <f>(Table2[[#This Row],[Current Month High]]/Table2[[#This Row],[Close Price]])-1</f>
        <v>6.2403213317847372E-2</v>
      </c>
      <c r="AI357">
        <v>10.002903600464499</v>
      </c>
      <c r="AJ357">
        <v>54.589661105707997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0.02</v>
      </c>
      <c r="AM357" t="s">
        <v>3188</v>
      </c>
      <c r="AN357">
        <v>-6.76</v>
      </c>
      <c r="AO357" t="s">
        <v>3189</v>
      </c>
      <c r="AP357">
        <v>3.1060968399987E-2</v>
      </c>
      <c r="AQ357">
        <f>(Table2[[#This Row],[Sharpe Ratio]]-AVERAGE(Table2[Sharpe Ratio]))/_xlfn.STDEV.P(Table2[Sharpe Ratio])</f>
        <v>-0.35467922462254614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-1.2948968902666405</v>
      </c>
      <c r="AS357">
        <f>_xlfn.RANK.AVG(Table2[[#This Row],[1Y Return vs Nifty Z-Score]],Table2[1Y Return vs Nifty Z-Score])</f>
        <v>277</v>
      </c>
      <c r="AT357">
        <f>_xlfn.RANK.AVG(Table2[[#This Row],[6M Return vs Nifty Z-Score]],Table2[6M Return vs Nifty Z-Score])</f>
        <v>360</v>
      </c>
      <c r="AU357">
        <f>_xlfn.RANK.AVG(Table2[[#This Row],[Sharpe Ratio Z-Score]],Table2[Sharpe Ratio Z-Score])</f>
        <v>430</v>
      </c>
      <c r="AV357">
        <f>(Table2[[#This Row],[Rank 1Y]]+Table2[[#This Row],[Rank 6M]]+Table2[[#This Row],[Rank Sharpe]])/3</f>
        <v>355.66666666666669</v>
      </c>
    </row>
    <row r="358" spans="1:48" x14ac:dyDescent="0.3">
      <c r="A358" t="s">
        <v>154</v>
      </c>
      <c r="B358" t="s">
        <v>155</v>
      </c>
      <c r="C358" t="s">
        <v>3129</v>
      </c>
      <c r="D358" t="s">
        <v>43</v>
      </c>
      <c r="E358">
        <v>180155.94616873999</v>
      </c>
      <c r="F358">
        <v>1787.95</v>
      </c>
      <c r="G358">
        <v>13.8197905150259</v>
      </c>
      <c r="H358">
        <f>(Table2[[#This Row],[1Y Return vs Nifty]]-AVERAGE(Table2[1Y Return vs Nifty]))/_xlfn.STDEV.P(Table2[1Y Return vs Nifty])</f>
        <v>-0.17125473331134669</v>
      </c>
      <c r="I358">
        <v>-5.6489444818444303</v>
      </c>
      <c r="J358">
        <f>(Table2[[#This Row],[1M Return vs Nifty]]-AVERAGE(Table2[1M Return vs Nifty]))/_xlfn.STDEV.P(Table2[1M Return vs Nifty])</f>
        <v>-0.58931651689492748</v>
      </c>
      <c r="K358">
        <v>7.58495470400314</v>
      </c>
      <c r="L358">
        <f>(Table2[[#This Row],[6M Return vs Nifty]]-AVERAGE(Table2[6M Return vs Nifty]))/_xlfn.STDEV.P(Table2[6M Return vs Nifty])</f>
        <v>7.4928319067458296E-2</v>
      </c>
      <c r="M358">
        <v>-0.76571352129546899</v>
      </c>
      <c r="N358">
        <f>(Table2[[#This Row],[1W Return vs Nifty]]-AVERAGE(Table2[1W Return vs Nifty]))/_xlfn.STDEV.P(Table2[1W Return vs Nifty])</f>
        <v>-0.56396762574254811</v>
      </c>
      <c r="O358">
        <v>1839</v>
      </c>
      <c r="P358">
        <v>1787.9379551194199</v>
      </c>
      <c r="Q358">
        <v>1586.9270036939599</v>
      </c>
      <c r="R358">
        <v>33.378517748341501</v>
      </c>
      <c r="S358" s="1">
        <f>(Table2[[#This Row],[Close Price]]-Table2[[#This Row],[20D EMA]])/Table2[[#This Row],[20D EMA]]</f>
        <v>-2.775965198477431E-2</v>
      </c>
      <c r="T358" s="1">
        <f>(Table2[[#This Row],[Close Price]]-Table2[[#This Row],[50D EMA]])/Table2[[#This Row],[50D EMA]]</f>
        <v>6.736744161405538E-6</v>
      </c>
      <c r="U358" s="1">
        <f>(Table2[[#This Row],[Close Price]]-Table2[[#This Row],[200D EMA]])/Table2[[#This Row],[200D EMA]]</f>
        <v>0.12667438126524411</v>
      </c>
      <c r="V358">
        <v>0.96386789554855001</v>
      </c>
      <c r="W358">
        <v>1776</v>
      </c>
      <c r="X358">
        <v>1819.85</v>
      </c>
      <c r="Y358">
        <v>1776</v>
      </c>
      <c r="Z358">
        <v>1819.85</v>
      </c>
      <c r="AA358">
        <v>1776</v>
      </c>
      <c r="AB358">
        <v>1859.3</v>
      </c>
      <c r="AC358" s="1">
        <f>(Table2[[#This Row],[Close Price]]/Table2[[#This Row],[Day Low]])-1</f>
        <v>6.7286036036036112E-3</v>
      </c>
      <c r="AD358" s="1">
        <f>(Table2[[#This Row],[Day High]]/Table2[[#This Row],[Close Price]])-1</f>
        <v>1.7841662238876843E-2</v>
      </c>
      <c r="AE358" s="1">
        <f>(Table2[[#This Row],[Close Price]]/Table2[[#This Row],[Current Week Low]])-1</f>
        <v>6.7286036036036112E-3</v>
      </c>
      <c r="AF358" s="1">
        <f>(Table2[[#This Row],[Current Week High]]/Table2[[#This Row],[Close Price]])-1</f>
        <v>1.7841662238876843E-2</v>
      </c>
      <c r="AG358" s="1">
        <f>(Table2[[#This Row],[Close Price]]/Table2[[#This Row],[Current Month Low]])-1</f>
        <v>6.7286036036036112E-3</v>
      </c>
      <c r="AH358" s="1">
        <f>(Table2[[#This Row],[Current Month High]]/Table2[[#This Row],[Close Price]])-1</f>
        <v>3.9906037640873526E-2</v>
      </c>
      <c r="AI358">
        <v>8.2804328980116804</v>
      </c>
      <c r="AJ358">
        <v>40.562106918239003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</v>
      </c>
      <c r="AM358" t="s">
        <v>3188</v>
      </c>
      <c r="AN358">
        <v>-2.96</v>
      </c>
      <c r="AO358" t="s">
        <v>3189</v>
      </c>
      <c r="AP358">
        <v>3.5746110724022E-2</v>
      </c>
      <c r="AQ358">
        <f>(Table2[[#This Row],[Sharpe Ratio]]-AVERAGE(Table2[Sharpe Ratio]))/_xlfn.STDEV.P(Table2[Sharpe Ratio])</f>
        <v>-0.29997968824014343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-1.5495902451215073</v>
      </c>
      <c r="AS358">
        <f>_xlfn.RANK.AVG(Table2[[#This Row],[1Y Return vs Nifty Z-Score]],Table2[1Y Return vs Nifty Z-Score])</f>
        <v>361</v>
      </c>
      <c r="AT358">
        <f>_xlfn.RANK.AVG(Table2[[#This Row],[6M Return vs Nifty Z-Score]],Table2[6M Return vs Nifty Z-Score])</f>
        <v>292</v>
      </c>
      <c r="AU358">
        <f>_xlfn.RANK.AVG(Table2[[#This Row],[Sharpe Ratio Z-Score]],Table2[Sharpe Ratio Z-Score])</f>
        <v>417</v>
      </c>
      <c r="AV358">
        <f>(Table2[[#This Row],[Rank 1Y]]+Table2[[#This Row],[Rank 6M]]+Table2[[#This Row],[Rank Sharpe]])/3</f>
        <v>356.66666666666669</v>
      </c>
    </row>
    <row r="359" spans="1:48" x14ac:dyDescent="0.3">
      <c r="A359" t="s">
        <v>346</v>
      </c>
      <c r="B359" t="s">
        <v>347</v>
      </c>
      <c r="C359" t="s">
        <v>3129</v>
      </c>
      <c r="D359" t="s">
        <v>34</v>
      </c>
      <c r="E359">
        <v>70493.359945634904</v>
      </c>
      <c r="F359">
        <v>518.65</v>
      </c>
      <c r="G359">
        <v>2.4529321076617001</v>
      </c>
      <c r="H359">
        <f>(Table2[[#This Row],[1Y Return vs Nifty]]-AVERAGE(Table2[1Y Return vs Nifty]))/_xlfn.STDEV.P(Table2[1Y Return vs Nifty])</f>
        <v>-0.37556449012843085</v>
      </c>
      <c r="I359">
        <v>0.76483474937287499</v>
      </c>
      <c r="J359">
        <f>(Table2[[#This Row],[1M Return vs Nifty]]-AVERAGE(Table2[1M Return vs Nifty]))/_xlfn.STDEV.P(Table2[1M Return vs Nifty])</f>
        <v>0.12727190155875814</v>
      </c>
      <c r="K359">
        <v>-13.6252937939442</v>
      </c>
      <c r="L359">
        <f>(Table2[[#This Row],[6M Return vs Nifty]]-AVERAGE(Table2[6M Return vs Nifty]))/_xlfn.STDEV.P(Table2[6M Return vs Nifty])</f>
        <v>-0.67369186708807183</v>
      </c>
      <c r="M359">
        <v>1.4454190547883801</v>
      </c>
      <c r="N359">
        <f>(Table2[[#This Row],[1W Return vs Nifty]]-AVERAGE(Table2[1W Return vs Nifty]))/_xlfn.STDEV.P(Table2[1W Return vs Nifty])</f>
        <v>1.8797261438143458E-3</v>
      </c>
      <c r="O359">
        <v>526.87</v>
      </c>
      <c r="P359">
        <v>537.01112985755503</v>
      </c>
      <c r="Q359">
        <v>511.79140584060298</v>
      </c>
      <c r="R359">
        <v>47.941976946421498</v>
      </c>
      <c r="S359" s="1">
        <f>(Table2[[#This Row],[Close Price]]-Table2[[#This Row],[20D EMA]])/Table2[[#This Row],[20D EMA]]</f>
        <v>-1.5601571545162994E-2</v>
      </c>
      <c r="T359" s="1">
        <f>(Table2[[#This Row],[Close Price]]-Table2[[#This Row],[50D EMA]])/Table2[[#This Row],[50D EMA]]</f>
        <v>-3.4191339502452102E-2</v>
      </c>
      <c r="U359" s="1">
        <f>(Table2[[#This Row],[Close Price]]-Table2[[#This Row],[200D EMA]])/Table2[[#This Row],[200D EMA]]</f>
        <v>1.3401151486965579E-2</v>
      </c>
      <c r="V359">
        <v>0.99165718007061399</v>
      </c>
      <c r="W359">
        <v>510.4</v>
      </c>
      <c r="X359">
        <v>531.1</v>
      </c>
      <c r="Y359">
        <v>510.4</v>
      </c>
      <c r="Z359">
        <v>531.1</v>
      </c>
      <c r="AA359">
        <v>507.5</v>
      </c>
      <c r="AB359">
        <v>538</v>
      </c>
      <c r="AC359" s="1">
        <f>(Table2[[#This Row],[Close Price]]/Table2[[#This Row],[Day Low]])-1</f>
        <v>1.6163793103448176E-2</v>
      </c>
      <c r="AD359" s="1">
        <f>(Table2[[#This Row],[Day High]]/Table2[[#This Row],[Close Price]])-1</f>
        <v>2.4004627398052758E-2</v>
      </c>
      <c r="AE359" s="1">
        <f>(Table2[[#This Row],[Close Price]]/Table2[[#This Row],[Current Week Low]])-1</f>
        <v>1.6163793103448176E-2</v>
      </c>
      <c r="AF359" s="1">
        <f>(Table2[[#This Row],[Current Week High]]/Table2[[#This Row],[Close Price]])-1</f>
        <v>2.4004627398052758E-2</v>
      </c>
      <c r="AG359" s="1">
        <f>(Table2[[#This Row],[Close Price]]/Table2[[#This Row],[Current Month Low]])-1</f>
        <v>2.1970443349753621E-2</v>
      </c>
      <c r="AH359" s="1">
        <f>(Table2[[#This Row],[Current Month High]]/Table2[[#This Row],[Close Price]])-1</f>
        <v>3.7308396799383026E-2</v>
      </c>
      <c r="AI359">
        <v>21.989781162633701</v>
      </c>
      <c r="AJ359">
        <v>32.680992581222803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-0.05</v>
      </c>
      <c r="AM359" t="s">
        <v>3189</v>
      </c>
      <c r="AN359">
        <v>2.69</v>
      </c>
      <c r="AO359" t="s">
        <v>3188</v>
      </c>
      <c r="AP359">
        <v>0.16168329274427601</v>
      </c>
      <c r="AQ359">
        <f>(Table2[[#This Row],[Sharpe Ratio]]-AVERAGE(Table2[Sharpe Ratio]))/_xlfn.STDEV.P(Table2[Sharpe Ratio])</f>
        <v>1.1703503451666915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428</v>
      </c>
      <c r="AT359">
        <f>_xlfn.RANK.AVG(Table2[[#This Row],[6M Return vs Nifty Z-Score]],Table2[6M Return vs Nifty Z-Score])</f>
        <v>548</v>
      </c>
      <c r="AU359">
        <f>_xlfn.RANK.AVG(Table2[[#This Row],[Sharpe Ratio Z-Score]],Table2[Sharpe Ratio Z-Score])</f>
        <v>94</v>
      </c>
      <c r="AV359">
        <f>(Table2[[#This Row],[Rank 1Y]]+Table2[[#This Row],[Rank 6M]]+Table2[[#This Row],[Rank Sharpe]])/3</f>
        <v>356.66666666666669</v>
      </c>
    </row>
    <row r="360" spans="1:48" x14ac:dyDescent="0.3">
      <c r="A360" t="s">
        <v>396</v>
      </c>
      <c r="B360" t="s">
        <v>397</v>
      </c>
      <c r="C360" t="s">
        <v>3129</v>
      </c>
      <c r="D360" t="s">
        <v>398</v>
      </c>
      <c r="E360">
        <v>59352.051191603001</v>
      </c>
      <c r="F360">
        <v>225.16</v>
      </c>
      <c r="G360">
        <v>2.4248266552110098</v>
      </c>
      <c r="H360">
        <f>(Table2[[#This Row],[1Y Return vs Nifty]]-AVERAGE(Table2[1Y Return vs Nifty]))/_xlfn.STDEV.P(Table2[1Y Return vs Nifty])</f>
        <v>-0.37606966208972792</v>
      </c>
      <c r="I360">
        <v>5.5916001388433898</v>
      </c>
      <c r="J360">
        <f>(Table2[[#This Row],[1M Return vs Nifty]]-AVERAGE(Table2[1M Return vs Nifty]))/_xlfn.STDEV.P(Table2[1M Return vs Nifty])</f>
        <v>0.66654898796873108</v>
      </c>
      <c r="K360">
        <v>0.69808626744645597</v>
      </c>
      <c r="L360">
        <f>(Table2[[#This Row],[6M Return vs Nifty]]-AVERAGE(Table2[6M Return vs Nifty]))/_xlfn.STDEV.P(Table2[6M Return vs Nifty])</f>
        <v>-0.16814515230194393</v>
      </c>
      <c r="M360">
        <v>1.17142520943907</v>
      </c>
      <c r="N360">
        <f>(Table2[[#This Row],[1W Return vs Nifty]]-AVERAGE(Table2[1W Return vs Nifty]))/_xlfn.STDEV.P(Table2[1W Return vs Nifty])</f>
        <v>-6.8237594500368204E-2</v>
      </c>
      <c r="O360">
        <v>229.48</v>
      </c>
      <c r="P360">
        <v>225.52233426908299</v>
      </c>
      <c r="Q360">
        <v>209.74965166794399</v>
      </c>
      <c r="R360">
        <v>41.452361074183202</v>
      </c>
      <c r="S360" s="1">
        <f>(Table2[[#This Row],[Close Price]]-Table2[[#This Row],[20D EMA]])/Table2[[#This Row],[20D EMA]]</f>
        <v>-1.8825169949450903E-2</v>
      </c>
      <c r="T360" s="1">
        <f>(Table2[[#This Row],[Close Price]]-Table2[[#This Row],[50D EMA]])/Table2[[#This Row],[50D EMA]]</f>
        <v>-1.60664472659578E-3</v>
      </c>
      <c r="U360" s="1">
        <f>(Table2[[#This Row],[Close Price]]-Table2[[#This Row],[200D EMA]])/Table2[[#This Row],[200D EMA]]</f>
        <v>7.3470197492638625E-2</v>
      </c>
      <c r="V360">
        <v>1.02154068642484</v>
      </c>
      <c r="W360">
        <v>222.2</v>
      </c>
      <c r="X360">
        <v>233.57</v>
      </c>
      <c r="Y360">
        <v>222.2</v>
      </c>
      <c r="Z360">
        <v>233.57</v>
      </c>
      <c r="AA360">
        <v>222.2</v>
      </c>
      <c r="AB360">
        <v>244</v>
      </c>
      <c r="AC360" s="1">
        <f>(Table2[[#This Row],[Close Price]]/Table2[[#This Row],[Day Low]])-1</f>
        <v>1.3321332133213293E-2</v>
      </c>
      <c r="AD360" s="1">
        <f>(Table2[[#This Row],[Day High]]/Table2[[#This Row],[Close Price]])-1</f>
        <v>3.7351216912417717E-2</v>
      </c>
      <c r="AE360" s="1">
        <f>(Table2[[#This Row],[Close Price]]/Table2[[#This Row],[Current Week Low]])-1</f>
        <v>1.3321332133213293E-2</v>
      </c>
      <c r="AF360" s="1">
        <f>(Table2[[#This Row],[Current Week High]]/Table2[[#This Row],[Close Price]])-1</f>
        <v>3.7351216912417717E-2</v>
      </c>
      <c r="AG360" s="1">
        <f>(Table2[[#This Row],[Close Price]]/Table2[[#This Row],[Current Month Low]])-1</f>
        <v>1.3321332133213293E-2</v>
      </c>
      <c r="AH360" s="1">
        <f>(Table2[[#This Row],[Current Month High]]/Table2[[#This Row],[Close Price]])-1</f>
        <v>8.3673831941730281E-2</v>
      </c>
      <c r="AI360">
        <v>9.6553561911529595</v>
      </c>
      <c r="AJ360">
        <v>45.264516129032202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0.04</v>
      </c>
      <c r="AM360" t="s">
        <v>3188</v>
      </c>
      <c r="AN360">
        <v>-0.88</v>
      </c>
      <c r="AO360" t="s">
        <v>3189</v>
      </c>
      <c r="AP360">
        <v>9.0118615368891999E-2</v>
      </c>
      <c r="AQ360">
        <f>(Table2[[#This Row],[Sharpe Ratio]]-AVERAGE(Table2[Sharpe Ratio]))/_xlfn.STDEV.P(Table2[Sharpe Ratio])</f>
        <v>0.33482510323158921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0.38892168230828023</v>
      </c>
      <c r="AS360">
        <f>_xlfn.RANK.AVG(Table2[[#This Row],[1Y Return vs Nifty Z-Score]],Table2[1Y Return vs Nifty Z-Score])</f>
        <v>429</v>
      </c>
      <c r="AT360">
        <f>_xlfn.RANK.AVG(Table2[[#This Row],[6M Return vs Nifty Z-Score]],Table2[6M Return vs Nifty Z-Score])</f>
        <v>386</v>
      </c>
      <c r="AU360">
        <f>_xlfn.RANK.AVG(Table2[[#This Row],[Sharpe Ratio Z-Score]],Table2[Sharpe Ratio Z-Score])</f>
        <v>256</v>
      </c>
      <c r="AV360">
        <f>(Table2[[#This Row],[Rank 1Y]]+Table2[[#This Row],[Rank 6M]]+Table2[[#This Row],[Rank Sharpe]])/3</f>
        <v>357</v>
      </c>
    </row>
    <row r="361" spans="1:48" x14ac:dyDescent="0.3">
      <c r="A361" t="s">
        <v>567</v>
      </c>
      <c r="B361" t="s">
        <v>568</v>
      </c>
      <c r="C361" t="s">
        <v>3132</v>
      </c>
      <c r="D361" t="s">
        <v>48</v>
      </c>
      <c r="E361">
        <v>36046.790999999997</v>
      </c>
      <c r="F361">
        <v>55.96</v>
      </c>
      <c r="G361">
        <v>53.194423515613103</v>
      </c>
      <c r="H361">
        <f>(Table2[[#This Row],[1Y Return vs Nifty]]-AVERAGE(Table2[1Y Return vs Nifty]))/_xlfn.STDEV.P(Table2[1Y Return vs Nifty])</f>
        <v>0.53647130714852853</v>
      </c>
      <c r="I361">
        <v>-2.5897299579894599</v>
      </c>
      <c r="J361">
        <f>(Table2[[#This Row],[1M Return vs Nifty]]-AVERAGE(Table2[1M Return vs Nifty]))/_xlfn.STDEV.P(Table2[1M Return vs Nifty])</f>
        <v>-0.24752151299303776</v>
      </c>
      <c r="K361">
        <v>-30.193415437838102</v>
      </c>
      <c r="L361">
        <f>(Table2[[#This Row],[6M Return vs Nifty]]-AVERAGE(Table2[6M Return vs Nifty]))/_xlfn.STDEV.P(Table2[6M Return vs Nifty])</f>
        <v>-1.2584672086169402</v>
      </c>
      <c r="M361">
        <v>-0.11795349580275701</v>
      </c>
      <c r="N361">
        <f>(Table2[[#This Row],[1W Return vs Nifty]]-AVERAGE(Table2[1W Return vs Nifty]))/_xlfn.STDEV.P(Table2[1W Return vs Nifty])</f>
        <v>-0.39820040805175583</v>
      </c>
      <c r="O361">
        <v>61.01</v>
      </c>
      <c r="P361">
        <v>62.617928548792896</v>
      </c>
      <c r="Q361">
        <v>59.124785539039401</v>
      </c>
      <c r="R361">
        <v>37.315628223753997</v>
      </c>
      <c r="S361" s="1">
        <f>(Table2[[#This Row],[Close Price]]-Table2[[#This Row],[20D EMA]])/Table2[[#This Row],[20D EMA]]</f>
        <v>-8.277331584986064E-2</v>
      </c>
      <c r="T361" s="1">
        <f>(Table2[[#This Row],[Close Price]]-Table2[[#This Row],[50D EMA]])/Table2[[#This Row],[50D EMA]]</f>
        <v>-0.10632623440433567</v>
      </c>
      <c r="U361" s="1">
        <f>(Table2[[#This Row],[Close Price]]-Table2[[#This Row],[200D EMA]])/Table2[[#This Row],[200D EMA]]</f>
        <v>-5.3527222300869565E-2</v>
      </c>
      <c r="V361">
        <v>0.45870492697899501</v>
      </c>
      <c r="W361">
        <v>55.68</v>
      </c>
      <c r="X361">
        <v>60.2</v>
      </c>
      <c r="Y361">
        <v>55.68</v>
      </c>
      <c r="Z361">
        <v>60.2</v>
      </c>
      <c r="AA361">
        <v>55.68</v>
      </c>
      <c r="AB361">
        <v>61.82</v>
      </c>
      <c r="AC361" s="1">
        <f>(Table2[[#This Row],[Close Price]]/Table2[[#This Row],[Day Low]])-1</f>
        <v>5.0287356321838672E-3</v>
      </c>
      <c r="AD361" s="1">
        <f>(Table2[[#This Row],[Day High]]/Table2[[#This Row],[Close Price]])-1</f>
        <v>7.5768406004288913E-2</v>
      </c>
      <c r="AE361" s="1">
        <f>(Table2[[#This Row],[Close Price]]/Table2[[#This Row],[Current Week Low]])-1</f>
        <v>5.0287356321838672E-3</v>
      </c>
      <c r="AF361" s="1">
        <f>(Table2[[#This Row],[Current Week High]]/Table2[[#This Row],[Close Price]])-1</f>
        <v>7.5768406004288913E-2</v>
      </c>
      <c r="AG361" s="1">
        <f>(Table2[[#This Row],[Close Price]]/Table2[[#This Row],[Current Month Low]])-1</f>
        <v>5.0287356321838672E-3</v>
      </c>
      <c r="AH361" s="1">
        <f>(Table2[[#This Row],[Current Month High]]/Table2[[#This Row],[Close Price]])-1</f>
        <v>0.10471765546819145</v>
      </c>
      <c r="AI361">
        <v>39.653323802716201</v>
      </c>
      <c r="AJ361">
        <v>80.516129032257993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-0.16</v>
      </c>
      <c r="AM361" t="s">
        <v>3189</v>
      </c>
      <c r="AN361">
        <v>-7.87</v>
      </c>
      <c r="AO361" t="s">
        <v>3189</v>
      </c>
      <c r="AP361">
        <v>0.106430190465157</v>
      </c>
      <c r="AQ361">
        <f>(Table2[[#This Row],[Sharpe Ratio]]-AVERAGE(Table2[Sharpe Ratio]))/_xlfn.STDEV.P(Table2[Sharpe Ratio])</f>
        <v>0.52526448238454071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169</v>
      </c>
      <c r="AT361">
        <f>_xlfn.RANK.AVG(Table2[[#This Row],[6M Return vs Nifty Z-Score]],Table2[6M Return vs Nifty Z-Score])</f>
        <v>689</v>
      </c>
      <c r="AU361">
        <f>_xlfn.RANK.AVG(Table2[[#This Row],[Sharpe Ratio Z-Score]],Table2[Sharpe Ratio Z-Score])</f>
        <v>215</v>
      </c>
      <c r="AV361">
        <f>(Table2[[#This Row],[Rank 1Y]]+Table2[[#This Row],[Rank 6M]]+Table2[[#This Row],[Rank Sharpe]])/3</f>
        <v>357.66666666666669</v>
      </c>
    </row>
    <row r="362" spans="1:48" x14ac:dyDescent="0.3">
      <c r="A362" t="s">
        <v>1799</v>
      </c>
      <c r="B362" t="s">
        <v>1800</v>
      </c>
      <c r="C362" t="s">
        <v>3145</v>
      </c>
      <c r="D362" t="s">
        <v>114</v>
      </c>
      <c r="E362">
        <v>4412.7542460300001</v>
      </c>
      <c r="F362">
        <v>243.45</v>
      </c>
      <c r="G362">
        <v>44.737520058709599</v>
      </c>
      <c r="H362">
        <f>(Table2[[#This Row],[1Y Return vs Nifty]]-AVERAGE(Table2[1Y Return vs Nifty]))/_xlfn.STDEV.P(Table2[1Y Return vs Nifty])</f>
        <v>0.38446555263098187</v>
      </c>
      <c r="I362">
        <v>-6.6142130988659602</v>
      </c>
      <c r="J362">
        <f>(Table2[[#This Row],[1M Return vs Nifty]]-AVERAGE(Table2[1M Return vs Nifty]))/_xlfn.STDEV.P(Table2[1M Return vs Nifty])</f>
        <v>-0.69716249766828708</v>
      </c>
      <c r="K362">
        <v>-16.339316310227101</v>
      </c>
      <c r="L362">
        <f>(Table2[[#This Row],[6M Return vs Nifty]]-AVERAGE(Table2[6M Return vs Nifty]))/_xlfn.STDEV.P(Table2[6M Return vs Nifty])</f>
        <v>-0.76948386318687456</v>
      </c>
      <c r="M362">
        <v>-2.63848293051158</v>
      </c>
      <c r="N362">
        <f>(Table2[[#This Row],[1W Return vs Nifty]]-AVERAGE(Table2[1W Return vs Nifty]))/_xlfn.STDEV.P(Table2[1W Return vs Nifty])</f>
        <v>-1.043225008298762</v>
      </c>
      <c r="O362">
        <v>268.99</v>
      </c>
      <c r="P362">
        <v>272.87251188976398</v>
      </c>
      <c r="Q362">
        <v>252.206137859374</v>
      </c>
      <c r="R362">
        <v>30.150072352780001</v>
      </c>
      <c r="S362" s="1">
        <f>(Table2[[#This Row],[Close Price]]-Table2[[#This Row],[20D EMA]])/Table2[[#This Row],[20D EMA]]</f>
        <v>-9.4947767575002867E-2</v>
      </c>
      <c r="T362" s="1">
        <f>(Table2[[#This Row],[Close Price]]-Table2[[#This Row],[50D EMA]])/Table2[[#This Row],[50D EMA]]</f>
        <v>-0.10782512201760436</v>
      </c>
      <c r="U362" s="1">
        <f>(Table2[[#This Row],[Close Price]]-Table2[[#This Row],[200D EMA]])/Table2[[#This Row],[200D EMA]]</f>
        <v>-3.4718179080384978E-2</v>
      </c>
      <c r="V362">
        <v>0.57606024745319495</v>
      </c>
      <c r="W362">
        <v>242</v>
      </c>
      <c r="X362">
        <v>259.85000000000002</v>
      </c>
      <c r="Y362">
        <v>242</v>
      </c>
      <c r="Z362">
        <v>259.85000000000002</v>
      </c>
      <c r="AA362">
        <v>242</v>
      </c>
      <c r="AB362">
        <v>278.45</v>
      </c>
      <c r="AC362" s="1">
        <f>(Table2[[#This Row],[Close Price]]/Table2[[#This Row],[Day Low]])-1</f>
        <v>5.9917355371901238E-3</v>
      </c>
      <c r="AD362" s="1">
        <f>(Table2[[#This Row],[Day High]]/Table2[[#This Row],[Close Price]])-1</f>
        <v>6.7364962004518469E-2</v>
      </c>
      <c r="AE362" s="1">
        <f>(Table2[[#This Row],[Close Price]]/Table2[[#This Row],[Current Week Low]])-1</f>
        <v>5.9917355371901238E-3</v>
      </c>
      <c r="AF362" s="1">
        <f>(Table2[[#This Row],[Current Week High]]/Table2[[#This Row],[Close Price]])-1</f>
        <v>6.7364962004518469E-2</v>
      </c>
      <c r="AG362" s="1">
        <f>(Table2[[#This Row],[Close Price]]/Table2[[#This Row],[Current Month Low]])-1</f>
        <v>5.9917355371901238E-3</v>
      </c>
      <c r="AH362" s="1">
        <f>(Table2[[#This Row],[Current Month High]]/Table2[[#This Row],[Close Price]])-1</f>
        <v>0.14376668720476493</v>
      </c>
      <c r="AI362">
        <v>31.628671185048201</v>
      </c>
      <c r="AJ362">
        <v>88.137557959814501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</v>
      </c>
      <c r="AM362">
        <v>0</v>
      </c>
      <c r="AN362">
        <v>-14.53</v>
      </c>
      <c r="AO362" t="s">
        <v>3189</v>
      </c>
      <c r="AP362">
        <v>7.5608209577341004E-2</v>
      </c>
      <c r="AQ362">
        <f>(Table2[[#This Row],[Sharpe Ratio]]-AVERAGE(Table2[Sharpe Ratio]))/_xlfn.STDEV.P(Table2[Sharpe Ratio])</f>
        <v>0.16541456783619929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201</v>
      </c>
      <c r="AT362">
        <f>_xlfn.RANK.AVG(Table2[[#This Row],[6M Return vs Nifty Z-Score]],Table2[6M Return vs Nifty Z-Score])</f>
        <v>572</v>
      </c>
      <c r="AU362">
        <f>_xlfn.RANK.AVG(Table2[[#This Row],[Sharpe Ratio Z-Score]],Table2[Sharpe Ratio Z-Score])</f>
        <v>300</v>
      </c>
      <c r="AV362">
        <f>(Table2[[#This Row],[Rank 1Y]]+Table2[[#This Row],[Rank 6M]]+Table2[[#This Row],[Rank Sharpe]])/3</f>
        <v>357.66666666666669</v>
      </c>
    </row>
    <row r="363" spans="1:48" x14ac:dyDescent="0.3">
      <c r="A363" t="s">
        <v>75</v>
      </c>
      <c r="B363" t="s">
        <v>76</v>
      </c>
      <c r="C363" t="s">
        <v>3137</v>
      </c>
      <c r="D363" t="s">
        <v>77</v>
      </c>
      <c r="E363">
        <v>329995.74469994998</v>
      </c>
      <c r="F363">
        <v>11230.35</v>
      </c>
      <c r="G363">
        <v>15.0205146922055</v>
      </c>
      <c r="H363">
        <f>(Table2[[#This Row],[1Y Return vs Nifty]]-AVERAGE(Table2[1Y Return vs Nifty]))/_xlfn.STDEV.P(Table2[1Y Return vs Nifty])</f>
        <v>-0.14967272218283439</v>
      </c>
      <c r="I363">
        <v>1.0116372797472</v>
      </c>
      <c r="J363">
        <f>(Table2[[#This Row],[1M Return vs Nifty]]-AVERAGE(Table2[1M Return vs Nifty]))/_xlfn.STDEV.P(Table2[1M Return vs Nifty])</f>
        <v>0.15484625803964669</v>
      </c>
      <c r="K363">
        <v>3.7184986777003299</v>
      </c>
      <c r="L363">
        <f>(Table2[[#This Row],[6M Return vs Nifty]]-AVERAGE(Table2[6M Return vs Nifty]))/_xlfn.STDEV.P(Table2[6M Return vs Nifty])</f>
        <v>-6.1539060390783419E-2</v>
      </c>
      <c r="M363">
        <v>1.01218840687224E-2</v>
      </c>
      <c r="N363">
        <f>(Table2[[#This Row],[1W Return vs Nifty]]-AVERAGE(Table2[1W Return vs Nifty]))/_xlfn.STDEV.P(Table2[1W Return vs Nifty])</f>
        <v>-0.36542484528090169</v>
      </c>
      <c r="O363">
        <v>11650.71</v>
      </c>
      <c r="P363">
        <v>11512.012272493101</v>
      </c>
      <c r="Q363">
        <v>10544.3946778879</v>
      </c>
      <c r="R363">
        <v>33.655837987165398</v>
      </c>
      <c r="S363" s="1">
        <f>(Table2[[#This Row],[Close Price]]-Table2[[#This Row],[20D EMA]])/Table2[[#This Row],[20D EMA]]</f>
        <v>-3.6080204554057117E-2</v>
      </c>
      <c r="T363" s="1">
        <f>(Table2[[#This Row],[Close Price]]-Table2[[#This Row],[50D EMA]])/Table2[[#This Row],[50D EMA]]</f>
        <v>-2.4466814821428443E-2</v>
      </c>
      <c r="U363" s="1">
        <f>(Table2[[#This Row],[Close Price]]-Table2[[#This Row],[200D EMA]])/Table2[[#This Row],[200D EMA]]</f>
        <v>6.5054025675895993E-2</v>
      </c>
      <c r="V363">
        <v>0.96242423862480497</v>
      </c>
      <c r="W363">
        <v>11192.1</v>
      </c>
      <c r="X363">
        <v>11529.95</v>
      </c>
      <c r="Y363">
        <v>11192.1</v>
      </c>
      <c r="Z363">
        <v>11529.95</v>
      </c>
      <c r="AA363">
        <v>11192.1</v>
      </c>
      <c r="AB363">
        <v>11930</v>
      </c>
      <c r="AC363" s="1">
        <f>(Table2[[#This Row],[Close Price]]/Table2[[#This Row],[Day Low]])-1</f>
        <v>3.4175891923766688E-3</v>
      </c>
      <c r="AD363" s="1">
        <f>(Table2[[#This Row],[Day High]]/Table2[[#This Row],[Close Price]])-1</f>
        <v>2.6677708174722925E-2</v>
      </c>
      <c r="AE363" s="1">
        <f>(Table2[[#This Row],[Close Price]]/Table2[[#This Row],[Current Week Low]])-1</f>
        <v>3.4175891923766688E-3</v>
      </c>
      <c r="AF363" s="1">
        <f>(Table2[[#This Row],[Current Week High]]/Table2[[#This Row],[Close Price]])-1</f>
        <v>2.6677708174722925E-2</v>
      </c>
      <c r="AG363" s="1">
        <f>(Table2[[#This Row],[Close Price]]/Table2[[#This Row],[Current Month Low]])-1</f>
        <v>3.4175891923766688E-3</v>
      </c>
      <c r="AH363" s="1">
        <f>(Table2[[#This Row],[Current Month High]]/Table2[[#This Row],[Close Price]])-1</f>
        <v>6.2299928319242026E-2</v>
      </c>
      <c r="AI363">
        <v>8.0821167639476901</v>
      </c>
      <c r="AJ363">
        <v>38.865738450885303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 t="s">
        <v>3190</v>
      </c>
      <c r="AN363">
        <v>-3.44</v>
      </c>
      <c r="AO363" t="s">
        <v>3189</v>
      </c>
      <c r="AP363">
        <v>4.9427110907207E-2</v>
      </c>
      <c r="AQ363">
        <f>(Table2[[#This Row],[Sharpe Ratio]]-AVERAGE(Table2[Sharpe Ratio]))/_xlfn.STDEV.P(Table2[Sharpe Ratio])</f>
        <v>-0.1402525517924961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-0.56204292160736891</v>
      </c>
      <c r="AS363">
        <f>_xlfn.RANK.AVG(Table2[[#This Row],[1Y Return vs Nifty Z-Score]],Table2[1Y Return vs Nifty Z-Score])</f>
        <v>347</v>
      </c>
      <c r="AT363">
        <f>_xlfn.RANK.AVG(Table2[[#This Row],[6M Return vs Nifty Z-Score]],Table2[6M Return vs Nifty Z-Score])</f>
        <v>348</v>
      </c>
      <c r="AU363">
        <f>_xlfn.RANK.AVG(Table2[[#This Row],[Sharpe Ratio Z-Score]],Table2[Sharpe Ratio Z-Score])</f>
        <v>379</v>
      </c>
      <c r="AV363">
        <f>(Table2[[#This Row],[Rank 1Y]]+Table2[[#This Row],[Rank 6M]]+Table2[[#This Row],[Rank Sharpe]])/3</f>
        <v>358</v>
      </c>
    </row>
    <row r="364" spans="1:48" x14ac:dyDescent="0.3">
      <c r="A364" t="s">
        <v>750</v>
      </c>
      <c r="B364" t="s">
        <v>751</v>
      </c>
      <c r="C364" t="s">
        <v>3127</v>
      </c>
      <c r="D364" t="s">
        <v>276</v>
      </c>
      <c r="E364">
        <v>22598.479107248</v>
      </c>
      <c r="F364">
        <v>220.78</v>
      </c>
      <c r="G364">
        <v>37.436782983982198</v>
      </c>
      <c r="H364">
        <f>(Table2[[#This Row],[1Y Return vs Nifty]]-AVERAGE(Table2[1Y Return vs Nifty]))/_xlfn.STDEV.P(Table2[1Y Return vs Nifty])</f>
        <v>0.25324092020689354</v>
      </c>
      <c r="I364">
        <v>-13.067175511267701</v>
      </c>
      <c r="J364">
        <f>(Table2[[#This Row],[1M Return vs Nifty]]-AVERAGE(Table2[1M Return vs Nifty]))/_xlfn.STDEV.P(Table2[1M Return vs Nifty])</f>
        <v>-1.4181287116186241</v>
      </c>
      <c r="K364">
        <v>-3.7362725806952999</v>
      </c>
      <c r="L364">
        <f>(Table2[[#This Row],[6M Return vs Nifty]]-AVERAGE(Table2[6M Return vs Nifty]))/_xlfn.STDEV.P(Table2[6M Return vs Nifty])</f>
        <v>-0.32465678141829157</v>
      </c>
      <c r="M364">
        <v>-1.6775688758843601</v>
      </c>
      <c r="N364">
        <f>(Table2[[#This Row],[1W Return vs Nifty]]-AVERAGE(Table2[1W Return vs Nifty]))/_xlfn.STDEV.P(Table2[1W Return vs Nifty])</f>
        <v>-0.79731905083500609</v>
      </c>
      <c r="O364">
        <v>245.77</v>
      </c>
      <c r="P364">
        <v>248.68082829533</v>
      </c>
      <c r="Q364">
        <v>216.85688525305</v>
      </c>
      <c r="R364">
        <v>15.5452537873926</v>
      </c>
      <c r="S364" s="1">
        <f>(Table2[[#This Row],[Close Price]]-Table2[[#This Row],[20D EMA]])/Table2[[#This Row],[20D EMA]]</f>
        <v>-0.1016804329250926</v>
      </c>
      <c r="T364" s="1">
        <f>(Table2[[#This Row],[Close Price]]-Table2[[#This Row],[50D EMA]])/Table2[[#This Row],[50D EMA]]</f>
        <v>-0.11219533281510287</v>
      </c>
      <c r="U364" s="1">
        <f>(Table2[[#This Row],[Close Price]]-Table2[[#This Row],[200D EMA]])/Table2[[#This Row],[200D EMA]]</f>
        <v>1.809080095553401E-2</v>
      </c>
      <c r="V364">
        <v>0.34833346233318602</v>
      </c>
      <c r="W364">
        <v>219.51</v>
      </c>
      <c r="X364">
        <v>232.47</v>
      </c>
      <c r="Y364">
        <v>219.51</v>
      </c>
      <c r="Z364">
        <v>232.47</v>
      </c>
      <c r="AA364">
        <v>219.51</v>
      </c>
      <c r="AB364">
        <v>247.48</v>
      </c>
      <c r="AC364" s="1">
        <f>(Table2[[#This Row],[Close Price]]/Table2[[#This Row],[Day Low]])-1</f>
        <v>5.7856134116898161E-3</v>
      </c>
      <c r="AD364" s="1">
        <f>(Table2[[#This Row],[Day High]]/Table2[[#This Row],[Close Price]])-1</f>
        <v>5.2948636651870551E-2</v>
      </c>
      <c r="AE364" s="1">
        <f>(Table2[[#This Row],[Close Price]]/Table2[[#This Row],[Current Week Low]])-1</f>
        <v>5.7856134116898161E-3</v>
      </c>
      <c r="AF364" s="1">
        <f>(Table2[[#This Row],[Current Week High]]/Table2[[#This Row],[Close Price]])-1</f>
        <v>5.2948636651870551E-2</v>
      </c>
      <c r="AG364" s="1">
        <f>(Table2[[#This Row],[Close Price]]/Table2[[#This Row],[Current Month Low]])-1</f>
        <v>5.7856134116898161E-3</v>
      </c>
      <c r="AH364" s="1">
        <f>(Table2[[#This Row],[Current Month High]]/Table2[[#This Row],[Close Price]])-1</f>
        <v>0.12093486728870362</v>
      </c>
      <c r="AI364">
        <v>28.816015943473101</v>
      </c>
      <c r="AJ364">
        <v>66.752265861027098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-0.16</v>
      </c>
      <c r="AM364" t="s">
        <v>3189</v>
      </c>
      <c r="AN364">
        <v>-12.42</v>
      </c>
      <c r="AO364" t="s">
        <v>3189</v>
      </c>
      <c r="AP364">
        <v>4.1823972339223997E-2</v>
      </c>
      <c r="AQ364">
        <f>(Table2[[#This Row],[Sharpe Ratio]]-AVERAGE(Table2[Sharpe Ratio]))/_xlfn.STDEV.P(Table2[Sharpe Ratio])</f>
        <v>-0.22902000557640992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235</v>
      </c>
      <c r="AT364">
        <f>_xlfn.RANK.AVG(Table2[[#This Row],[6M Return vs Nifty Z-Score]],Table2[6M Return vs Nifty Z-Score])</f>
        <v>437</v>
      </c>
      <c r="AU364">
        <f>_xlfn.RANK.AVG(Table2[[#This Row],[Sharpe Ratio Z-Score]],Table2[Sharpe Ratio Z-Score])</f>
        <v>402</v>
      </c>
      <c r="AV364">
        <f>(Table2[[#This Row],[Rank 1Y]]+Table2[[#This Row],[Rank 6M]]+Table2[[#This Row],[Rank Sharpe]])/3</f>
        <v>358</v>
      </c>
    </row>
    <row r="365" spans="1:48" x14ac:dyDescent="0.3">
      <c r="A365" t="s">
        <v>1668</v>
      </c>
      <c r="B365" t="s">
        <v>1669</v>
      </c>
      <c r="C365" t="s">
        <v>3141</v>
      </c>
      <c r="D365" t="s">
        <v>190</v>
      </c>
      <c r="E365">
        <v>5291.9603000300003</v>
      </c>
      <c r="F365">
        <v>7626.35</v>
      </c>
      <c r="G365">
        <v>44.693846620540803</v>
      </c>
      <c r="H365">
        <f>(Table2[[#This Row],[1Y Return vs Nifty]]-AVERAGE(Table2[1Y Return vs Nifty]))/_xlfn.STDEV.P(Table2[1Y Return vs Nifty])</f>
        <v>0.38368055916912513</v>
      </c>
      <c r="I365">
        <v>-2.0088582732273998</v>
      </c>
      <c r="J365">
        <f>(Table2[[#This Row],[1M Return vs Nifty]]-AVERAGE(Table2[1M Return vs Nifty]))/_xlfn.STDEV.P(Table2[1M Return vs Nifty])</f>
        <v>-0.18262281490841867</v>
      </c>
      <c r="K365">
        <v>-24.8083918059993</v>
      </c>
      <c r="L365">
        <f>(Table2[[#This Row],[6M Return vs Nifty]]-AVERAGE(Table2[6M Return vs Nifty]))/_xlfn.STDEV.P(Table2[6M Return vs Nifty])</f>
        <v>-1.0684016658153443</v>
      </c>
      <c r="M365">
        <v>0.48922385667906199</v>
      </c>
      <c r="N365">
        <f>(Table2[[#This Row],[1W Return vs Nifty]]-AVERAGE(Table2[1W Return vs Nifty]))/_xlfn.STDEV.P(Table2[1W Return vs Nifty])</f>
        <v>-0.2428186364007279</v>
      </c>
      <c r="O365">
        <v>7740.48</v>
      </c>
      <c r="P365">
        <v>7598.6176468734502</v>
      </c>
      <c r="Q365">
        <v>6905.5403502890704</v>
      </c>
      <c r="R365">
        <v>50.154517632688297</v>
      </c>
      <c r="S365" s="1">
        <f>(Table2[[#This Row],[Close Price]]-Table2[[#This Row],[20D EMA]])/Table2[[#This Row],[20D EMA]]</f>
        <v>-1.4744563644631755E-2</v>
      </c>
      <c r="T365" s="1">
        <f>(Table2[[#This Row],[Close Price]]-Table2[[#This Row],[50D EMA]])/Table2[[#This Row],[50D EMA]]</f>
        <v>3.6496576634515868E-3</v>
      </c>
      <c r="U365" s="1">
        <f>(Table2[[#This Row],[Close Price]]-Table2[[#This Row],[200D EMA]])/Table2[[#This Row],[200D EMA]]</f>
        <v>0.10438135368809429</v>
      </c>
      <c r="V365">
        <v>1.4556589561548301</v>
      </c>
      <c r="W365">
        <v>7500.05</v>
      </c>
      <c r="X365">
        <v>7832.85</v>
      </c>
      <c r="Y365">
        <v>7500.05</v>
      </c>
      <c r="Z365">
        <v>7832.85</v>
      </c>
      <c r="AA365">
        <v>7500.05</v>
      </c>
      <c r="AB365">
        <v>8195</v>
      </c>
      <c r="AC365" s="1">
        <f>(Table2[[#This Row],[Close Price]]/Table2[[#This Row],[Day Low]])-1</f>
        <v>1.6839887734081849E-2</v>
      </c>
      <c r="AD365" s="1">
        <f>(Table2[[#This Row],[Day High]]/Table2[[#This Row],[Close Price]])-1</f>
        <v>2.7077173221790263E-2</v>
      </c>
      <c r="AE365" s="1">
        <f>(Table2[[#This Row],[Close Price]]/Table2[[#This Row],[Current Week Low]])-1</f>
        <v>1.6839887734081849E-2</v>
      </c>
      <c r="AF365" s="1">
        <f>(Table2[[#This Row],[Current Week High]]/Table2[[#This Row],[Close Price]])-1</f>
        <v>2.7077173221790263E-2</v>
      </c>
      <c r="AG365" s="1">
        <f>(Table2[[#This Row],[Close Price]]/Table2[[#This Row],[Current Month Low]])-1</f>
        <v>1.6839887734081849E-2</v>
      </c>
      <c r="AH365" s="1">
        <f>(Table2[[#This Row],[Current Month High]]/Table2[[#This Row],[Close Price]])-1</f>
        <v>7.4563847712208364E-2</v>
      </c>
      <c r="AI365">
        <v>19.098913634962901</v>
      </c>
      <c r="AJ365">
        <v>102.01984079681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0.14000000000000001</v>
      </c>
      <c r="AM365" t="s">
        <v>3188</v>
      </c>
      <c r="AN365">
        <v>0.5</v>
      </c>
      <c r="AO365" t="s">
        <v>3188</v>
      </c>
      <c r="AP365">
        <v>0.102494946485232</v>
      </c>
      <c r="AQ365">
        <f>(Table2[[#This Row],[Sharpe Ratio]]-AVERAGE(Table2[Sharpe Ratio]))/_xlfn.STDEV.P(Table2[Sharpe Ratio])</f>
        <v>0.47932008915890362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-0.63084246879646211</v>
      </c>
      <c r="AS365">
        <f>_xlfn.RANK.AVG(Table2[[#This Row],[1Y Return vs Nifty Z-Score]],Table2[1Y Return vs Nifty Z-Score])</f>
        <v>202</v>
      </c>
      <c r="AT365">
        <f>_xlfn.RANK.AVG(Table2[[#This Row],[6M Return vs Nifty Z-Score]],Table2[6M Return vs Nifty Z-Score])</f>
        <v>652</v>
      </c>
      <c r="AU365">
        <f>_xlfn.RANK.AVG(Table2[[#This Row],[Sharpe Ratio Z-Score]],Table2[Sharpe Ratio Z-Score])</f>
        <v>221</v>
      </c>
      <c r="AV365">
        <f>(Table2[[#This Row],[Rank 1Y]]+Table2[[#This Row],[Rank 6M]]+Table2[[#This Row],[Rank Sharpe]])/3</f>
        <v>358.33333333333331</v>
      </c>
    </row>
    <row r="366" spans="1:48" x14ac:dyDescent="0.3">
      <c r="A366" t="s">
        <v>73</v>
      </c>
      <c r="B366" t="s">
        <v>74</v>
      </c>
      <c r="C366" t="s">
        <v>3135</v>
      </c>
      <c r="D366" t="s">
        <v>60</v>
      </c>
      <c r="E366">
        <v>342598.28946900001</v>
      </c>
      <c r="F366">
        <v>927.85</v>
      </c>
      <c r="G366">
        <v>24.131067525473298</v>
      </c>
      <c r="H366">
        <f>(Table2[[#This Row],[1Y Return vs Nifty]]-AVERAGE(Table2[1Y Return vs Nifty]))/_xlfn.STDEV.P(Table2[1Y Return vs Nifty])</f>
        <v>1.4081832253087807E-2</v>
      </c>
      <c r="I366">
        <v>-10.727375013216299</v>
      </c>
      <c r="J366">
        <f>(Table2[[#This Row],[1M Return vs Nifty]]-AVERAGE(Table2[1M Return vs Nifty]))/_xlfn.STDEV.P(Table2[1M Return vs Nifty])</f>
        <v>-1.1567112418318484</v>
      </c>
      <c r="K366">
        <v>-18.5600783446116</v>
      </c>
      <c r="L366">
        <f>(Table2[[#This Row],[6M Return vs Nifty]]-AVERAGE(Table2[6M Return vs Nifty]))/_xlfn.STDEV.P(Table2[6M Return vs Nifty])</f>
        <v>-0.84786612673031914</v>
      </c>
      <c r="M366">
        <v>-2.3360399790184001</v>
      </c>
      <c r="N366">
        <f>(Table2[[#This Row],[1W Return vs Nifty]]-AVERAGE(Table2[1W Return vs Nifty]))/_xlfn.STDEV.P(Table2[1W Return vs Nifty])</f>
        <v>-0.96582732303548724</v>
      </c>
      <c r="O366">
        <v>979.4</v>
      </c>
      <c r="P366">
        <v>1008.56789322814</v>
      </c>
      <c r="Q366">
        <v>939.67890385067597</v>
      </c>
      <c r="R366">
        <v>27.1042324878382</v>
      </c>
      <c r="S366" s="1">
        <f>(Table2[[#This Row],[Close Price]]-Table2[[#This Row],[20D EMA]])/Table2[[#This Row],[20D EMA]]</f>
        <v>-5.263426587706755E-2</v>
      </c>
      <c r="T366" s="1">
        <f>(Table2[[#This Row],[Close Price]]-Table2[[#This Row],[50D EMA]])/Table2[[#This Row],[50D EMA]]</f>
        <v>-8.0032186003646047E-2</v>
      </c>
      <c r="U366" s="1">
        <f>(Table2[[#This Row],[Close Price]]-Table2[[#This Row],[200D EMA]])/Table2[[#This Row],[200D EMA]]</f>
        <v>-1.2588240304430277E-2</v>
      </c>
      <c r="V366">
        <v>1.0673579576685801</v>
      </c>
      <c r="W366">
        <v>915</v>
      </c>
      <c r="X366">
        <v>944.45</v>
      </c>
      <c r="Y366">
        <v>915</v>
      </c>
      <c r="Z366">
        <v>944.45</v>
      </c>
      <c r="AA366">
        <v>915</v>
      </c>
      <c r="AB366">
        <v>984.5</v>
      </c>
      <c r="AC366" s="1">
        <f>(Table2[[#This Row],[Close Price]]/Table2[[#This Row],[Day Low]])-1</f>
        <v>1.4043715846994598E-2</v>
      </c>
      <c r="AD366" s="1">
        <f>(Table2[[#This Row],[Day High]]/Table2[[#This Row],[Close Price]])-1</f>
        <v>1.789082287007604E-2</v>
      </c>
      <c r="AE366" s="1">
        <f>(Table2[[#This Row],[Close Price]]/Table2[[#This Row],[Current Week Low]])-1</f>
        <v>1.4043715846994598E-2</v>
      </c>
      <c r="AF366" s="1">
        <f>(Table2[[#This Row],[Current Week High]]/Table2[[#This Row],[Close Price]])-1</f>
        <v>1.789082287007604E-2</v>
      </c>
      <c r="AG366" s="1">
        <f>(Table2[[#This Row],[Close Price]]/Table2[[#This Row],[Current Month Low]])-1</f>
        <v>1.4043715846994598E-2</v>
      </c>
      <c r="AH366" s="1">
        <f>(Table2[[#This Row],[Current Month High]]/Table2[[#This Row],[Close Price]])-1</f>
        <v>6.1055127445168944E-2</v>
      </c>
      <c r="AI366">
        <v>27.067952794093799</v>
      </c>
      <c r="AJ366">
        <v>51.189506273423397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</v>
      </c>
      <c r="AM366" t="s">
        <v>3189</v>
      </c>
      <c r="AN366">
        <v>-3.55</v>
      </c>
      <c r="AO366" t="s">
        <v>3189</v>
      </c>
      <c r="AP366">
        <v>0.118079152087634</v>
      </c>
      <c r="AQ366">
        <f>(Table2[[#This Row],[Sharpe Ratio]]-AVERAGE(Table2[Sharpe Ratio]))/_xlfn.STDEV.P(Table2[Sharpe Ratio])</f>
        <v>0.66126735188480423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300</v>
      </c>
      <c r="AT366">
        <f>_xlfn.RANK.AVG(Table2[[#This Row],[6M Return vs Nifty Z-Score]],Table2[6M Return vs Nifty Z-Score])</f>
        <v>597</v>
      </c>
      <c r="AU366">
        <f>_xlfn.RANK.AVG(Table2[[#This Row],[Sharpe Ratio Z-Score]],Table2[Sharpe Ratio Z-Score])</f>
        <v>181</v>
      </c>
      <c r="AV366">
        <f>(Table2[[#This Row],[Rank 1Y]]+Table2[[#This Row],[Rank 6M]]+Table2[[#This Row],[Rank Sharpe]])/3</f>
        <v>359.33333333333331</v>
      </c>
    </row>
    <row r="367" spans="1:48" x14ac:dyDescent="0.3">
      <c r="A367" t="s">
        <v>671</v>
      </c>
      <c r="B367" t="s">
        <v>672</v>
      </c>
      <c r="C367" t="s">
        <v>3143</v>
      </c>
      <c r="D367" t="s">
        <v>276</v>
      </c>
      <c r="E367">
        <v>27480.46849548</v>
      </c>
      <c r="F367">
        <v>521.65</v>
      </c>
      <c r="G367">
        <v>-3.5387868565253102</v>
      </c>
      <c r="H367">
        <f>(Table2[[#This Row],[1Y Return vs Nifty]]-AVERAGE(Table2[1Y Return vs Nifty]))/_xlfn.STDEV.P(Table2[1Y Return vs Nifty])</f>
        <v>-0.48326061869956388</v>
      </c>
      <c r="I367">
        <v>2.8170846868019699</v>
      </c>
      <c r="J367">
        <f>(Table2[[#This Row],[1M Return vs Nifty]]-AVERAGE(Table2[1M Return vs Nifty]))/_xlfn.STDEV.P(Table2[1M Return vs Nifty])</f>
        <v>0.35656238442666849</v>
      </c>
      <c r="K367">
        <v>23.3975812526593</v>
      </c>
      <c r="L367">
        <f>(Table2[[#This Row],[6M Return vs Nifty]]-AVERAGE(Table2[6M Return vs Nifty]))/_xlfn.STDEV.P(Table2[6M Return vs Nifty])</f>
        <v>0.63303830215457135</v>
      </c>
      <c r="M367">
        <v>2.4740986844845101</v>
      </c>
      <c r="N367">
        <f>(Table2[[#This Row],[1W Return vs Nifty]]-AVERAGE(Table2[1W Return vs Nifty]))/_xlfn.STDEV.P(Table2[1W Return vs Nifty])</f>
        <v>0.26512746203214221</v>
      </c>
      <c r="O367">
        <v>555.45000000000005</v>
      </c>
      <c r="P367">
        <v>540.24225233152504</v>
      </c>
      <c r="Q367">
        <v>474.67572339393899</v>
      </c>
      <c r="R367">
        <v>42.618049500979197</v>
      </c>
      <c r="S367" s="1">
        <f>(Table2[[#This Row],[Close Price]]-Table2[[#This Row],[20D EMA]])/Table2[[#This Row],[20D EMA]]</f>
        <v>-6.0851561796741498E-2</v>
      </c>
      <c r="T367" s="1">
        <f>(Table2[[#This Row],[Close Price]]-Table2[[#This Row],[50D EMA]])/Table2[[#This Row],[50D EMA]]</f>
        <v>-3.4414657963693925E-2</v>
      </c>
      <c r="U367" s="1">
        <f>(Table2[[#This Row],[Close Price]]-Table2[[#This Row],[200D EMA]])/Table2[[#This Row],[200D EMA]]</f>
        <v>9.8960773199425825E-2</v>
      </c>
      <c r="V367">
        <v>0.55700891625125504</v>
      </c>
      <c r="W367">
        <v>518.9</v>
      </c>
      <c r="X367">
        <v>554.29999999999995</v>
      </c>
      <c r="Y367">
        <v>518.9</v>
      </c>
      <c r="Z367">
        <v>554.29999999999995</v>
      </c>
      <c r="AA367">
        <v>518.9</v>
      </c>
      <c r="AB367">
        <v>577.25</v>
      </c>
      <c r="AC367" s="1">
        <f>(Table2[[#This Row],[Close Price]]/Table2[[#This Row],[Day Low]])-1</f>
        <v>5.2996723838889537E-3</v>
      </c>
      <c r="AD367" s="1">
        <f>(Table2[[#This Row],[Day High]]/Table2[[#This Row],[Close Price]])-1</f>
        <v>6.2589859100929734E-2</v>
      </c>
      <c r="AE367" s="1">
        <f>(Table2[[#This Row],[Close Price]]/Table2[[#This Row],[Current Week Low]])-1</f>
        <v>5.2996723838889537E-3</v>
      </c>
      <c r="AF367" s="1">
        <f>(Table2[[#This Row],[Current Week High]]/Table2[[#This Row],[Close Price]])-1</f>
        <v>6.2589859100929734E-2</v>
      </c>
      <c r="AG367" s="1">
        <f>(Table2[[#This Row],[Close Price]]/Table2[[#This Row],[Current Month Low]])-1</f>
        <v>5.2996723838889537E-3</v>
      </c>
      <c r="AH367" s="1">
        <f>(Table2[[#This Row],[Current Month High]]/Table2[[#This Row],[Close Price]])-1</f>
        <v>0.10658487491613156</v>
      </c>
      <c r="AI367">
        <v>20.444742643534902</v>
      </c>
      <c r="AJ367">
        <v>55.206783695328703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0.05</v>
      </c>
      <c r="AM367" t="s">
        <v>3188</v>
      </c>
      <c r="AN367">
        <v>-13.21</v>
      </c>
      <c r="AO367" t="s">
        <v>3189</v>
      </c>
      <c r="AP367">
        <v>1.4205548681585E-2</v>
      </c>
      <c r="AQ367">
        <f>(Table2[[#This Row],[Sharpe Ratio]]-AVERAGE(Table2[Sharpe Ratio]))/_xlfn.STDEV.P(Table2[Sharpe Ratio])</f>
        <v>-0.55146804774913061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0.21999948216468757</v>
      </c>
      <c r="AS367">
        <f>_xlfn.RANK.AVG(Table2[[#This Row],[1Y Return vs Nifty Z-Score]],Table2[1Y Return vs Nifty Z-Score])</f>
        <v>466</v>
      </c>
      <c r="AT367">
        <f>_xlfn.RANK.AVG(Table2[[#This Row],[6M Return vs Nifty Z-Score]],Table2[6M Return vs Nifty Z-Score])</f>
        <v>147</v>
      </c>
      <c r="AU367">
        <f>_xlfn.RANK.AVG(Table2[[#This Row],[Sharpe Ratio Z-Score]],Table2[Sharpe Ratio Z-Score])</f>
        <v>473</v>
      </c>
      <c r="AV367">
        <f>(Table2[[#This Row],[Rank 1Y]]+Table2[[#This Row],[Rank 6M]]+Table2[[#This Row],[Rank Sharpe]])/3</f>
        <v>362</v>
      </c>
    </row>
    <row r="368" spans="1:48" x14ac:dyDescent="0.3">
      <c r="A368" t="s">
        <v>677</v>
      </c>
      <c r="B368" t="s">
        <v>678</v>
      </c>
      <c r="C368" t="s">
        <v>3138</v>
      </c>
      <c r="D368" t="s">
        <v>325</v>
      </c>
      <c r="E368">
        <v>27165.241201764999</v>
      </c>
      <c r="F368">
        <v>425.3</v>
      </c>
      <c r="G368">
        <v>17.517881589071202</v>
      </c>
      <c r="H368">
        <f>(Table2[[#This Row],[1Y Return vs Nifty]]-AVERAGE(Table2[1Y Return vs Nifty]))/_xlfn.STDEV.P(Table2[1Y Return vs Nifty])</f>
        <v>-0.10478464448397763</v>
      </c>
      <c r="I368">
        <v>-8.2617829292566203</v>
      </c>
      <c r="J368">
        <f>(Table2[[#This Row],[1M Return vs Nifty]]-AVERAGE(Table2[1M Return vs Nifty]))/_xlfn.STDEV.P(Table2[1M Return vs Nifty])</f>
        <v>-0.88123953189254933</v>
      </c>
      <c r="K368">
        <v>36.417828039566501</v>
      </c>
      <c r="L368">
        <f>(Table2[[#This Row],[6M Return vs Nifty]]-AVERAGE(Table2[6M Return vs Nifty]))/_xlfn.STDEV.P(Table2[6M Return vs Nifty])</f>
        <v>1.092590653667507</v>
      </c>
      <c r="M368">
        <v>3.4025570206248599</v>
      </c>
      <c r="N368">
        <f>(Table2[[#This Row],[1W Return vs Nifty]]-AVERAGE(Table2[1W Return vs Nifty]))/_xlfn.STDEV.P(Table2[1W Return vs Nifty])</f>
        <v>0.50272772920938835</v>
      </c>
      <c r="O368">
        <v>437.69</v>
      </c>
      <c r="P368">
        <v>439.09006118429602</v>
      </c>
      <c r="Q368">
        <v>384.634019520555</v>
      </c>
      <c r="R368">
        <v>35.320063601309599</v>
      </c>
      <c r="S368" s="1">
        <f>(Table2[[#This Row],[Close Price]]-Table2[[#This Row],[20D EMA]])/Table2[[#This Row],[20D EMA]]</f>
        <v>-2.830770636752036E-2</v>
      </c>
      <c r="T368" s="1">
        <f>(Table2[[#This Row],[Close Price]]-Table2[[#This Row],[50D EMA]])/Table2[[#This Row],[50D EMA]]</f>
        <v>-3.1405997091125244E-2</v>
      </c>
      <c r="U368" s="1">
        <f>(Table2[[#This Row],[Close Price]]-Table2[[#This Row],[200D EMA]])/Table2[[#This Row],[200D EMA]]</f>
        <v>0.10572642672152353</v>
      </c>
      <c r="V368">
        <v>1.1131461843459001</v>
      </c>
      <c r="W368">
        <v>417.5</v>
      </c>
      <c r="X368">
        <v>433.8</v>
      </c>
      <c r="Y368">
        <v>417.5</v>
      </c>
      <c r="Z368">
        <v>433.8</v>
      </c>
      <c r="AA368">
        <v>415.2</v>
      </c>
      <c r="AB368">
        <v>438.35</v>
      </c>
      <c r="AC368" s="1">
        <f>(Table2[[#This Row],[Close Price]]/Table2[[#This Row],[Day Low]])-1</f>
        <v>1.8682634730538883E-2</v>
      </c>
      <c r="AD368" s="1">
        <f>(Table2[[#This Row],[Day High]]/Table2[[#This Row],[Close Price]])-1</f>
        <v>1.998589231130965E-2</v>
      </c>
      <c r="AE368" s="1">
        <f>(Table2[[#This Row],[Close Price]]/Table2[[#This Row],[Current Week Low]])-1</f>
        <v>1.8682634730538883E-2</v>
      </c>
      <c r="AF368" s="1">
        <f>(Table2[[#This Row],[Current Week High]]/Table2[[#This Row],[Close Price]])-1</f>
        <v>1.998589231130965E-2</v>
      </c>
      <c r="AG368" s="1">
        <f>(Table2[[#This Row],[Close Price]]/Table2[[#This Row],[Current Month Low]])-1</f>
        <v>2.4325626204239059E-2</v>
      </c>
      <c r="AH368" s="1">
        <f>(Table2[[#This Row],[Current Month High]]/Table2[[#This Row],[Close Price]])-1</f>
        <v>3.0684222901481428E-2</v>
      </c>
      <c r="AI368">
        <v>13.8020221020456</v>
      </c>
      <c r="AJ368">
        <v>62.7942583732057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-7.0000000000000007E-2</v>
      </c>
      <c r="AM368" t="s">
        <v>3189</v>
      </c>
      <c r="AN368">
        <v>-5.25</v>
      </c>
      <c r="AO368" t="s">
        <v>3189</v>
      </c>
      <c r="AP368">
        <v>-5.4324825227161998E-2</v>
      </c>
      <c r="AQ368">
        <f>(Table2[[#This Row],[Sharpe Ratio]]-AVERAGE(Table2[Sharpe Ratio]))/_xlfn.STDEV.P(Table2[Sharpe Ratio])</f>
        <v>-1.3515674730517042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331</v>
      </c>
      <c r="AT368">
        <f>_xlfn.RANK.AVG(Table2[[#This Row],[6M Return vs Nifty Z-Score]],Table2[6M Return vs Nifty Z-Score])</f>
        <v>92</v>
      </c>
      <c r="AU368">
        <f>_xlfn.RANK.AVG(Table2[[#This Row],[Sharpe Ratio Z-Score]],Table2[Sharpe Ratio Z-Score])</f>
        <v>665</v>
      </c>
      <c r="AV368">
        <f>(Table2[[#This Row],[Rank 1Y]]+Table2[[#This Row],[Rank 6M]]+Table2[[#This Row],[Rank Sharpe]])/3</f>
        <v>362.66666666666669</v>
      </c>
    </row>
    <row r="369" spans="1:48" x14ac:dyDescent="0.3">
      <c r="A369" t="s">
        <v>1540</v>
      </c>
      <c r="B369" t="s">
        <v>1541</v>
      </c>
      <c r="C369" t="s">
        <v>3135</v>
      </c>
      <c r="D369" t="s">
        <v>271</v>
      </c>
      <c r="E369">
        <v>6530.2758844800001</v>
      </c>
      <c r="F369">
        <v>2303.8000000000002</v>
      </c>
      <c r="G369">
        <v>-23.2267255043384</v>
      </c>
      <c r="H369">
        <f>(Table2[[#This Row],[1Y Return vs Nifty]]-AVERAGE(Table2[1Y Return vs Nifty]))/_xlfn.STDEV.P(Table2[1Y Return vs Nifty])</f>
        <v>-0.83713482150993446</v>
      </c>
      <c r="I369">
        <v>-3.9720191107131102</v>
      </c>
      <c r="J369">
        <f>(Table2[[#This Row],[1M Return vs Nifty]]-AVERAGE(Table2[1M Return vs Nifty]))/_xlfn.STDEV.P(Table2[1M Return vs Nifty])</f>
        <v>-0.40195969399165737</v>
      </c>
      <c r="K369">
        <v>10.226309379023601</v>
      </c>
      <c r="L369">
        <f>(Table2[[#This Row],[6M Return vs Nifty]]-AVERAGE(Table2[6M Return vs Nifty]))/_xlfn.STDEV.P(Table2[6M Return vs Nifty])</f>
        <v>0.16815548841005043</v>
      </c>
      <c r="M369">
        <v>-5.7524744644950099</v>
      </c>
      <c r="N369">
        <f>(Table2[[#This Row],[1W Return vs Nifty]]-AVERAGE(Table2[1W Return vs Nifty]))/_xlfn.STDEV.P(Table2[1W Return vs Nifty])</f>
        <v>-1.8401215319897304</v>
      </c>
      <c r="O369">
        <v>2456.58</v>
      </c>
      <c r="P369">
        <v>2437.1217385097202</v>
      </c>
      <c r="Q369">
        <v>2305.1796162905198</v>
      </c>
      <c r="R369">
        <v>40.082666895286202</v>
      </c>
      <c r="S369" s="1">
        <f>(Table2[[#This Row],[Close Price]]-Table2[[#This Row],[20D EMA]])/Table2[[#This Row],[20D EMA]]</f>
        <v>-6.2192153318841537E-2</v>
      </c>
      <c r="T369" s="1">
        <f>(Table2[[#This Row],[Close Price]]-Table2[[#This Row],[50D EMA]])/Table2[[#This Row],[50D EMA]]</f>
        <v>-5.4704587137795246E-2</v>
      </c>
      <c r="U369" s="1">
        <f>(Table2[[#This Row],[Close Price]]-Table2[[#This Row],[200D EMA]])/Table2[[#This Row],[200D EMA]]</f>
        <v>-5.9848537648431784E-4</v>
      </c>
      <c r="V369">
        <v>0.72984724894369302</v>
      </c>
      <c r="W369">
        <v>2291</v>
      </c>
      <c r="X369">
        <v>2415.4</v>
      </c>
      <c r="Y369">
        <v>2291</v>
      </c>
      <c r="Z369">
        <v>2415.4</v>
      </c>
      <c r="AA369">
        <v>2291</v>
      </c>
      <c r="AB369">
        <v>2661</v>
      </c>
      <c r="AC369" s="1">
        <f>(Table2[[#This Row],[Close Price]]/Table2[[#This Row],[Day Low]])-1</f>
        <v>5.5870798777826192E-3</v>
      </c>
      <c r="AD369" s="1">
        <f>(Table2[[#This Row],[Day High]]/Table2[[#This Row],[Close Price]])-1</f>
        <v>4.8441705009115266E-2</v>
      </c>
      <c r="AE369" s="1">
        <f>(Table2[[#This Row],[Close Price]]/Table2[[#This Row],[Current Week Low]])-1</f>
        <v>5.5870798777826192E-3</v>
      </c>
      <c r="AF369" s="1">
        <f>(Table2[[#This Row],[Current Week High]]/Table2[[#This Row],[Close Price]])-1</f>
        <v>4.8441705009115266E-2</v>
      </c>
      <c r="AG369" s="1">
        <f>(Table2[[#This Row],[Close Price]]/Table2[[#This Row],[Current Month Low]])-1</f>
        <v>5.5870798777826192E-3</v>
      </c>
      <c r="AH369" s="1">
        <f>(Table2[[#This Row],[Current Month High]]/Table2[[#This Row],[Close Price]])-1</f>
        <v>0.15504818126573472</v>
      </c>
      <c r="AI369">
        <v>21.2778887056168</v>
      </c>
      <c r="AJ369">
        <v>33.9418604651162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-0.02</v>
      </c>
      <c r="AM369" t="s">
        <v>3189</v>
      </c>
      <c r="AN369">
        <v>-7.65</v>
      </c>
      <c r="AO369" t="s">
        <v>3189</v>
      </c>
      <c r="AP369">
        <v>0.10053797988209601</v>
      </c>
      <c r="AQ369">
        <f>(Table2[[#This Row],[Sharpe Ratio]]-AVERAGE(Table2[Sharpe Ratio]))/_xlfn.STDEV.P(Table2[Sharpe Ratio])</f>
        <v>0.45647229532386097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-2.4545882637574108</v>
      </c>
      <c r="AS369">
        <f>_xlfn.RANK.AVG(Table2[[#This Row],[1Y Return vs Nifty Z-Score]],Table2[1Y Return vs Nifty Z-Score])</f>
        <v>597</v>
      </c>
      <c r="AT369">
        <f>_xlfn.RANK.AVG(Table2[[#This Row],[6M Return vs Nifty Z-Score]],Table2[6M Return vs Nifty Z-Score])</f>
        <v>265</v>
      </c>
      <c r="AU369">
        <f>_xlfn.RANK.AVG(Table2[[#This Row],[Sharpe Ratio Z-Score]],Table2[Sharpe Ratio Z-Score])</f>
        <v>226</v>
      </c>
      <c r="AV369">
        <f>(Table2[[#This Row],[Rank 1Y]]+Table2[[#This Row],[Rank 6M]]+Table2[[#This Row],[Rank Sharpe]])/3</f>
        <v>362.66666666666669</v>
      </c>
    </row>
    <row r="370" spans="1:48" x14ac:dyDescent="0.3">
      <c r="A370" t="s">
        <v>196</v>
      </c>
      <c r="B370" t="s">
        <v>197</v>
      </c>
      <c r="C370" t="s">
        <v>3133</v>
      </c>
      <c r="D370" t="s">
        <v>51</v>
      </c>
      <c r="E370">
        <v>131091.2018136</v>
      </c>
      <c r="F370">
        <v>1624.65</v>
      </c>
      <c r="G370">
        <v>13.951878652110899</v>
      </c>
      <c r="H370">
        <f>(Table2[[#This Row],[1Y Return vs Nifty]]-AVERAGE(Table2[1Y Return vs Nifty]))/_xlfn.STDEV.P(Table2[1Y Return vs Nifty])</f>
        <v>-0.1688805597095383</v>
      </c>
      <c r="I370">
        <v>0.64449804188739002</v>
      </c>
      <c r="J370">
        <f>(Table2[[#This Row],[1M Return vs Nifty]]-AVERAGE(Table2[1M Return vs Nifty]))/_xlfn.STDEV.P(Table2[1M Return vs Nifty])</f>
        <v>0.11382711529620057</v>
      </c>
      <c r="K370">
        <v>0.95470488861988401</v>
      </c>
      <c r="L370">
        <f>(Table2[[#This Row],[6M Return vs Nifty]]-AVERAGE(Table2[6M Return vs Nifty]))/_xlfn.STDEV.P(Table2[6M Return vs Nifty])</f>
        <v>-0.15908774404138448</v>
      </c>
      <c r="M370">
        <v>0.67300906152402795</v>
      </c>
      <c r="N370">
        <f>(Table2[[#This Row],[1W Return vs Nifty]]-AVERAGE(Table2[1W Return vs Nifty]))/_xlfn.STDEV.P(Table2[1W Return vs Nifty])</f>
        <v>-0.19578646266214469</v>
      </c>
      <c r="O370">
        <v>1639.5</v>
      </c>
      <c r="P370">
        <v>1608.2190369208899</v>
      </c>
      <c r="Q370">
        <v>1471.03916969477</v>
      </c>
      <c r="R370">
        <v>40.787602043310002</v>
      </c>
      <c r="S370" s="1">
        <f>(Table2[[#This Row],[Close Price]]-Table2[[#This Row],[20D EMA]])/Table2[[#This Row],[20D EMA]]</f>
        <v>-9.0576395242451414E-3</v>
      </c>
      <c r="T370" s="1">
        <f>(Table2[[#This Row],[Close Price]]-Table2[[#This Row],[50D EMA]])/Table2[[#This Row],[50D EMA]]</f>
        <v>1.0216868910200818E-2</v>
      </c>
      <c r="U370" s="1">
        <f>(Table2[[#This Row],[Close Price]]-Table2[[#This Row],[200D EMA]])/Table2[[#This Row],[200D EMA]]</f>
        <v>0.10442334471426977</v>
      </c>
      <c r="V370">
        <v>1.08158617919677</v>
      </c>
      <c r="W370">
        <v>1612.05</v>
      </c>
      <c r="X370">
        <v>1644.85</v>
      </c>
      <c r="Y370">
        <v>1612.05</v>
      </c>
      <c r="Z370">
        <v>1644.85</v>
      </c>
      <c r="AA370">
        <v>1577.3</v>
      </c>
      <c r="AB370">
        <v>1678</v>
      </c>
      <c r="AC370" s="1">
        <f>(Table2[[#This Row],[Close Price]]/Table2[[#This Row],[Day Low]])-1</f>
        <v>7.8161347352749821E-3</v>
      </c>
      <c r="AD370" s="1">
        <f>(Table2[[#This Row],[Day High]]/Table2[[#This Row],[Close Price]])-1</f>
        <v>1.2433447204013071E-2</v>
      </c>
      <c r="AE370" s="1">
        <f>(Table2[[#This Row],[Close Price]]/Table2[[#This Row],[Current Week Low]])-1</f>
        <v>7.8161347352749821E-3</v>
      </c>
      <c r="AF370" s="1">
        <f>(Table2[[#This Row],[Current Week High]]/Table2[[#This Row],[Close Price]])-1</f>
        <v>1.2433447204013071E-2</v>
      </c>
      <c r="AG370" s="1">
        <f>(Table2[[#This Row],[Close Price]]/Table2[[#This Row],[Current Month Low]])-1</f>
        <v>3.0019653838838645E-2</v>
      </c>
      <c r="AH370" s="1">
        <f>(Table2[[#This Row],[Current Month High]]/Table2[[#This Row],[Close Price]])-1</f>
        <v>3.2837841996737671E-2</v>
      </c>
      <c r="AI370">
        <v>3.59154279383251</v>
      </c>
      <c r="AJ370">
        <v>43.520318021201398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-0.03</v>
      </c>
      <c r="AM370" t="s">
        <v>3189</v>
      </c>
      <c r="AN370">
        <v>-1.63</v>
      </c>
      <c r="AO370" t="s">
        <v>3189</v>
      </c>
      <c r="AP370">
        <v>6.1274688488230998E-2</v>
      </c>
      <c r="AQ370">
        <f>(Table2[[#This Row],[Sharpe Ratio]]-AVERAGE(Table2[Sharpe Ratio]))/_xlfn.STDEV.P(Table2[Sharpe Ratio])</f>
        <v>-1.9308197904610491E-3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-0.41185847090732797</v>
      </c>
      <c r="AS370">
        <f>_xlfn.RANK.AVG(Table2[[#This Row],[1Y Return vs Nifty Z-Score]],Table2[1Y Return vs Nifty Z-Score])</f>
        <v>360</v>
      </c>
      <c r="AT370">
        <f>_xlfn.RANK.AVG(Table2[[#This Row],[6M Return vs Nifty Z-Score]],Table2[6M Return vs Nifty Z-Score])</f>
        <v>384</v>
      </c>
      <c r="AU370">
        <f>_xlfn.RANK.AVG(Table2[[#This Row],[Sharpe Ratio Z-Score]],Table2[Sharpe Ratio Z-Score])</f>
        <v>347</v>
      </c>
      <c r="AV370">
        <f>(Table2[[#This Row],[Rank 1Y]]+Table2[[#This Row],[Rank 6M]]+Table2[[#This Row],[Rank Sharpe]])/3</f>
        <v>363.66666666666669</v>
      </c>
    </row>
    <row r="371" spans="1:48" x14ac:dyDescent="0.3">
      <c r="A371" t="s">
        <v>401</v>
      </c>
      <c r="B371" t="s">
        <v>402</v>
      </c>
      <c r="C371" t="s">
        <v>3131</v>
      </c>
      <c r="D371" t="s">
        <v>403</v>
      </c>
      <c r="E371">
        <v>59081.17995813</v>
      </c>
      <c r="F371">
        <v>1630.3</v>
      </c>
      <c r="G371">
        <v>4.5941915371328301</v>
      </c>
      <c r="H371">
        <f>(Table2[[#This Row],[1Y Return vs Nifty]]-AVERAGE(Table2[1Y Return vs Nifty]))/_xlfn.STDEV.P(Table2[1Y Return vs Nifty])</f>
        <v>-0.33707714581224701</v>
      </c>
      <c r="I371">
        <v>-14.053520049082801</v>
      </c>
      <c r="J371">
        <f>(Table2[[#This Row],[1M Return vs Nifty]]-AVERAGE(Table2[1M Return vs Nifty]))/_xlfn.STDEV.P(Table2[1M Return vs Nifty])</f>
        <v>-1.5283294289996003</v>
      </c>
      <c r="K371">
        <v>9.0202834783603798</v>
      </c>
      <c r="L371">
        <f>(Table2[[#This Row],[6M Return vs Nifty]]-AVERAGE(Table2[6M Return vs Nifty]))/_xlfn.STDEV.P(Table2[6M Return vs Nifty])</f>
        <v>0.12558855033998176</v>
      </c>
      <c r="M371">
        <v>-0.325971671334505</v>
      </c>
      <c r="N371">
        <f>(Table2[[#This Row],[1W Return vs Nifty]]-AVERAGE(Table2[1W Return vs Nifty]))/_xlfn.STDEV.P(Table2[1W Return vs Nifty])</f>
        <v>-0.45143400202165829</v>
      </c>
      <c r="O371">
        <v>1744.12</v>
      </c>
      <c r="P371">
        <v>1756.6508232895801</v>
      </c>
      <c r="Q371">
        <v>1591.19187061962</v>
      </c>
      <c r="R371">
        <v>17.694203397530298</v>
      </c>
      <c r="S371" s="1">
        <f>(Table2[[#This Row],[Close Price]]-Table2[[#This Row],[20D EMA]])/Table2[[#This Row],[20D EMA]]</f>
        <v>-6.5259271151067555E-2</v>
      </c>
      <c r="T371" s="1">
        <f>(Table2[[#This Row],[Close Price]]-Table2[[#This Row],[50D EMA]])/Table2[[#This Row],[50D EMA]]</f>
        <v>-7.1927113581383317E-2</v>
      </c>
      <c r="U371" s="1">
        <f>(Table2[[#This Row],[Close Price]]-Table2[[#This Row],[200D EMA]])/Table2[[#This Row],[200D EMA]]</f>
        <v>2.4577884102154838E-2</v>
      </c>
      <c r="V371">
        <v>0.58188679989294001</v>
      </c>
      <c r="W371">
        <v>1593.75</v>
      </c>
      <c r="X371">
        <v>1641</v>
      </c>
      <c r="Y371">
        <v>1593.75</v>
      </c>
      <c r="Z371">
        <v>1641</v>
      </c>
      <c r="AA371">
        <v>1593.75</v>
      </c>
      <c r="AB371">
        <v>1712</v>
      </c>
      <c r="AC371" s="1">
        <f>(Table2[[#This Row],[Close Price]]/Table2[[#This Row],[Day Low]])-1</f>
        <v>2.293333333333325E-2</v>
      </c>
      <c r="AD371" s="1">
        <f>(Table2[[#This Row],[Day High]]/Table2[[#This Row],[Close Price]])-1</f>
        <v>6.5632092252960739E-3</v>
      </c>
      <c r="AE371" s="1">
        <f>(Table2[[#This Row],[Close Price]]/Table2[[#This Row],[Current Week Low]])-1</f>
        <v>2.293333333333325E-2</v>
      </c>
      <c r="AF371" s="1">
        <f>(Table2[[#This Row],[Current Week High]]/Table2[[#This Row],[Close Price]])-1</f>
        <v>6.5632092252960739E-3</v>
      </c>
      <c r="AG371" s="1">
        <f>(Table2[[#This Row],[Close Price]]/Table2[[#This Row],[Current Month Low]])-1</f>
        <v>2.293333333333325E-2</v>
      </c>
      <c r="AH371" s="1">
        <f>(Table2[[#This Row],[Current Month High]]/Table2[[#This Row],[Close Price]])-1</f>
        <v>5.0113476047353167E-2</v>
      </c>
      <c r="AI371">
        <v>22.1983683984542</v>
      </c>
      <c r="AJ371">
        <v>39.347835377580203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-0.01</v>
      </c>
      <c r="AM371" t="s">
        <v>3189</v>
      </c>
      <c r="AN371">
        <v>-9.89</v>
      </c>
      <c r="AO371" t="s">
        <v>3189</v>
      </c>
      <c r="AP371">
        <v>4.3825327792750002E-2</v>
      </c>
      <c r="AQ371">
        <f>(Table2[[#This Row],[Sharpe Ratio]]-AVERAGE(Table2[Sharpe Ratio]))/_xlfn.STDEV.P(Table2[Sharpe Ratio])</f>
        <v>-0.2056539671782458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414</v>
      </c>
      <c r="AT371">
        <f>_xlfn.RANK.AVG(Table2[[#This Row],[6M Return vs Nifty Z-Score]],Table2[6M Return vs Nifty Z-Score])</f>
        <v>280</v>
      </c>
      <c r="AU371">
        <f>_xlfn.RANK.AVG(Table2[[#This Row],[Sharpe Ratio Z-Score]],Table2[Sharpe Ratio Z-Score])</f>
        <v>397</v>
      </c>
      <c r="AV371">
        <f>(Table2[[#This Row],[Rank 1Y]]+Table2[[#This Row],[Rank 6M]]+Table2[[#This Row],[Rank Sharpe]])/3</f>
        <v>363.66666666666669</v>
      </c>
    </row>
    <row r="372" spans="1:48" x14ac:dyDescent="0.3">
      <c r="A372" t="s">
        <v>552</v>
      </c>
      <c r="B372" t="s">
        <v>553</v>
      </c>
      <c r="C372" t="s">
        <v>3133</v>
      </c>
      <c r="D372" t="s">
        <v>51</v>
      </c>
      <c r="E372">
        <v>37837.447072520001</v>
      </c>
      <c r="F372">
        <v>1486.45</v>
      </c>
      <c r="G372">
        <v>32.6272449049562</v>
      </c>
      <c r="H372">
        <f>(Table2[[#This Row],[1Y Return vs Nifty]]-AVERAGE(Table2[1Y Return vs Nifty]))/_xlfn.STDEV.P(Table2[1Y Return vs Nifty])</f>
        <v>0.16679350262564771</v>
      </c>
      <c r="I372">
        <v>6.22552067168305</v>
      </c>
      <c r="J372">
        <f>(Table2[[#This Row],[1M Return vs Nifty]]-AVERAGE(Table2[1M Return vs Nifty]))/_xlfn.STDEV.P(Table2[1M Return vs Nifty])</f>
        <v>0.73737464249732843</v>
      </c>
      <c r="K372">
        <v>4.6918463841559896</v>
      </c>
      <c r="L372">
        <f>(Table2[[#This Row],[6M Return vs Nifty]]-AVERAGE(Table2[6M Return vs Nifty]))/_xlfn.STDEV.P(Table2[6M Return vs Nifty])</f>
        <v>-2.7184548171305535E-2</v>
      </c>
      <c r="M372">
        <v>4.9933199193997799</v>
      </c>
      <c r="N372">
        <f>(Table2[[#This Row],[1W Return vs Nifty]]-AVERAGE(Table2[1W Return vs Nifty]))/_xlfn.STDEV.P(Table2[1W Return vs Nifty])</f>
        <v>0.90981728299140818</v>
      </c>
      <c r="O372">
        <v>1461.82</v>
      </c>
      <c r="P372">
        <v>1404.0188877988001</v>
      </c>
      <c r="Q372">
        <v>1250.5459115241399</v>
      </c>
      <c r="R372">
        <v>59.853578203461403</v>
      </c>
      <c r="S372" s="1">
        <f>(Table2[[#This Row],[Close Price]]-Table2[[#This Row],[20D EMA]])/Table2[[#This Row],[20D EMA]]</f>
        <v>1.6848859640721914E-2</v>
      </c>
      <c r="T372" s="1">
        <f>(Table2[[#This Row],[Close Price]]-Table2[[#This Row],[50D EMA]])/Table2[[#This Row],[50D EMA]]</f>
        <v>5.8710828549061948E-2</v>
      </c>
      <c r="U372" s="1">
        <f>(Table2[[#This Row],[Close Price]]-Table2[[#This Row],[200D EMA]])/Table2[[#This Row],[200D EMA]]</f>
        <v>0.18864088579390503</v>
      </c>
      <c r="V372">
        <v>0.89681197086664199</v>
      </c>
      <c r="W372">
        <v>1464.1</v>
      </c>
      <c r="X372">
        <v>1504.8</v>
      </c>
      <c r="Y372">
        <v>1464.1</v>
      </c>
      <c r="Z372">
        <v>1504.8</v>
      </c>
      <c r="AA372">
        <v>1453.1</v>
      </c>
      <c r="AB372">
        <v>1512</v>
      </c>
      <c r="AC372" s="1">
        <f>(Table2[[#This Row],[Close Price]]/Table2[[#This Row],[Day Low]])-1</f>
        <v>1.5265350727409421E-2</v>
      </c>
      <c r="AD372" s="1">
        <f>(Table2[[#This Row],[Day High]]/Table2[[#This Row],[Close Price]])-1</f>
        <v>1.2344848464462155E-2</v>
      </c>
      <c r="AE372" s="1">
        <f>(Table2[[#This Row],[Close Price]]/Table2[[#This Row],[Current Week Low]])-1</f>
        <v>1.5265350727409421E-2</v>
      </c>
      <c r="AF372" s="1">
        <f>(Table2[[#This Row],[Current Week High]]/Table2[[#This Row],[Close Price]])-1</f>
        <v>1.2344848464462155E-2</v>
      </c>
      <c r="AG372" s="1">
        <f>(Table2[[#This Row],[Close Price]]/Table2[[#This Row],[Current Month Low]])-1</f>
        <v>2.2950932489161247E-2</v>
      </c>
      <c r="AH372" s="1">
        <f>(Table2[[#This Row],[Current Month High]]/Table2[[#This Row],[Close Price]])-1</f>
        <v>1.7188603720273088E-2</v>
      </c>
      <c r="AI372">
        <v>2.2469642436677901</v>
      </c>
      <c r="AJ372">
        <v>60.653877330451202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0.09</v>
      </c>
      <c r="AM372" t="s">
        <v>3188</v>
      </c>
      <c r="AN372">
        <v>2.75</v>
      </c>
      <c r="AO372" t="s">
        <v>3188</v>
      </c>
      <c r="AP372">
        <v>1.700277524139E-3</v>
      </c>
      <c r="AQ372">
        <f>(Table2[[#This Row],[Sharpe Ratio]]-AVERAGE(Table2[Sharpe Ratio]))/_xlfn.STDEV.P(Table2[Sharpe Ratio])</f>
        <v>-0.69746842240998341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1.0893324575330954</v>
      </c>
      <c r="AS372">
        <f>_xlfn.RANK.AVG(Table2[[#This Row],[1Y Return vs Nifty Z-Score]],Table2[1Y Return vs Nifty Z-Score])</f>
        <v>254</v>
      </c>
      <c r="AT372">
        <f>_xlfn.RANK.AVG(Table2[[#This Row],[6M Return vs Nifty Z-Score]],Table2[6M Return vs Nifty Z-Score])</f>
        <v>332</v>
      </c>
      <c r="AU372">
        <f>_xlfn.RANK.AVG(Table2[[#This Row],[Sharpe Ratio Z-Score]],Table2[Sharpe Ratio Z-Score])</f>
        <v>508</v>
      </c>
      <c r="AV372">
        <f>(Table2[[#This Row],[Rank 1Y]]+Table2[[#This Row],[Rank 6M]]+Table2[[#This Row],[Rank Sharpe]])/3</f>
        <v>364.66666666666669</v>
      </c>
    </row>
    <row r="373" spans="1:48" x14ac:dyDescent="0.3">
      <c r="A373" t="s">
        <v>1187</v>
      </c>
      <c r="B373" t="s">
        <v>1188</v>
      </c>
      <c r="C373" t="s">
        <v>3140</v>
      </c>
      <c r="D373" t="s">
        <v>95</v>
      </c>
      <c r="E373">
        <v>10359.63383139</v>
      </c>
      <c r="F373">
        <v>205.5</v>
      </c>
      <c r="G373">
        <v>33.137774738034103</v>
      </c>
      <c r="H373">
        <f>(Table2[[#This Row],[1Y Return vs Nifty]]-AVERAGE(Table2[1Y Return vs Nifty]))/_xlfn.STDEV.P(Table2[1Y Return vs Nifty])</f>
        <v>0.17596984865776125</v>
      </c>
      <c r="I373">
        <v>-4.7231576646081201</v>
      </c>
      <c r="J373">
        <f>(Table2[[#This Row],[1M Return vs Nifty]]-AVERAGE(Table2[1M Return vs Nifty]))/_xlfn.STDEV.P(Table2[1M Return vs Nifty])</f>
        <v>-0.48588169519734203</v>
      </c>
      <c r="K373">
        <v>-14.220286583029001</v>
      </c>
      <c r="L373">
        <f>(Table2[[#This Row],[6M Return vs Nifty]]-AVERAGE(Table2[6M Return vs Nifty]))/_xlfn.STDEV.P(Table2[6M Return vs Nifty])</f>
        <v>-0.69469226284340524</v>
      </c>
      <c r="M373">
        <v>1.71518305863117</v>
      </c>
      <c r="N373">
        <f>(Table2[[#This Row],[1W Return vs Nifty]]-AVERAGE(Table2[1W Return vs Nifty]))/_xlfn.STDEV.P(Table2[1W Return vs Nifty])</f>
        <v>7.0914594907340131E-2</v>
      </c>
      <c r="O373">
        <v>220.16</v>
      </c>
      <c r="P373">
        <v>221.930979408799</v>
      </c>
      <c r="Q373">
        <v>200.474592415541</v>
      </c>
      <c r="R373">
        <v>31.543148026028</v>
      </c>
      <c r="S373" s="1">
        <f>(Table2[[#This Row],[Close Price]]-Table2[[#This Row],[20D EMA]])/Table2[[#This Row],[20D EMA]]</f>
        <v>-6.6587936046511614E-2</v>
      </c>
      <c r="T373" s="1">
        <f>(Table2[[#This Row],[Close Price]]-Table2[[#This Row],[50D EMA]])/Table2[[#This Row],[50D EMA]]</f>
        <v>-7.4036438953089923E-2</v>
      </c>
      <c r="U373" s="1">
        <f>(Table2[[#This Row],[Close Price]]-Table2[[#This Row],[200D EMA]])/Table2[[#This Row],[200D EMA]]</f>
        <v>2.5067553568296611E-2</v>
      </c>
      <c r="V373">
        <v>0.39080468363957699</v>
      </c>
      <c r="W373">
        <v>202.86</v>
      </c>
      <c r="X373">
        <v>218.36</v>
      </c>
      <c r="Y373">
        <v>202.86</v>
      </c>
      <c r="Z373">
        <v>218.36</v>
      </c>
      <c r="AA373">
        <v>202.86</v>
      </c>
      <c r="AB373">
        <v>221.9</v>
      </c>
      <c r="AC373" s="1">
        <f>(Table2[[#This Row],[Close Price]]/Table2[[#This Row],[Day Low]])-1</f>
        <v>1.3013901212658885E-2</v>
      </c>
      <c r="AD373" s="1">
        <f>(Table2[[#This Row],[Day High]]/Table2[[#This Row],[Close Price]])-1</f>
        <v>6.2579075425790887E-2</v>
      </c>
      <c r="AE373" s="1">
        <f>(Table2[[#This Row],[Close Price]]/Table2[[#This Row],[Current Week Low]])-1</f>
        <v>1.3013901212658885E-2</v>
      </c>
      <c r="AF373" s="1">
        <f>(Table2[[#This Row],[Current Week High]]/Table2[[#This Row],[Close Price]])-1</f>
        <v>6.2579075425790887E-2</v>
      </c>
      <c r="AG373" s="1">
        <f>(Table2[[#This Row],[Close Price]]/Table2[[#This Row],[Current Month Low]])-1</f>
        <v>1.3013901212658885E-2</v>
      </c>
      <c r="AH373" s="1">
        <f>(Table2[[#This Row],[Current Month High]]/Table2[[#This Row],[Close Price]])-1</f>
        <v>7.9805352798053564E-2</v>
      </c>
      <c r="AI373">
        <v>21.990267639902601</v>
      </c>
      <c r="AJ373">
        <v>76.774193548387103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-0.03</v>
      </c>
      <c r="AM373" t="s">
        <v>3189</v>
      </c>
      <c r="AN373">
        <v>-6.75</v>
      </c>
      <c r="AO373" t="s">
        <v>3189</v>
      </c>
      <c r="AP373">
        <v>7.6509056395412001E-2</v>
      </c>
      <c r="AQ373">
        <f>(Table2[[#This Row],[Sharpe Ratio]]-AVERAGE(Table2[Sharpe Ratio]))/_xlfn.STDEV.P(Table2[Sharpe Ratio])</f>
        <v>0.17593205052765531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251</v>
      </c>
      <c r="AT373">
        <f>_xlfn.RANK.AVG(Table2[[#This Row],[6M Return vs Nifty Z-Score]],Table2[6M Return vs Nifty Z-Score])</f>
        <v>552</v>
      </c>
      <c r="AU373">
        <f>_xlfn.RANK.AVG(Table2[[#This Row],[Sharpe Ratio Z-Score]],Table2[Sharpe Ratio Z-Score])</f>
        <v>296</v>
      </c>
      <c r="AV373">
        <f>(Table2[[#This Row],[Rank 1Y]]+Table2[[#This Row],[Rank 6M]]+Table2[[#This Row],[Rank Sharpe]])/3</f>
        <v>366.33333333333331</v>
      </c>
    </row>
    <row r="374" spans="1:48" x14ac:dyDescent="0.3">
      <c r="A374" t="s">
        <v>115</v>
      </c>
      <c r="B374" t="s">
        <v>116</v>
      </c>
      <c r="C374" t="s">
        <v>3136</v>
      </c>
      <c r="D374" t="s">
        <v>117</v>
      </c>
      <c r="E374">
        <v>251941.29673900001</v>
      </c>
      <c r="F374">
        <v>1018.75</v>
      </c>
      <c r="G374">
        <v>8.3150214620971497</v>
      </c>
      <c r="H374">
        <f>(Table2[[#This Row],[1Y Return vs Nifty]]-AVERAGE(Table2[1Y Return vs Nifty]))/_xlfn.STDEV.P(Table2[1Y Return vs Nifty])</f>
        <v>-0.27019834519002051</v>
      </c>
      <c r="I374">
        <v>11.676459682015</v>
      </c>
      <c r="J374">
        <f>(Table2[[#This Row],[1M Return vs Nifty]]-AVERAGE(Table2[1M Return vs Nifty]))/_xlfn.STDEV.P(Table2[1M Return vs Nifty])</f>
        <v>1.3463883961185168</v>
      </c>
      <c r="K374">
        <v>6.0996792705226603</v>
      </c>
      <c r="L374">
        <f>(Table2[[#This Row],[6M Return vs Nifty]]-AVERAGE(Table2[6M Return vs Nifty]))/_xlfn.STDEV.P(Table2[6M Return vs Nifty])</f>
        <v>2.2505209945846677E-2</v>
      </c>
      <c r="M374">
        <v>6.4365605898621201</v>
      </c>
      <c r="N374">
        <f>(Table2[[#This Row],[1W Return vs Nifty]]-AVERAGE(Table2[1W Return vs Nifty]))/_xlfn.STDEV.P(Table2[1W Return vs Nifty])</f>
        <v>1.2791546625537835</v>
      </c>
      <c r="O374">
        <v>990.28</v>
      </c>
      <c r="P374">
        <v>957.89905910805703</v>
      </c>
      <c r="Q374">
        <v>890.70321873599596</v>
      </c>
      <c r="R374">
        <v>74.591763074179099</v>
      </c>
      <c r="S374" s="1">
        <f>(Table2[[#This Row],[Close Price]]-Table2[[#This Row],[20D EMA]])/Table2[[#This Row],[20D EMA]]</f>
        <v>2.8749444601526869E-2</v>
      </c>
      <c r="T374" s="1">
        <f>(Table2[[#This Row],[Close Price]]-Table2[[#This Row],[50D EMA]])/Table2[[#This Row],[50D EMA]]</f>
        <v>6.3525420881615668E-2</v>
      </c>
      <c r="U374" s="1">
        <f>(Table2[[#This Row],[Close Price]]-Table2[[#This Row],[200D EMA]])/Table2[[#This Row],[200D EMA]]</f>
        <v>0.14375919899078871</v>
      </c>
      <c r="V374">
        <v>1.4912072755450501</v>
      </c>
      <c r="W374">
        <v>1012.5</v>
      </c>
      <c r="X374">
        <v>1044.0999999999999</v>
      </c>
      <c r="Y374">
        <v>1012.5</v>
      </c>
      <c r="Z374">
        <v>1044.0999999999999</v>
      </c>
      <c r="AA374">
        <v>1012.5</v>
      </c>
      <c r="AB374">
        <v>1063</v>
      </c>
      <c r="AC374" s="1">
        <f>(Table2[[#This Row],[Close Price]]/Table2[[#This Row],[Day Low]])-1</f>
        <v>6.1728395061728669E-3</v>
      </c>
      <c r="AD374" s="1">
        <f>(Table2[[#This Row],[Day High]]/Table2[[#This Row],[Close Price]])-1</f>
        <v>2.4883435582822022E-2</v>
      </c>
      <c r="AE374" s="1">
        <f>(Table2[[#This Row],[Close Price]]/Table2[[#This Row],[Current Week Low]])-1</f>
        <v>6.1728395061728669E-3</v>
      </c>
      <c r="AF374" s="1">
        <f>(Table2[[#This Row],[Current Week High]]/Table2[[#This Row],[Close Price]])-1</f>
        <v>2.4883435582822022E-2</v>
      </c>
      <c r="AG374" s="1">
        <f>(Table2[[#This Row],[Close Price]]/Table2[[#This Row],[Current Month Low]])-1</f>
        <v>6.1728395061728669E-3</v>
      </c>
      <c r="AH374" s="1">
        <f>(Table2[[#This Row],[Current Month High]]/Table2[[#This Row],[Close Price]])-1</f>
        <v>4.3435582822085816E-2</v>
      </c>
      <c r="AI374">
        <v>4.3435582822085799</v>
      </c>
      <c r="AJ374">
        <v>40.905947441217101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7.0000000000000007E-2</v>
      </c>
      <c r="AM374" t="s">
        <v>3188</v>
      </c>
      <c r="AN374">
        <v>6.49</v>
      </c>
      <c r="AO374" t="s">
        <v>3188</v>
      </c>
      <c r="AP374">
        <v>4.3800727487540998E-2</v>
      </c>
      <c r="AQ374">
        <f>(Table2[[#This Row],[Sharpe Ratio]]-AVERAGE(Table2[Sharpe Ratio]))/_xlfn.STDEV.P(Table2[Sharpe Ratio])</f>
        <v>-0.20594117836559755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2.1719087450625292</v>
      </c>
      <c r="AS374">
        <f>_xlfn.RANK.AVG(Table2[[#This Row],[1Y Return vs Nifty Z-Score]],Table2[1Y Return vs Nifty Z-Score])</f>
        <v>391</v>
      </c>
      <c r="AT374">
        <f>_xlfn.RANK.AVG(Table2[[#This Row],[6M Return vs Nifty Z-Score]],Table2[6M Return vs Nifty Z-Score])</f>
        <v>312</v>
      </c>
      <c r="AU374">
        <f>_xlfn.RANK.AVG(Table2[[#This Row],[Sharpe Ratio Z-Score]],Table2[Sharpe Ratio Z-Score])</f>
        <v>398</v>
      </c>
      <c r="AV374">
        <f>(Table2[[#This Row],[Rank 1Y]]+Table2[[#This Row],[Rank 6M]]+Table2[[#This Row],[Rank Sharpe]])/3</f>
        <v>367</v>
      </c>
    </row>
    <row r="375" spans="1:48" x14ac:dyDescent="0.3">
      <c r="A375" t="s">
        <v>605</v>
      </c>
      <c r="B375" t="s">
        <v>606</v>
      </c>
      <c r="C375" t="s">
        <v>607</v>
      </c>
      <c r="D375" t="s">
        <v>607</v>
      </c>
      <c r="E375">
        <v>32210.842290000001</v>
      </c>
      <c r="F375">
        <v>918</v>
      </c>
      <c r="G375">
        <v>0.85911042687537098</v>
      </c>
      <c r="H375">
        <f>(Table2[[#This Row],[1Y Return vs Nifty]]-AVERAGE(Table2[1Y Return vs Nifty]))/_xlfn.STDEV.P(Table2[1Y Return vs Nifty])</f>
        <v>-0.40421209955059839</v>
      </c>
      <c r="I375">
        <v>8.7613504283335395</v>
      </c>
      <c r="J375">
        <f>(Table2[[#This Row],[1M Return vs Nifty]]-AVERAGE(Table2[1M Return vs Nifty]))/_xlfn.STDEV.P(Table2[1M Return vs Nifty])</f>
        <v>1.0206937542530792</v>
      </c>
      <c r="K375">
        <v>1.6717780861337499</v>
      </c>
      <c r="L375">
        <f>(Table2[[#This Row],[6M Return vs Nifty]]-AVERAGE(Table2[6M Return vs Nifty]))/_xlfn.STDEV.P(Table2[6M Return vs Nifty])</f>
        <v>-0.13377849456880414</v>
      </c>
      <c r="M375">
        <v>1.5705150967935799</v>
      </c>
      <c r="N375">
        <f>(Table2[[#This Row],[1W Return vs Nifty]]-AVERAGE(Table2[1W Return vs Nifty]))/_xlfn.STDEV.P(Table2[1W Return vs Nifty])</f>
        <v>3.3892851392719921E-2</v>
      </c>
      <c r="O375">
        <v>925.34</v>
      </c>
      <c r="P375">
        <v>896.70551722417702</v>
      </c>
      <c r="Q375">
        <v>836.02394317254095</v>
      </c>
      <c r="R375">
        <v>51.883804146294203</v>
      </c>
      <c r="S375" s="1">
        <f>(Table2[[#This Row],[Close Price]]-Table2[[#This Row],[20D EMA]])/Table2[[#This Row],[20D EMA]]</f>
        <v>-7.9322195085050166E-3</v>
      </c>
      <c r="T375" s="1">
        <f>(Table2[[#This Row],[Close Price]]-Table2[[#This Row],[50D EMA]])/Table2[[#This Row],[50D EMA]]</f>
        <v>2.3747464877590743E-2</v>
      </c>
      <c r="U375" s="1">
        <f>(Table2[[#This Row],[Close Price]]-Table2[[#This Row],[200D EMA]])/Table2[[#This Row],[200D EMA]]</f>
        <v>9.8054675941907324E-2</v>
      </c>
      <c r="V375">
        <v>1.49402275931243</v>
      </c>
      <c r="W375">
        <v>900</v>
      </c>
      <c r="X375">
        <v>942.35</v>
      </c>
      <c r="Y375">
        <v>900</v>
      </c>
      <c r="Z375">
        <v>942.35</v>
      </c>
      <c r="AA375">
        <v>900</v>
      </c>
      <c r="AB375">
        <v>968.65</v>
      </c>
      <c r="AC375" s="1">
        <f>(Table2[[#This Row],[Close Price]]/Table2[[#This Row],[Day Low]])-1</f>
        <v>2.0000000000000018E-2</v>
      </c>
      <c r="AD375" s="1">
        <f>(Table2[[#This Row],[Day High]]/Table2[[#This Row],[Close Price]])-1</f>
        <v>2.6525054466230991E-2</v>
      </c>
      <c r="AE375" s="1">
        <f>(Table2[[#This Row],[Close Price]]/Table2[[#This Row],[Current Week Low]])-1</f>
        <v>2.0000000000000018E-2</v>
      </c>
      <c r="AF375" s="1">
        <f>(Table2[[#This Row],[Current Week High]]/Table2[[#This Row],[Close Price]])-1</f>
        <v>2.6525054466230991E-2</v>
      </c>
      <c r="AG375" s="1">
        <f>(Table2[[#This Row],[Close Price]]/Table2[[#This Row],[Current Month Low]])-1</f>
        <v>2.0000000000000018E-2</v>
      </c>
      <c r="AH375" s="1">
        <f>(Table2[[#This Row],[Current Month High]]/Table2[[#This Row],[Close Price]])-1</f>
        <v>5.5174291938997699E-2</v>
      </c>
      <c r="AI375">
        <v>14.705882352941099</v>
      </c>
      <c r="AJ375">
        <v>29.295774647887299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0.01</v>
      </c>
      <c r="AM375" t="s">
        <v>3188</v>
      </c>
      <c r="AN375">
        <v>6.86</v>
      </c>
      <c r="AO375" t="s">
        <v>3188</v>
      </c>
      <c r="AP375">
        <v>7.7877644342369004E-2</v>
      </c>
      <c r="AQ375">
        <f>(Table2[[#This Row],[Sharpe Ratio]]-AVERAGE(Table2[Sharpe Ratio]))/_xlfn.STDEV.P(Table2[Sharpe Ratio])</f>
        <v>0.19191046079132038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0.70850647231771702</v>
      </c>
      <c r="AS375">
        <f>_xlfn.RANK.AVG(Table2[[#This Row],[1Y Return vs Nifty Z-Score]],Table2[1Y Return vs Nifty Z-Score])</f>
        <v>438</v>
      </c>
      <c r="AT375">
        <f>_xlfn.RANK.AVG(Table2[[#This Row],[6M Return vs Nifty Z-Score]],Table2[6M Return vs Nifty Z-Score])</f>
        <v>374</v>
      </c>
      <c r="AU375">
        <f>_xlfn.RANK.AVG(Table2[[#This Row],[Sharpe Ratio Z-Score]],Table2[Sharpe Ratio Z-Score])</f>
        <v>292</v>
      </c>
      <c r="AV375">
        <f>(Table2[[#This Row],[Rank 1Y]]+Table2[[#This Row],[Rank 6M]]+Table2[[#This Row],[Rank Sharpe]])/3</f>
        <v>368</v>
      </c>
    </row>
    <row r="376" spans="1:48" x14ac:dyDescent="0.3">
      <c r="A376" t="s">
        <v>762</v>
      </c>
      <c r="B376" t="s">
        <v>763</v>
      </c>
      <c r="C376" t="s">
        <v>3141</v>
      </c>
      <c r="D376" t="s">
        <v>271</v>
      </c>
      <c r="E376">
        <v>21513.0107606399</v>
      </c>
      <c r="F376">
        <v>640.5</v>
      </c>
      <c r="G376">
        <v>2.5791677496035899</v>
      </c>
      <c r="H376">
        <f>(Table2[[#This Row],[1Y Return vs Nifty]]-AVERAGE(Table2[1Y Return vs Nifty]))/_xlfn.STDEV.P(Table2[1Y Return vs Nifty])</f>
        <v>-0.37329551022365021</v>
      </c>
      <c r="I376">
        <v>-3.7052851850702</v>
      </c>
      <c r="J376">
        <f>(Table2[[#This Row],[1M Return vs Nifty]]-AVERAGE(Table2[1M Return vs Nifty]))/_xlfn.STDEV.P(Table2[1M Return vs Nifty])</f>
        <v>-0.37215847461165719</v>
      </c>
      <c r="K376">
        <v>-8.9114602535518799</v>
      </c>
      <c r="L376">
        <f>(Table2[[#This Row],[6M Return vs Nifty]]-AVERAGE(Table2[6M Return vs Nifty]))/_xlfn.STDEV.P(Table2[6M Return vs Nifty])</f>
        <v>-0.50731611987057967</v>
      </c>
      <c r="M376">
        <v>4.8150425075729801</v>
      </c>
      <c r="N376">
        <f>(Table2[[#This Row],[1W Return vs Nifty]]-AVERAGE(Table2[1W Return vs Nifty]))/_xlfn.STDEV.P(Table2[1W Return vs Nifty])</f>
        <v>0.86419459963245082</v>
      </c>
      <c r="O376">
        <v>690.4</v>
      </c>
      <c r="P376">
        <v>689.48209588204304</v>
      </c>
      <c r="Q376">
        <v>642.54402309887803</v>
      </c>
      <c r="R376">
        <v>36.956561488893897</v>
      </c>
      <c r="S376" s="1">
        <f>(Table2[[#This Row],[Close Price]]-Table2[[#This Row],[20D EMA]])/Table2[[#This Row],[20D EMA]]</f>
        <v>-7.2276940903823833E-2</v>
      </c>
      <c r="T376" s="1">
        <f>(Table2[[#This Row],[Close Price]]-Table2[[#This Row],[50D EMA]])/Table2[[#This Row],[50D EMA]]</f>
        <v>-7.1041867765081063E-2</v>
      </c>
      <c r="U376" s="1">
        <f>(Table2[[#This Row],[Close Price]]-Table2[[#This Row],[200D EMA]])/Table2[[#This Row],[200D EMA]]</f>
        <v>-3.1811409419389832E-3</v>
      </c>
      <c r="V376">
        <v>0.49384185475133802</v>
      </c>
      <c r="W376">
        <v>636</v>
      </c>
      <c r="X376">
        <v>680</v>
      </c>
      <c r="Y376">
        <v>636</v>
      </c>
      <c r="Z376">
        <v>680</v>
      </c>
      <c r="AA376">
        <v>636</v>
      </c>
      <c r="AB376">
        <v>698.9</v>
      </c>
      <c r="AC376" s="1">
        <f>(Table2[[#This Row],[Close Price]]/Table2[[#This Row],[Day Low]])-1</f>
        <v>7.0754716981131782E-3</v>
      </c>
      <c r="AD376" s="1">
        <f>(Table2[[#This Row],[Day High]]/Table2[[#This Row],[Close Price]])-1</f>
        <v>6.1670569867291247E-2</v>
      </c>
      <c r="AE376" s="1">
        <f>(Table2[[#This Row],[Close Price]]/Table2[[#This Row],[Current Week Low]])-1</f>
        <v>7.0754716981131782E-3</v>
      </c>
      <c r="AF376" s="1">
        <f>(Table2[[#This Row],[Current Week High]]/Table2[[#This Row],[Close Price]])-1</f>
        <v>6.1670569867291247E-2</v>
      </c>
      <c r="AG376" s="1">
        <f>(Table2[[#This Row],[Close Price]]/Table2[[#This Row],[Current Month Low]])-1</f>
        <v>7.0754716981131782E-3</v>
      </c>
      <c r="AH376" s="1">
        <f>(Table2[[#This Row],[Current Month High]]/Table2[[#This Row],[Close Price]])-1</f>
        <v>9.1178766588602578E-2</v>
      </c>
      <c r="AI376">
        <v>24.738485558157699</v>
      </c>
      <c r="AJ376">
        <v>37.210796915167002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3189</v>
      </c>
      <c r="AN376">
        <v>-12.45</v>
      </c>
      <c r="AO376" t="s">
        <v>3189</v>
      </c>
      <c r="AP376">
        <v>0.115568578192131</v>
      </c>
      <c r="AQ376">
        <f>(Table2[[#This Row],[Sharpe Ratio]]-AVERAGE(Table2[Sharpe Ratio]))/_xlfn.STDEV.P(Table2[Sharpe Ratio])</f>
        <v>0.63195613385984006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0.24338062878640387</v>
      </c>
      <c r="AS376">
        <f>_xlfn.RANK.AVG(Table2[[#This Row],[1Y Return vs Nifty Z-Score]],Table2[1Y Return vs Nifty Z-Score])</f>
        <v>426</v>
      </c>
      <c r="AT376">
        <f>_xlfn.RANK.AVG(Table2[[#This Row],[6M Return vs Nifty Z-Score]],Table2[6M Return vs Nifty Z-Score])</f>
        <v>492</v>
      </c>
      <c r="AU376">
        <f>_xlfn.RANK.AVG(Table2[[#This Row],[Sharpe Ratio Z-Score]],Table2[Sharpe Ratio Z-Score])</f>
        <v>186</v>
      </c>
      <c r="AV376">
        <f>(Table2[[#This Row],[Rank 1Y]]+Table2[[#This Row],[Rank 6M]]+Table2[[#This Row],[Rank Sharpe]])/3</f>
        <v>368</v>
      </c>
    </row>
    <row r="377" spans="1:48" x14ac:dyDescent="0.3">
      <c r="A377" t="s">
        <v>101</v>
      </c>
      <c r="B377" t="s">
        <v>102</v>
      </c>
      <c r="C377" t="s">
        <v>3134</v>
      </c>
      <c r="D377" t="s">
        <v>103</v>
      </c>
      <c r="E377">
        <v>285315.92993735999</v>
      </c>
      <c r="F377">
        <v>1752.45</v>
      </c>
      <c r="G377">
        <v>60.474780324432501</v>
      </c>
      <c r="H377">
        <f>(Table2[[#This Row],[1Y Return vs Nifty]]-AVERAGE(Table2[1Y Return vs Nifty]))/_xlfn.STDEV.P(Table2[1Y Return vs Nifty])</f>
        <v>0.66732962136733032</v>
      </c>
      <c r="I377">
        <v>-3.6526672350398099</v>
      </c>
      <c r="J377">
        <f>(Table2[[#This Row],[1M Return vs Nifty]]-AVERAGE(Table2[1M Return vs Nifty]))/_xlfn.STDEV.P(Table2[1M Return vs Nifty])</f>
        <v>-0.36627966085220759</v>
      </c>
      <c r="K377">
        <v>-18.820030592263201</v>
      </c>
      <c r="L377">
        <f>(Table2[[#This Row],[6M Return vs Nifty]]-AVERAGE(Table2[6M Return vs Nifty]))/_xlfn.STDEV.P(Table2[6M Return vs Nifty])</f>
        <v>-0.8570411960392581</v>
      </c>
      <c r="M377">
        <v>-5.3700103428789001</v>
      </c>
      <c r="N377">
        <f>(Table2[[#This Row],[1W Return vs Nifty]]-AVERAGE(Table2[1W Return vs Nifty]))/_xlfn.STDEV.P(Table2[1W Return vs Nifty])</f>
        <v>-1.7422457588457629</v>
      </c>
      <c r="O377">
        <v>1900.8</v>
      </c>
      <c r="P377">
        <v>1880.35555282931</v>
      </c>
      <c r="Q377">
        <v>1740.21015747008</v>
      </c>
      <c r="R377">
        <v>25.896743760997399</v>
      </c>
      <c r="S377" s="1">
        <f>(Table2[[#This Row],[Close Price]]-Table2[[#This Row],[20D EMA]])/Table2[[#This Row],[20D EMA]]</f>
        <v>-7.8046085858585815E-2</v>
      </c>
      <c r="T377" s="1">
        <f>(Table2[[#This Row],[Close Price]]-Table2[[#This Row],[50D EMA]])/Table2[[#This Row],[50D EMA]]</f>
        <v>-6.8022003943272652E-2</v>
      </c>
      <c r="U377" s="1">
        <f>(Table2[[#This Row],[Close Price]]-Table2[[#This Row],[200D EMA]])/Table2[[#This Row],[200D EMA]]</f>
        <v>7.0335427461900909E-3</v>
      </c>
      <c r="V377">
        <v>0.82603772550147103</v>
      </c>
      <c r="W377">
        <v>1735</v>
      </c>
      <c r="X377">
        <v>1815.1</v>
      </c>
      <c r="Y377">
        <v>1735</v>
      </c>
      <c r="Z377">
        <v>1815.1</v>
      </c>
      <c r="AA377">
        <v>1735</v>
      </c>
      <c r="AB377">
        <v>1929.55</v>
      </c>
      <c r="AC377" s="1">
        <f>(Table2[[#This Row],[Close Price]]/Table2[[#This Row],[Day Low]])-1</f>
        <v>1.005763688760819E-2</v>
      </c>
      <c r="AD377" s="1">
        <f>(Table2[[#This Row],[Day High]]/Table2[[#This Row],[Close Price]])-1</f>
        <v>3.5749950069902114E-2</v>
      </c>
      <c r="AE377" s="1">
        <f>(Table2[[#This Row],[Close Price]]/Table2[[#This Row],[Current Week Low]])-1</f>
        <v>1.005763688760819E-2</v>
      </c>
      <c r="AF377" s="1">
        <f>(Table2[[#This Row],[Current Week High]]/Table2[[#This Row],[Close Price]])-1</f>
        <v>3.5749950069902114E-2</v>
      </c>
      <c r="AG377" s="1">
        <f>(Table2[[#This Row],[Close Price]]/Table2[[#This Row],[Current Month Low]])-1</f>
        <v>1.005763688760819E-2</v>
      </c>
      <c r="AH377" s="1">
        <f>(Table2[[#This Row],[Current Month High]]/Table2[[#This Row],[Close Price]])-1</f>
        <v>0.10105851807469546</v>
      </c>
      <c r="AI377">
        <v>24.0606008730634</v>
      </c>
      <c r="AJ377">
        <v>114.87952915210499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0.06</v>
      </c>
      <c r="AM377" t="s">
        <v>3188</v>
      </c>
      <c r="AN377">
        <v>-10.17</v>
      </c>
      <c r="AO377" t="s">
        <v>3189</v>
      </c>
      <c r="AP377">
        <v>5.1825504194078997E-2</v>
      </c>
      <c r="AQ377">
        <f>(Table2[[#This Row],[Sharpe Ratio]]-AVERAGE(Table2[Sharpe Ratio]))/_xlfn.STDEV.P(Table2[Sharpe Ratio])</f>
        <v>-0.11225105433924921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-2.4104880487091478</v>
      </c>
      <c r="AS377">
        <f>_xlfn.RANK.AVG(Table2[[#This Row],[1Y Return vs Nifty Z-Score]],Table2[1Y Return vs Nifty Z-Score])</f>
        <v>139</v>
      </c>
      <c r="AT377">
        <f>_xlfn.RANK.AVG(Table2[[#This Row],[6M Return vs Nifty Z-Score]],Table2[6M Return vs Nifty Z-Score])</f>
        <v>599</v>
      </c>
      <c r="AU377">
        <f>_xlfn.RANK.AVG(Table2[[#This Row],[Sharpe Ratio Z-Score]],Table2[Sharpe Ratio Z-Score])</f>
        <v>368</v>
      </c>
      <c r="AV377">
        <f>(Table2[[#This Row],[Rank 1Y]]+Table2[[#This Row],[Rank 6M]]+Table2[[#This Row],[Rank Sharpe]])/3</f>
        <v>368.66666666666669</v>
      </c>
    </row>
    <row r="378" spans="1:48" x14ac:dyDescent="0.3">
      <c r="A378" t="s">
        <v>1895</v>
      </c>
      <c r="B378" t="s">
        <v>1896</v>
      </c>
      <c r="C378" t="s">
        <v>3141</v>
      </c>
      <c r="D378" t="s">
        <v>117</v>
      </c>
      <c r="E378">
        <v>3795.6886211999999</v>
      </c>
      <c r="F378">
        <v>808.8</v>
      </c>
      <c r="G378">
        <v>41.046530405346601</v>
      </c>
      <c r="H378">
        <f>(Table2[[#This Row],[1Y Return vs Nifty]]-AVERAGE(Table2[1Y Return vs Nifty]))/_xlfn.STDEV.P(Table2[1Y Return vs Nifty])</f>
        <v>0.31812310589086867</v>
      </c>
      <c r="I378">
        <v>14.939631417018299</v>
      </c>
      <c r="J378">
        <f>(Table2[[#This Row],[1M Return vs Nifty]]-AVERAGE(Table2[1M Return vs Nifty]))/_xlfn.STDEV.P(Table2[1M Return vs Nifty])</f>
        <v>1.7109708035309052</v>
      </c>
      <c r="K378">
        <v>-21.863421284651601</v>
      </c>
      <c r="L378">
        <f>(Table2[[#This Row],[6M Return vs Nifty]]-AVERAGE(Table2[6M Return vs Nifty]))/_xlfn.STDEV.P(Table2[6M Return vs Nifty])</f>
        <v>-0.96445831125600356</v>
      </c>
      <c r="M378">
        <v>4.7815807149850498</v>
      </c>
      <c r="N378">
        <f>(Table2[[#This Row],[1W Return vs Nifty]]-AVERAGE(Table2[1W Return vs Nifty]))/_xlfn.STDEV.P(Table2[1W Return vs Nifty])</f>
        <v>0.85563144655422807</v>
      </c>
      <c r="O378">
        <v>836.05</v>
      </c>
      <c r="P378">
        <v>834.03348861105701</v>
      </c>
      <c r="Q378">
        <v>778.83628238397898</v>
      </c>
      <c r="R378">
        <v>66.883255995573293</v>
      </c>
      <c r="S378" s="1">
        <f>(Table2[[#This Row],[Close Price]]-Table2[[#This Row],[20D EMA]])/Table2[[#This Row],[20D EMA]]</f>
        <v>-3.2593744393277918E-2</v>
      </c>
      <c r="T378" s="1">
        <f>(Table2[[#This Row],[Close Price]]-Table2[[#This Row],[50D EMA]])/Table2[[#This Row],[50D EMA]]</f>
        <v>-3.0254766691777811E-2</v>
      </c>
      <c r="U378" s="1">
        <f>(Table2[[#This Row],[Close Price]]-Table2[[#This Row],[200D EMA]])/Table2[[#This Row],[200D EMA]]</f>
        <v>3.8472421346760488E-2</v>
      </c>
      <c r="V378">
        <v>0.81533815955489097</v>
      </c>
      <c r="W378">
        <v>800.1</v>
      </c>
      <c r="X378">
        <v>902</v>
      </c>
      <c r="Y378">
        <v>800.1</v>
      </c>
      <c r="Z378">
        <v>902</v>
      </c>
      <c r="AA378">
        <v>800.1</v>
      </c>
      <c r="AB378">
        <v>902</v>
      </c>
      <c r="AC378" s="1">
        <f>(Table2[[#This Row],[Close Price]]/Table2[[#This Row],[Day Low]])-1</f>
        <v>1.0873640794900608E-2</v>
      </c>
      <c r="AD378" s="1">
        <f>(Table2[[#This Row],[Day High]]/Table2[[#This Row],[Close Price]])-1</f>
        <v>0.1152324431256182</v>
      </c>
      <c r="AE378" s="1">
        <f>(Table2[[#This Row],[Close Price]]/Table2[[#This Row],[Current Week Low]])-1</f>
        <v>1.0873640794900608E-2</v>
      </c>
      <c r="AF378" s="1">
        <f>(Table2[[#This Row],[Current Week High]]/Table2[[#This Row],[Close Price]])-1</f>
        <v>0.1152324431256182</v>
      </c>
      <c r="AG378" s="1">
        <f>(Table2[[#This Row],[Close Price]]/Table2[[#This Row],[Current Month Low]])-1</f>
        <v>1.0873640794900608E-2</v>
      </c>
      <c r="AH378" s="1">
        <f>(Table2[[#This Row],[Current Month High]]/Table2[[#This Row],[Close Price]])-1</f>
        <v>0.1152324431256182</v>
      </c>
      <c r="AI378">
        <v>33.902077151335298</v>
      </c>
      <c r="AJ378">
        <v>90.979929161747293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-0.18</v>
      </c>
      <c r="AM378" t="s">
        <v>3189</v>
      </c>
      <c r="AN378">
        <v>-2.96</v>
      </c>
      <c r="AO378" t="s">
        <v>3189</v>
      </c>
      <c r="AP378">
        <v>8.8649197134598998E-2</v>
      </c>
      <c r="AQ378">
        <f>(Table2[[#This Row],[Sharpe Ratio]]-AVERAGE(Table2[Sharpe Ratio]))/_xlfn.STDEV.P(Table2[Sharpe Ratio])</f>
        <v>0.3176694886080289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2.2379365333280274</v>
      </c>
      <c r="AS378">
        <f>_xlfn.RANK.AVG(Table2[[#This Row],[1Y Return vs Nifty Z-Score]],Table2[1Y Return vs Nifty Z-Score])</f>
        <v>219</v>
      </c>
      <c r="AT378">
        <f>_xlfn.RANK.AVG(Table2[[#This Row],[6M Return vs Nifty Z-Score]],Table2[6M Return vs Nifty Z-Score])</f>
        <v>626</v>
      </c>
      <c r="AU378">
        <f>_xlfn.RANK.AVG(Table2[[#This Row],[Sharpe Ratio Z-Score]],Table2[Sharpe Ratio Z-Score])</f>
        <v>261</v>
      </c>
      <c r="AV378">
        <f>(Table2[[#This Row],[Rank 1Y]]+Table2[[#This Row],[Rank 6M]]+Table2[[#This Row],[Rank Sharpe]])/3</f>
        <v>368.66666666666669</v>
      </c>
    </row>
    <row r="379" spans="1:48" x14ac:dyDescent="0.3">
      <c r="A379" t="s">
        <v>1063</v>
      </c>
      <c r="B379" t="s">
        <v>1064</v>
      </c>
      <c r="C379" t="s">
        <v>3140</v>
      </c>
      <c r="D379" t="s">
        <v>72</v>
      </c>
      <c r="E379">
        <v>12864</v>
      </c>
      <c r="F379">
        <v>81.11</v>
      </c>
      <c r="G379">
        <v>18.6747348709244</v>
      </c>
      <c r="H379">
        <f>(Table2[[#This Row],[1Y Return vs Nifty]]-AVERAGE(Table2[1Y Return vs Nifty]))/_xlfn.STDEV.P(Table2[1Y Return vs Nifty])</f>
        <v>-8.3991175944302193E-2</v>
      </c>
      <c r="I379">
        <v>-9.4328071531586808</v>
      </c>
      <c r="J379">
        <f>(Table2[[#This Row],[1M Return vs Nifty]]-AVERAGE(Table2[1M Return vs Nifty]))/_xlfn.STDEV.P(Table2[1M Return vs Nifty])</f>
        <v>-1.0120738444445994</v>
      </c>
      <c r="K379">
        <v>-4.1101287898456302</v>
      </c>
      <c r="L379">
        <f>(Table2[[#This Row],[6M Return vs Nifty]]-AVERAGE(Table2[6M Return vs Nifty]))/_xlfn.STDEV.P(Table2[6M Return vs Nifty])</f>
        <v>-0.33785211502867368</v>
      </c>
      <c r="M379">
        <v>-0.68288464174087204</v>
      </c>
      <c r="N379">
        <f>(Table2[[#This Row],[1W Return vs Nifty]]-AVERAGE(Table2[1W Return vs Nifty]))/_xlfn.STDEV.P(Table2[1W Return vs Nifty])</f>
        <v>-0.54277102149428891</v>
      </c>
      <c r="O379">
        <v>90.89</v>
      </c>
      <c r="P379">
        <v>93.021808209354901</v>
      </c>
      <c r="Q379">
        <v>80.922613944725896</v>
      </c>
      <c r="R379">
        <v>22.153167170849802</v>
      </c>
      <c r="S379" s="1">
        <f>(Table2[[#This Row],[Close Price]]-Table2[[#This Row],[20D EMA]])/Table2[[#This Row],[20D EMA]]</f>
        <v>-0.10760259654527451</v>
      </c>
      <c r="T379" s="1">
        <f>(Table2[[#This Row],[Close Price]]-Table2[[#This Row],[50D EMA]])/Table2[[#This Row],[50D EMA]]</f>
        <v>-0.12805393099375345</v>
      </c>
      <c r="U379" s="1">
        <f>(Table2[[#This Row],[Close Price]]-Table2[[#This Row],[200D EMA]])/Table2[[#This Row],[200D EMA]]</f>
        <v>2.3156203950863157E-3</v>
      </c>
      <c r="V379">
        <v>0.14754953997276901</v>
      </c>
      <c r="W379">
        <v>80.72</v>
      </c>
      <c r="X379">
        <v>87.24</v>
      </c>
      <c r="Y379">
        <v>80.72</v>
      </c>
      <c r="Z379">
        <v>87.24</v>
      </c>
      <c r="AA379">
        <v>80.72</v>
      </c>
      <c r="AB379">
        <v>91.17</v>
      </c>
      <c r="AC379" s="1">
        <f>(Table2[[#This Row],[Close Price]]/Table2[[#This Row],[Day Low]])-1</f>
        <v>4.8315163528245275E-3</v>
      </c>
      <c r="AD379" s="1">
        <f>(Table2[[#This Row],[Day High]]/Table2[[#This Row],[Close Price]])-1</f>
        <v>7.5576377758599378E-2</v>
      </c>
      <c r="AE379" s="1">
        <f>(Table2[[#This Row],[Close Price]]/Table2[[#This Row],[Current Week Low]])-1</f>
        <v>4.8315163528245275E-3</v>
      </c>
      <c r="AF379" s="1">
        <f>(Table2[[#This Row],[Current Week High]]/Table2[[#This Row],[Close Price]])-1</f>
        <v>7.5576377758599378E-2</v>
      </c>
      <c r="AG379" s="1">
        <f>(Table2[[#This Row],[Close Price]]/Table2[[#This Row],[Current Month Low]])-1</f>
        <v>4.8315163528245275E-3</v>
      </c>
      <c r="AH379" s="1">
        <f>(Table2[[#This Row],[Current Month High]]/Table2[[#This Row],[Close Price]])-1</f>
        <v>0.12402909628899028</v>
      </c>
      <c r="AI379">
        <v>62.495376648995197</v>
      </c>
      <c r="AJ379">
        <v>63.199195171026098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-0.12</v>
      </c>
      <c r="AM379" t="s">
        <v>3189</v>
      </c>
      <c r="AN379">
        <v>-12.01</v>
      </c>
      <c r="AO379" t="s">
        <v>3189</v>
      </c>
      <c r="AP379">
        <v>6.6023560965046996E-2</v>
      </c>
      <c r="AQ379">
        <f>(Table2[[#This Row],[Sharpe Ratio]]-AVERAGE(Table2[Sharpe Ratio]))/_xlfn.STDEV.P(Table2[Sharpe Ratio])</f>
        <v>5.351277292355338E-2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327</v>
      </c>
      <c r="AT379">
        <f>_xlfn.RANK.AVG(Table2[[#This Row],[6M Return vs Nifty Z-Score]],Table2[6M Return vs Nifty Z-Score])</f>
        <v>443</v>
      </c>
      <c r="AU379">
        <f>_xlfn.RANK.AVG(Table2[[#This Row],[Sharpe Ratio Z-Score]],Table2[Sharpe Ratio Z-Score])</f>
        <v>337</v>
      </c>
      <c r="AV379">
        <f>(Table2[[#This Row],[Rank 1Y]]+Table2[[#This Row],[Rank 6M]]+Table2[[#This Row],[Rank Sharpe]])/3</f>
        <v>369</v>
      </c>
    </row>
    <row r="380" spans="1:48" x14ac:dyDescent="0.3">
      <c r="A380" t="s">
        <v>220</v>
      </c>
      <c r="B380" t="s">
        <v>221</v>
      </c>
      <c r="C380" t="s">
        <v>3142</v>
      </c>
      <c r="D380" t="s">
        <v>135</v>
      </c>
      <c r="E380">
        <v>116766.586148225</v>
      </c>
      <c r="F380">
        <v>1188.0999999999999</v>
      </c>
      <c r="G380">
        <v>26.704723474703499</v>
      </c>
      <c r="H380">
        <f>(Table2[[#This Row],[1Y Return vs Nifty]]-AVERAGE(Table2[1Y Return vs Nifty]))/_xlfn.STDEV.P(Table2[1Y Return vs Nifty])</f>
        <v>6.0341141753890715E-2</v>
      </c>
      <c r="I380">
        <v>-2.3149027784424101</v>
      </c>
      <c r="J380">
        <f>(Table2[[#This Row],[1M Return vs Nifty]]-AVERAGE(Table2[1M Return vs Nifty]))/_xlfn.STDEV.P(Table2[1M Return vs Nifty])</f>
        <v>-0.21681606354738706</v>
      </c>
      <c r="K380">
        <v>-10.6637340676343</v>
      </c>
      <c r="L380">
        <f>(Table2[[#This Row],[6M Return vs Nifty]]-AVERAGE(Table2[6M Return vs Nifty]))/_xlfn.STDEV.P(Table2[6M Return vs Nifty])</f>
        <v>-0.56916299304704399</v>
      </c>
      <c r="M380">
        <v>-4.5571351846513402</v>
      </c>
      <c r="N380">
        <f>(Table2[[#This Row],[1W Return vs Nifty]]-AVERAGE(Table2[1W Return vs Nifty]))/_xlfn.STDEV.P(Table2[1W Return vs Nifty])</f>
        <v>-1.534224195293967</v>
      </c>
      <c r="O380">
        <v>1262.55</v>
      </c>
      <c r="P380">
        <v>1282.19716619971</v>
      </c>
      <c r="Q380">
        <v>1198.4101907765801</v>
      </c>
      <c r="R380">
        <v>25.712299257957199</v>
      </c>
      <c r="S380" s="1">
        <f>(Table2[[#This Row],[Close Price]]-Table2[[#This Row],[20D EMA]])/Table2[[#This Row],[20D EMA]]</f>
        <v>-5.8967961664884598E-2</v>
      </c>
      <c r="T380" s="1">
        <f>(Table2[[#This Row],[Close Price]]-Table2[[#This Row],[50D EMA]])/Table2[[#This Row],[50D EMA]]</f>
        <v>-7.3387438905830368E-2</v>
      </c>
      <c r="U380" s="1">
        <f>(Table2[[#This Row],[Close Price]]-Table2[[#This Row],[200D EMA]])/Table2[[#This Row],[200D EMA]]</f>
        <v>-8.6032235506100507E-3</v>
      </c>
      <c r="V380">
        <v>1.47144588977424</v>
      </c>
      <c r="W380">
        <v>1178.2</v>
      </c>
      <c r="X380">
        <v>1222</v>
      </c>
      <c r="Y380">
        <v>1178.2</v>
      </c>
      <c r="Z380">
        <v>1222</v>
      </c>
      <c r="AA380">
        <v>1123</v>
      </c>
      <c r="AB380">
        <v>1252</v>
      </c>
      <c r="AC380" s="1">
        <f>(Table2[[#This Row],[Close Price]]/Table2[[#This Row],[Day Low]])-1</f>
        <v>8.4026481072820847E-3</v>
      </c>
      <c r="AD380" s="1">
        <f>(Table2[[#This Row],[Day High]]/Table2[[#This Row],[Close Price]])-1</f>
        <v>2.8532951771736537E-2</v>
      </c>
      <c r="AE380" s="1">
        <f>(Table2[[#This Row],[Close Price]]/Table2[[#This Row],[Current Week Low]])-1</f>
        <v>8.4026481072820847E-3</v>
      </c>
      <c r="AF380" s="1">
        <f>(Table2[[#This Row],[Current Week High]]/Table2[[#This Row],[Close Price]])-1</f>
        <v>2.8532951771736537E-2</v>
      </c>
      <c r="AG380" s="1">
        <f>(Table2[[#This Row],[Close Price]]/Table2[[#This Row],[Current Month Low]])-1</f>
        <v>5.7969723953695373E-2</v>
      </c>
      <c r="AH380" s="1">
        <f>(Table2[[#This Row],[Current Month High]]/Table2[[#This Row],[Close Price]])-1</f>
        <v>5.378335156973324E-2</v>
      </c>
      <c r="AI380">
        <v>38.872990489015997</v>
      </c>
      <c r="AJ380">
        <v>69.317372096337394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3189</v>
      </c>
      <c r="AN380">
        <v>-7.78</v>
      </c>
      <c r="AO380" t="s">
        <v>3189</v>
      </c>
      <c r="AP380">
        <v>7.2885936059744E-2</v>
      </c>
      <c r="AQ380">
        <f>(Table2[[#This Row],[Sharpe Ratio]]-AVERAGE(Table2[Sharpe Ratio]))/_xlfn.STDEV.P(Table2[Sharpe Ratio])</f>
        <v>0.13363173414195945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282</v>
      </c>
      <c r="AT380">
        <f>_xlfn.RANK.AVG(Table2[[#This Row],[6M Return vs Nifty Z-Score]],Table2[6M Return vs Nifty Z-Score])</f>
        <v>516</v>
      </c>
      <c r="AU380">
        <f>_xlfn.RANK.AVG(Table2[[#This Row],[Sharpe Ratio Z-Score]],Table2[Sharpe Ratio Z-Score])</f>
        <v>311</v>
      </c>
      <c r="AV380">
        <f>(Table2[[#This Row],[Rank 1Y]]+Table2[[#This Row],[Rank 6M]]+Table2[[#This Row],[Rank Sharpe]])/3</f>
        <v>369.66666666666669</v>
      </c>
    </row>
    <row r="381" spans="1:48" x14ac:dyDescent="0.3">
      <c r="A381" t="s">
        <v>280</v>
      </c>
      <c r="B381" t="s">
        <v>281</v>
      </c>
      <c r="C381" t="s">
        <v>3129</v>
      </c>
      <c r="D381" t="s">
        <v>34</v>
      </c>
      <c r="E381">
        <v>97618.348860119993</v>
      </c>
      <c r="F381">
        <v>103.49</v>
      </c>
      <c r="G381">
        <v>15.4667615967646</v>
      </c>
      <c r="H381">
        <f>(Table2[[#This Row],[1Y Return vs Nifty]]-AVERAGE(Table2[1Y Return vs Nifty]))/_xlfn.STDEV.P(Table2[1Y Return vs Nifty])</f>
        <v>-0.14165180793516693</v>
      </c>
      <c r="I381">
        <v>4.8851158205134304</v>
      </c>
      <c r="J381">
        <f>(Table2[[#This Row],[1M Return vs Nifty]]-AVERAGE(Table2[1M Return vs Nifty]))/_xlfn.STDEV.P(Table2[1M Return vs Nifty])</f>
        <v>0.58761604343108276</v>
      </c>
      <c r="K381">
        <v>-25.647742904803302</v>
      </c>
      <c r="L381">
        <f>(Table2[[#This Row],[6M Return vs Nifty]]-AVERAGE(Table2[6M Return vs Nifty]))/_xlfn.STDEV.P(Table2[6M Return vs Nifty])</f>
        <v>-1.0980267395572814</v>
      </c>
      <c r="M381">
        <v>-0.60011265165840399</v>
      </c>
      <c r="N381">
        <f>(Table2[[#This Row],[1W Return vs Nifty]]-AVERAGE(Table2[1W Return vs Nifty]))/_xlfn.STDEV.P(Table2[1W Return vs Nifty])</f>
        <v>-0.52158897573858798</v>
      </c>
      <c r="O381">
        <v>107.98</v>
      </c>
      <c r="P381">
        <v>109.332218333409</v>
      </c>
      <c r="Q381">
        <v>105.821272752366</v>
      </c>
      <c r="R381">
        <v>44.754918584643598</v>
      </c>
      <c r="S381" s="1">
        <f>(Table2[[#This Row],[Close Price]]-Table2[[#This Row],[20D EMA]])/Table2[[#This Row],[20D EMA]]</f>
        <v>-4.1581774402667242E-2</v>
      </c>
      <c r="T381" s="1">
        <f>(Table2[[#This Row],[Close Price]]-Table2[[#This Row],[50D EMA]])/Table2[[#This Row],[50D EMA]]</f>
        <v>-5.3435468725176155E-2</v>
      </c>
      <c r="U381" s="1">
        <f>(Table2[[#This Row],[Close Price]]-Table2[[#This Row],[200D EMA]])/Table2[[#This Row],[200D EMA]]</f>
        <v>-2.203028457067845E-2</v>
      </c>
      <c r="V381">
        <v>1.31100459692775</v>
      </c>
      <c r="W381">
        <v>102.34</v>
      </c>
      <c r="X381">
        <v>109.05</v>
      </c>
      <c r="Y381">
        <v>102.34</v>
      </c>
      <c r="Z381">
        <v>109.05</v>
      </c>
      <c r="AA381">
        <v>102.34</v>
      </c>
      <c r="AB381">
        <v>112.46</v>
      </c>
      <c r="AC381" s="1">
        <f>(Table2[[#This Row],[Close Price]]/Table2[[#This Row],[Day Low]])-1</f>
        <v>1.1237052960719085E-2</v>
      </c>
      <c r="AD381" s="1">
        <f>(Table2[[#This Row],[Day High]]/Table2[[#This Row],[Close Price]])-1</f>
        <v>5.372499758430771E-2</v>
      </c>
      <c r="AE381" s="1">
        <f>(Table2[[#This Row],[Close Price]]/Table2[[#This Row],[Current Week Low]])-1</f>
        <v>1.1237052960719085E-2</v>
      </c>
      <c r="AF381" s="1">
        <f>(Table2[[#This Row],[Current Week High]]/Table2[[#This Row],[Close Price]])-1</f>
        <v>5.372499758430771E-2</v>
      </c>
      <c r="AG381" s="1">
        <f>(Table2[[#This Row],[Close Price]]/Table2[[#This Row],[Current Month Low]])-1</f>
        <v>1.1237052960719085E-2</v>
      </c>
      <c r="AH381" s="1">
        <f>(Table2[[#This Row],[Current Month High]]/Table2[[#This Row],[Close Price]])-1</f>
        <v>8.667504106676982E-2</v>
      </c>
      <c r="AI381">
        <v>24.5530969175765</v>
      </c>
      <c r="AJ381">
        <v>51.256942414498603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-7.0000000000000007E-2</v>
      </c>
      <c r="AM381" t="s">
        <v>3189</v>
      </c>
      <c r="AN381">
        <v>-1.86</v>
      </c>
      <c r="AO381" t="s">
        <v>3189</v>
      </c>
      <c r="AP381">
        <v>0.14484784236821399</v>
      </c>
      <c r="AQ381">
        <f>(Table2[[#This Row],[Sharpe Ratio]]-AVERAGE(Table2[Sharpe Ratio]))/_xlfn.STDEV.P(Table2[Sharpe Ratio])</f>
        <v>0.97379466624199273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343</v>
      </c>
      <c r="AT381">
        <f>_xlfn.RANK.AVG(Table2[[#This Row],[6M Return vs Nifty Z-Score]],Table2[6M Return vs Nifty Z-Score])</f>
        <v>655</v>
      </c>
      <c r="AU381">
        <f>_xlfn.RANK.AVG(Table2[[#This Row],[Sharpe Ratio Z-Score]],Table2[Sharpe Ratio Z-Score])</f>
        <v>115</v>
      </c>
      <c r="AV381">
        <f>(Table2[[#This Row],[Rank 1Y]]+Table2[[#This Row],[Rank 6M]]+Table2[[#This Row],[Rank Sharpe]])/3</f>
        <v>371</v>
      </c>
    </row>
    <row r="382" spans="1:48" x14ac:dyDescent="0.3">
      <c r="A382" t="s">
        <v>1420</v>
      </c>
      <c r="B382" t="s">
        <v>1421</v>
      </c>
      <c r="C382" t="s">
        <v>3127</v>
      </c>
      <c r="D382" t="s">
        <v>1405</v>
      </c>
      <c r="E382">
        <v>7778.4871986899998</v>
      </c>
      <c r="F382">
        <v>452.2</v>
      </c>
      <c r="G382">
        <v>49.720318857144399</v>
      </c>
      <c r="H382">
        <f>(Table2[[#This Row],[1Y Return vs Nifty]]-AVERAGE(Table2[1Y Return vs Nifty]))/_xlfn.STDEV.P(Table2[1Y Return vs Nifty])</f>
        <v>0.47402718648727443</v>
      </c>
      <c r="I382">
        <v>-0.45579294230968298</v>
      </c>
      <c r="J382">
        <f>(Table2[[#This Row],[1M Return vs Nifty]]-AVERAGE(Table2[1M Return vs Nifty]))/_xlfn.STDEV.P(Table2[1M Return vs Nifty])</f>
        <v>-9.1044275244562857E-3</v>
      </c>
      <c r="K382">
        <v>-1.81671381042907E-2</v>
      </c>
      <c r="L382">
        <f>(Table2[[#This Row],[6M Return vs Nifty]]-AVERAGE(Table2[6M Return vs Nifty]))/_xlfn.STDEV.P(Table2[6M Return vs Nifty])</f>
        <v>-0.19342546704459415</v>
      </c>
      <c r="M382">
        <v>2.25337471028908</v>
      </c>
      <c r="N382">
        <f>(Table2[[#This Row],[1W Return vs Nifty]]-AVERAGE(Table2[1W Return vs Nifty]))/_xlfn.STDEV.P(Table2[1W Return vs Nifty])</f>
        <v>0.20864234773043797</v>
      </c>
      <c r="O382">
        <v>488.16</v>
      </c>
      <c r="P382">
        <v>502.48166019054298</v>
      </c>
      <c r="Q382">
        <v>466.67983969482498</v>
      </c>
      <c r="R382">
        <v>37.168307162553297</v>
      </c>
      <c r="S382" s="1">
        <f>(Table2[[#This Row],[Close Price]]-Table2[[#This Row],[20D EMA]])/Table2[[#This Row],[20D EMA]]</f>
        <v>-7.3664372336938774E-2</v>
      </c>
      <c r="T382" s="1">
        <f>(Table2[[#This Row],[Close Price]]-Table2[[#This Row],[50D EMA]])/Table2[[#This Row],[50D EMA]]</f>
        <v>-0.10006665750044687</v>
      </c>
      <c r="U382" s="1">
        <f>(Table2[[#This Row],[Close Price]]-Table2[[#This Row],[200D EMA]])/Table2[[#This Row],[200D EMA]]</f>
        <v>-3.1027352079947917E-2</v>
      </c>
      <c r="V382">
        <v>0.59131622328926503</v>
      </c>
      <c r="W382">
        <v>450.05</v>
      </c>
      <c r="X382">
        <v>495</v>
      </c>
      <c r="Y382">
        <v>450.05</v>
      </c>
      <c r="Z382">
        <v>495</v>
      </c>
      <c r="AA382">
        <v>450.05</v>
      </c>
      <c r="AB382">
        <v>504.65</v>
      </c>
      <c r="AC382" s="1">
        <f>(Table2[[#This Row],[Close Price]]/Table2[[#This Row],[Day Low]])-1</f>
        <v>4.7772469725586575E-3</v>
      </c>
      <c r="AD382" s="1">
        <f>(Table2[[#This Row],[Day High]]/Table2[[#This Row],[Close Price]])-1</f>
        <v>9.4648385670057511E-2</v>
      </c>
      <c r="AE382" s="1">
        <f>(Table2[[#This Row],[Close Price]]/Table2[[#This Row],[Current Week Low]])-1</f>
        <v>4.7772469725586575E-3</v>
      </c>
      <c r="AF382" s="1">
        <f>(Table2[[#This Row],[Current Week High]]/Table2[[#This Row],[Close Price]])-1</f>
        <v>9.4648385670057511E-2</v>
      </c>
      <c r="AG382" s="1">
        <f>(Table2[[#This Row],[Close Price]]/Table2[[#This Row],[Current Month Low]])-1</f>
        <v>4.7772469725586575E-3</v>
      </c>
      <c r="AH382" s="1">
        <f>(Table2[[#This Row],[Current Month High]]/Table2[[#This Row],[Close Price]])-1</f>
        <v>0.11598850066342314</v>
      </c>
      <c r="AI382">
        <v>40.380362671384297</v>
      </c>
      <c r="AJ382">
        <v>89.2578125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-0.17</v>
      </c>
      <c r="AM382" t="s">
        <v>3189</v>
      </c>
      <c r="AN382">
        <v>-8.0299999999999994</v>
      </c>
      <c r="AO382" t="s">
        <v>3189</v>
      </c>
      <c r="AQ382">
        <f>(Table2[[#This Row],[Sharpe Ratio]]-AVERAGE(Table2[Sharpe Ratio]))/_xlfn.STDEV.P(Table2[Sharpe Ratio])</f>
        <v>-0.71731934386752505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179</v>
      </c>
      <c r="AT382">
        <f>_xlfn.RANK.AVG(Table2[[#This Row],[6M Return vs Nifty Z-Score]],Table2[6M Return vs Nifty Z-Score])</f>
        <v>394</v>
      </c>
      <c r="AU382">
        <f>_xlfn.RANK.AVG(Table2[[#This Row],[Sharpe Ratio Z-Score]],Table2[Sharpe Ratio Z-Score])</f>
        <v>541.5</v>
      </c>
      <c r="AV382">
        <f>(Table2[[#This Row],[Rank 1Y]]+Table2[[#This Row],[Rank 6M]]+Table2[[#This Row],[Rank Sharpe]])/3</f>
        <v>371.5</v>
      </c>
    </row>
    <row r="383" spans="1:48" x14ac:dyDescent="0.3">
      <c r="A383" t="s">
        <v>133</v>
      </c>
      <c r="B383" t="s">
        <v>134</v>
      </c>
      <c r="C383" t="s">
        <v>3142</v>
      </c>
      <c r="D383" t="s">
        <v>135</v>
      </c>
      <c r="E383">
        <v>209126.70948141001</v>
      </c>
      <c r="F383">
        <v>825.65</v>
      </c>
      <c r="G383">
        <v>26.4933025355793</v>
      </c>
      <c r="H383">
        <f>(Table2[[#This Row],[1Y Return vs Nifty]]-AVERAGE(Table2[1Y Return vs Nifty]))/_xlfn.STDEV.P(Table2[1Y Return vs Nifty])</f>
        <v>5.6541027499760491E-2</v>
      </c>
      <c r="I383">
        <v>3.8895188229076401</v>
      </c>
      <c r="J383">
        <f>(Table2[[#This Row],[1M Return vs Nifty]]-AVERAGE(Table2[1M Return vs Nifty]))/_xlfn.STDEV.P(Table2[1M Return vs Nifty])</f>
        <v>0.47638158209210635</v>
      </c>
      <c r="K383">
        <v>-20.220672253986798</v>
      </c>
      <c r="L383">
        <f>(Table2[[#This Row],[6M Return vs Nifty]]-AVERAGE(Table2[6M Return vs Nifty]))/_xlfn.STDEV.P(Table2[6M Return vs Nifty])</f>
        <v>-0.9064771383686554</v>
      </c>
      <c r="M383">
        <v>-3.3691108430720398</v>
      </c>
      <c r="N383">
        <f>(Table2[[#This Row],[1W Return vs Nifty]]-AVERAGE(Table2[1W Return vs Nifty]))/_xlfn.STDEV.P(Table2[1W Return vs Nifty])</f>
        <v>-1.2301988125872476</v>
      </c>
      <c r="O383">
        <v>871.5</v>
      </c>
      <c r="P383">
        <v>859.86570656252002</v>
      </c>
      <c r="Q383">
        <v>804.07666295118997</v>
      </c>
      <c r="R383">
        <v>34.266777286588798</v>
      </c>
      <c r="S383" s="1">
        <f>(Table2[[#This Row],[Close Price]]-Table2[[#This Row],[20D EMA]])/Table2[[#This Row],[20D EMA]]</f>
        <v>-5.2610441767068299E-2</v>
      </c>
      <c r="T383" s="1">
        <f>(Table2[[#This Row],[Close Price]]-Table2[[#This Row],[50D EMA]])/Table2[[#This Row],[50D EMA]]</f>
        <v>-3.9791919018731386E-2</v>
      </c>
      <c r="U383" s="1">
        <f>(Table2[[#This Row],[Close Price]]-Table2[[#This Row],[200D EMA]])/Table2[[#This Row],[200D EMA]]</f>
        <v>2.6829950479634272E-2</v>
      </c>
      <c r="V383">
        <v>1.3519901203323501</v>
      </c>
      <c r="W383">
        <v>815.7</v>
      </c>
      <c r="X383">
        <v>853.75</v>
      </c>
      <c r="Y383">
        <v>815.7</v>
      </c>
      <c r="Z383">
        <v>853.75</v>
      </c>
      <c r="AA383">
        <v>815.7</v>
      </c>
      <c r="AB383">
        <v>916.1</v>
      </c>
      <c r="AC383" s="1">
        <f>(Table2[[#This Row],[Close Price]]/Table2[[#This Row],[Day Low]])-1</f>
        <v>1.2198112050999077E-2</v>
      </c>
      <c r="AD383" s="1">
        <f>(Table2[[#This Row],[Day High]]/Table2[[#This Row],[Close Price]])-1</f>
        <v>3.4033791558166326E-2</v>
      </c>
      <c r="AE383" s="1">
        <f>(Table2[[#This Row],[Close Price]]/Table2[[#This Row],[Current Week Low]])-1</f>
        <v>1.2198112050999077E-2</v>
      </c>
      <c r="AF383" s="1">
        <f>(Table2[[#This Row],[Current Week High]]/Table2[[#This Row],[Close Price]])-1</f>
        <v>3.4033791558166326E-2</v>
      </c>
      <c r="AG383" s="1">
        <f>(Table2[[#This Row],[Close Price]]/Table2[[#This Row],[Current Month Low]])-1</f>
        <v>1.2198112050999077E-2</v>
      </c>
      <c r="AH383" s="1">
        <f>(Table2[[#This Row],[Current Month High]]/Table2[[#This Row],[Close Price]])-1</f>
        <v>0.10955005147459573</v>
      </c>
      <c r="AI383">
        <v>17.1925149881911</v>
      </c>
      <c r="AJ383">
        <v>60.788704965920097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0.08</v>
      </c>
      <c r="AM383" t="s">
        <v>3188</v>
      </c>
      <c r="AN383">
        <v>-4.07</v>
      </c>
      <c r="AO383" t="s">
        <v>3189</v>
      </c>
      <c r="AP383">
        <v>0.10060361149325001</v>
      </c>
      <c r="AQ383">
        <f>(Table2[[#This Row],[Sharpe Ratio]]-AVERAGE(Table2[Sharpe Ratio]))/_xlfn.STDEV.P(Table2[Sharpe Ratio])</f>
        <v>0.45723855138480002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-1.1465147899792361</v>
      </c>
      <c r="AS383">
        <f>_xlfn.RANK.AVG(Table2[[#This Row],[1Y Return vs Nifty Z-Score]],Table2[1Y Return vs Nifty Z-Score])</f>
        <v>283</v>
      </c>
      <c r="AT383">
        <f>_xlfn.RANK.AVG(Table2[[#This Row],[6M Return vs Nifty Z-Score]],Table2[6M Return vs Nifty Z-Score])</f>
        <v>615</v>
      </c>
      <c r="AU383">
        <f>_xlfn.RANK.AVG(Table2[[#This Row],[Sharpe Ratio Z-Score]],Table2[Sharpe Ratio Z-Score])</f>
        <v>225</v>
      </c>
      <c r="AV383">
        <f>(Table2[[#This Row],[Rank 1Y]]+Table2[[#This Row],[Rank 6M]]+Table2[[#This Row],[Rank Sharpe]])/3</f>
        <v>374.33333333333331</v>
      </c>
    </row>
    <row r="384" spans="1:48" x14ac:dyDescent="0.3">
      <c r="A384" t="s">
        <v>2070</v>
      </c>
      <c r="B384" t="s">
        <v>2071</v>
      </c>
      <c r="C384" t="s">
        <v>3127</v>
      </c>
      <c r="D384" t="s">
        <v>63</v>
      </c>
      <c r="E384">
        <v>3139.0589509930001</v>
      </c>
      <c r="F384">
        <v>220.04</v>
      </c>
      <c r="G384">
        <v>8.4164889119904398</v>
      </c>
      <c r="H384">
        <f>(Table2[[#This Row],[1Y Return vs Nifty]]-AVERAGE(Table2[1Y Return vs Nifty]))/_xlfn.STDEV.P(Table2[1Y Return vs Nifty])</f>
        <v>-0.26837455278673716</v>
      </c>
      <c r="I384">
        <v>-2.4304291990459101</v>
      </c>
      <c r="J384">
        <f>(Table2[[#This Row],[1M Return vs Nifty]]-AVERAGE(Table2[1M Return vs Nifty]))/_xlfn.STDEV.P(Table2[1M Return vs Nifty])</f>
        <v>-0.22972341380773662</v>
      </c>
      <c r="K384">
        <v>9.0297171295673397</v>
      </c>
      <c r="L384">
        <f>(Table2[[#This Row],[6M Return vs Nifty]]-AVERAGE(Table2[6M Return vs Nifty]))/_xlfn.STDEV.P(Table2[6M Return vs Nifty])</f>
        <v>0.12592151304540997</v>
      </c>
      <c r="M384">
        <v>4.9413528345060502</v>
      </c>
      <c r="N384">
        <f>(Table2[[#This Row],[1W Return vs Nifty]]-AVERAGE(Table2[1W Return vs Nifty]))/_xlfn.STDEV.P(Table2[1W Return vs Nifty])</f>
        <v>0.89651847056811562</v>
      </c>
      <c r="O384">
        <v>238.45</v>
      </c>
      <c r="P384">
        <v>241.175326365529</v>
      </c>
      <c r="Q384">
        <v>214.93542535057199</v>
      </c>
      <c r="R384">
        <v>47.552122900377803</v>
      </c>
      <c r="S384" s="1">
        <f>(Table2[[#This Row],[Close Price]]-Table2[[#This Row],[20D EMA]])/Table2[[#This Row],[20D EMA]]</f>
        <v>-7.7206961627175497E-2</v>
      </c>
      <c r="T384" s="1">
        <f>(Table2[[#This Row],[Close Price]]-Table2[[#This Row],[50D EMA]])/Table2[[#This Row],[50D EMA]]</f>
        <v>-8.7634695820815386E-2</v>
      </c>
      <c r="U384" s="1">
        <f>(Table2[[#This Row],[Close Price]]-Table2[[#This Row],[200D EMA]])/Table2[[#This Row],[200D EMA]]</f>
        <v>2.3749340719902961E-2</v>
      </c>
      <c r="V384">
        <v>0.38885900524484801</v>
      </c>
      <c r="W384">
        <v>218.55</v>
      </c>
      <c r="X384">
        <v>239</v>
      </c>
      <c r="Y384">
        <v>218.55</v>
      </c>
      <c r="Z384">
        <v>239</v>
      </c>
      <c r="AA384">
        <v>218.55</v>
      </c>
      <c r="AB384">
        <v>246.5</v>
      </c>
      <c r="AC384" s="1">
        <f>(Table2[[#This Row],[Close Price]]/Table2[[#This Row],[Day Low]])-1</f>
        <v>6.8176618622739493E-3</v>
      </c>
      <c r="AD384" s="1">
        <f>(Table2[[#This Row],[Day High]]/Table2[[#This Row],[Close Price]])-1</f>
        <v>8.6166151608798369E-2</v>
      </c>
      <c r="AE384" s="1">
        <f>(Table2[[#This Row],[Close Price]]/Table2[[#This Row],[Current Week Low]])-1</f>
        <v>6.8176618622739493E-3</v>
      </c>
      <c r="AF384" s="1">
        <f>(Table2[[#This Row],[Current Week High]]/Table2[[#This Row],[Close Price]])-1</f>
        <v>8.6166151608798369E-2</v>
      </c>
      <c r="AG384" s="1">
        <f>(Table2[[#This Row],[Close Price]]/Table2[[#This Row],[Current Month Low]])-1</f>
        <v>6.8176618622739493E-3</v>
      </c>
      <c r="AH384" s="1">
        <f>(Table2[[#This Row],[Current Month High]]/Table2[[#This Row],[Close Price]])-1</f>
        <v>0.12025086347936753</v>
      </c>
      <c r="AI384">
        <v>33.407562261407001</v>
      </c>
      <c r="AJ384">
        <v>41.595881595881501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-0.06</v>
      </c>
      <c r="AM384" t="s">
        <v>3189</v>
      </c>
      <c r="AN384">
        <v>-8.92</v>
      </c>
      <c r="AO384" t="s">
        <v>3189</v>
      </c>
      <c r="AP384">
        <v>2.1017656414734999E-2</v>
      </c>
      <c r="AQ384">
        <f>(Table2[[#This Row],[Sharpe Ratio]]-AVERAGE(Table2[Sharpe Ratio]))/_xlfn.STDEV.P(Table2[Sharpe Ratio])</f>
        <v>-0.47193596333864607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390</v>
      </c>
      <c r="AT384">
        <f>_xlfn.RANK.AVG(Table2[[#This Row],[6M Return vs Nifty Z-Score]],Table2[6M Return vs Nifty Z-Score])</f>
        <v>279</v>
      </c>
      <c r="AU384">
        <f>_xlfn.RANK.AVG(Table2[[#This Row],[Sharpe Ratio Z-Score]],Table2[Sharpe Ratio Z-Score])</f>
        <v>455</v>
      </c>
      <c r="AV384">
        <f>(Table2[[#This Row],[Rank 1Y]]+Table2[[#This Row],[Rank 6M]]+Table2[[#This Row],[Rank Sharpe]])/3</f>
        <v>374.66666666666669</v>
      </c>
    </row>
    <row r="385" spans="1:48" x14ac:dyDescent="0.3">
      <c r="A385" t="s">
        <v>200</v>
      </c>
      <c r="B385" t="s">
        <v>201</v>
      </c>
      <c r="C385" t="s">
        <v>3135</v>
      </c>
      <c r="D385" t="s">
        <v>202</v>
      </c>
      <c r="E385">
        <v>128994.8949828</v>
      </c>
      <c r="F385">
        <v>4667.95</v>
      </c>
      <c r="G385">
        <v>9.3111282836413096</v>
      </c>
      <c r="H385">
        <f>(Table2[[#This Row],[1Y Return vs Nifty]]-AVERAGE(Table2[1Y Return vs Nifty]))/_xlfn.STDEV.P(Table2[1Y Return vs Nifty])</f>
        <v>-0.25229415960241114</v>
      </c>
      <c r="I385">
        <v>-0.79817588420661201</v>
      </c>
      <c r="J385">
        <f>(Table2[[#This Row],[1M Return vs Nifty]]-AVERAGE(Table2[1M Return vs Nifty]))/_xlfn.STDEV.P(Table2[1M Return vs Nifty])</f>
        <v>-4.7357638618046531E-2</v>
      </c>
      <c r="K385">
        <v>0.853443878913559</v>
      </c>
      <c r="L385">
        <f>(Table2[[#This Row],[6M Return vs Nifty]]-AVERAGE(Table2[6M Return vs Nifty]))/_xlfn.STDEV.P(Table2[6M Return vs Nifty])</f>
        <v>-0.16266177269757784</v>
      </c>
      <c r="M385">
        <v>-3.09424889425018</v>
      </c>
      <c r="N385">
        <f>(Table2[[#This Row],[1W Return vs Nifty]]-AVERAGE(Table2[1W Return vs Nifty]))/_xlfn.STDEV.P(Table2[1W Return vs Nifty])</f>
        <v>-1.1598593369911556</v>
      </c>
      <c r="O385">
        <v>4860.09</v>
      </c>
      <c r="P385">
        <v>4841.2205925922799</v>
      </c>
      <c r="Q385">
        <v>4471.9232951389104</v>
      </c>
      <c r="R385">
        <v>30.2250647234365</v>
      </c>
      <c r="S385" s="1">
        <f>(Table2[[#This Row],[Close Price]]-Table2[[#This Row],[20D EMA]])/Table2[[#This Row],[20D EMA]]</f>
        <v>-3.9534247308177485E-2</v>
      </c>
      <c r="T385" s="1">
        <f>(Table2[[#This Row],[Close Price]]-Table2[[#This Row],[50D EMA]])/Table2[[#This Row],[50D EMA]]</f>
        <v>-3.5790683212702068E-2</v>
      </c>
      <c r="U385" s="1">
        <f>(Table2[[#This Row],[Close Price]]-Table2[[#This Row],[200D EMA]])/Table2[[#This Row],[200D EMA]]</f>
        <v>4.383498819717576E-2</v>
      </c>
      <c r="V385">
        <v>1.22654943383364</v>
      </c>
      <c r="W385">
        <v>4650</v>
      </c>
      <c r="X385">
        <v>4748.8</v>
      </c>
      <c r="Y385">
        <v>4650</v>
      </c>
      <c r="Z385">
        <v>4748.8</v>
      </c>
      <c r="AA385">
        <v>4650</v>
      </c>
      <c r="AB385">
        <v>5045.95</v>
      </c>
      <c r="AC385" s="1">
        <f>(Table2[[#This Row],[Close Price]]/Table2[[#This Row],[Day Low]])-1</f>
        <v>3.8602150537634383E-3</v>
      </c>
      <c r="AD385" s="1">
        <f>(Table2[[#This Row],[Day High]]/Table2[[#This Row],[Close Price]])-1</f>
        <v>1.7320236934843081E-2</v>
      </c>
      <c r="AE385" s="1">
        <f>(Table2[[#This Row],[Close Price]]/Table2[[#This Row],[Current Week Low]])-1</f>
        <v>3.8602150537634383E-3</v>
      </c>
      <c r="AF385" s="1">
        <f>(Table2[[#This Row],[Current Week High]]/Table2[[#This Row],[Close Price]])-1</f>
        <v>1.7320236934843081E-2</v>
      </c>
      <c r="AG385" s="1">
        <f>(Table2[[#This Row],[Close Price]]/Table2[[#This Row],[Current Month Low]])-1</f>
        <v>3.8602150537634383E-3</v>
      </c>
      <c r="AH385" s="1">
        <f>(Table2[[#This Row],[Current Month High]]/Table2[[#This Row],[Close Price]])-1</f>
        <v>8.0977731123941021E-2</v>
      </c>
      <c r="AI385">
        <v>9.3627823777032706</v>
      </c>
      <c r="AJ385">
        <v>42.532824427480897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-0.06</v>
      </c>
      <c r="AM385" t="s">
        <v>3189</v>
      </c>
      <c r="AN385">
        <v>-3.76</v>
      </c>
      <c r="AO385" t="s">
        <v>3189</v>
      </c>
      <c r="AP385">
        <v>5.7390390679746002E-2</v>
      </c>
      <c r="AQ385">
        <f>(Table2[[#This Row],[Sharpe Ratio]]-AVERAGE(Table2[Sharpe Ratio]))/_xlfn.STDEV.P(Table2[Sharpe Ratio])</f>
        <v>-4.7280411030269226E-2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-1.6694533189394605</v>
      </c>
      <c r="AS385">
        <f>_xlfn.RANK.AVG(Table2[[#This Row],[1Y Return vs Nifty Z-Score]],Table2[1Y Return vs Nifty Z-Score])</f>
        <v>384</v>
      </c>
      <c r="AT385">
        <f>_xlfn.RANK.AVG(Table2[[#This Row],[6M Return vs Nifty Z-Score]],Table2[6M Return vs Nifty Z-Score])</f>
        <v>385</v>
      </c>
      <c r="AU385">
        <f>_xlfn.RANK.AVG(Table2[[#This Row],[Sharpe Ratio Z-Score]],Table2[Sharpe Ratio Z-Score])</f>
        <v>356</v>
      </c>
      <c r="AV385">
        <f>(Table2[[#This Row],[Rank 1Y]]+Table2[[#This Row],[Rank 6M]]+Table2[[#This Row],[Rank Sharpe]])/3</f>
        <v>375</v>
      </c>
    </row>
    <row r="386" spans="1:48" x14ac:dyDescent="0.3">
      <c r="A386" t="s">
        <v>1144</v>
      </c>
      <c r="B386" t="s">
        <v>1145</v>
      </c>
      <c r="C386" t="s">
        <v>3135</v>
      </c>
      <c r="D386" t="s">
        <v>415</v>
      </c>
      <c r="E386">
        <v>11100.55129377</v>
      </c>
      <c r="F386">
        <v>390.75</v>
      </c>
      <c r="G386">
        <v>20.1015917731463</v>
      </c>
      <c r="H386">
        <f>(Table2[[#This Row],[1Y Return vs Nifty]]-AVERAGE(Table2[1Y Return vs Nifty]))/_xlfn.STDEV.P(Table2[1Y Return vs Nifty])</f>
        <v>-5.8344618535188346E-2</v>
      </c>
      <c r="I386">
        <v>-1.37616692420405</v>
      </c>
      <c r="J386">
        <f>(Table2[[#This Row],[1M Return vs Nifty]]-AVERAGE(Table2[1M Return vs Nifty]))/_xlfn.STDEV.P(Table2[1M Return vs Nifty])</f>
        <v>-0.11193449265384647</v>
      </c>
      <c r="K386">
        <v>-17.4865986032205</v>
      </c>
      <c r="L386">
        <f>(Table2[[#This Row],[6M Return vs Nifty]]-AVERAGE(Table2[6M Return vs Nifty]))/_xlfn.STDEV.P(Table2[6M Return vs Nifty])</f>
        <v>-0.80997743325687055</v>
      </c>
      <c r="M386">
        <v>-2.5105758176486201</v>
      </c>
      <c r="N386">
        <f>(Table2[[#This Row],[1W Return vs Nifty]]-AVERAGE(Table2[1W Return vs Nifty]))/_xlfn.STDEV.P(Table2[1W Return vs Nifty])</f>
        <v>-1.0104925064651897</v>
      </c>
      <c r="O386">
        <v>419.41</v>
      </c>
      <c r="P386">
        <v>420.44214223956698</v>
      </c>
      <c r="Q386">
        <v>403.656717710588</v>
      </c>
      <c r="R386">
        <v>30.087530214828199</v>
      </c>
      <c r="S386" s="1">
        <f>(Table2[[#This Row],[Close Price]]-Table2[[#This Row],[20D EMA]])/Table2[[#This Row],[20D EMA]]</f>
        <v>-6.8334088362223183E-2</v>
      </c>
      <c r="T386" s="1">
        <f>(Table2[[#This Row],[Close Price]]-Table2[[#This Row],[50D EMA]])/Table2[[#This Row],[50D EMA]]</f>
        <v>-7.0621232404073475E-2</v>
      </c>
      <c r="U386" s="1">
        <f>(Table2[[#This Row],[Close Price]]-Table2[[#This Row],[200D EMA]])/Table2[[#This Row],[200D EMA]]</f>
        <v>-3.1974490066189853E-2</v>
      </c>
      <c r="V386">
        <v>0.74697327639738198</v>
      </c>
      <c r="W386">
        <v>385</v>
      </c>
      <c r="X386">
        <v>408</v>
      </c>
      <c r="Y386">
        <v>385</v>
      </c>
      <c r="Z386">
        <v>408</v>
      </c>
      <c r="AA386">
        <v>385</v>
      </c>
      <c r="AB386">
        <v>433.2</v>
      </c>
      <c r="AC386" s="1">
        <f>(Table2[[#This Row],[Close Price]]/Table2[[#This Row],[Day Low]])-1</f>
        <v>1.4935064935065023E-2</v>
      </c>
      <c r="AD386" s="1">
        <f>(Table2[[#This Row],[Day High]]/Table2[[#This Row],[Close Price]])-1</f>
        <v>4.4145873320537321E-2</v>
      </c>
      <c r="AE386" s="1">
        <f>(Table2[[#This Row],[Close Price]]/Table2[[#This Row],[Current Week Low]])-1</f>
        <v>1.4935064935065023E-2</v>
      </c>
      <c r="AF386" s="1">
        <f>(Table2[[#This Row],[Current Week High]]/Table2[[#This Row],[Close Price]])-1</f>
        <v>4.4145873320537321E-2</v>
      </c>
      <c r="AG386" s="1">
        <f>(Table2[[#This Row],[Close Price]]/Table2[[#This Row],[Current Month Low]])-1</f>
        <v>1.4935064935065023E-2</v>
      </c>
      <c r="AH386" s="1">
        <f>(Table2[[#This Row],[Current Month High]]/Table2[[#This Row],[Close Price]])-1</f>
        <v>0.10863723608445297</v>
      </c>
      <c r="AI386">
        <v>41.765834932821498</v>
      </c>
      <c r="AJ386">
        <v>47.452830188679201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-0.16</v>
      </c>
      <c r="AM386" t="s">
        <v>3189</v>
      </c>
      <c r="AN386">
        <v>-8.68</v>
      </c>
      <c r="AO386" t="s">
        <v>3189</v>
      </c>
      <c r="AP386">
        <v>0.105038873132085</v>
      </c>
      <c r="AQ386">
        <f>(Table2[[#This Row],[Sharpe Ratio]]-AVERAGE(Table2[Sharpe Ratio]))/_xlfn.STDEV.P(Table2[Sharpe Ratio])</f>
        <v>0.5090207041135113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318</v>
      </c>
      <c r="AT386">
        <f>_xlfn.RANK.AVG(Table2[[#This Row],[6M Return vs Nifty Z-Score]],Table2[6M Return vs Nifty Z-Score])</f>
        <v>589</v>
      </c>
      <c r="AU386">
        <f>_xlfn.RANK.AVG(Table2[[#This Row],[Sharpe Ratio Z-Score]],Table2[Sharpe Ratio Z-Score])</f>
        <v>218</v>
      </c>
      <c r="AV386">
        <f>(Table2[[#This Row],[Rank 1Y]]+Table2[[#This Row],[Rank 6M]]+Table2[[#This Row],[Rank Sharpe]])/3</f>
        <v>375</v>
      </c>
    </row>
    <row r="387" spans="1:48" x14ac:dyDescent="0.3">
      <c r="A387" t="s">
        <v>335</v>
      </c>
      <c r="B387" t="s">
        <v>336</v>
      </c>
      <c r="C387" t="s">
        <v>3129</v>
      </c>
      <c r="D387" t="s">
        <v>54</v>
      </c>
      <c r="E387">
        <v>77496.582199184995</v>
      </c>
      <c r="F387">
        <v>1882</v>
      </c>
      <c r="G387">
        <v>31.973420755664002</v>
      </c>
      <c r="H387">
        <f>(Table2[[#This Row],[1Y Return vs Nifty]]-AVERAGE(Table2[1Y Return vs Nifty]))/_xlfn.STDEV.P(Table2[1Y Return vs Nifty])</f>
        <v>0.15504156131031627</v>
      </c>
      <c r="I387">
        <v>-2.4281259428776099</v>
      </c>
      <c r="J387">
        <f>(Table2[[#This Row],[1M Return vs Nifty]]-AVERAGE(Table2[1M Return vs Nifty]))/_xlfn.STDEV.P(Table2[1M Return vs Nifty])</f>
        <v>-0.22946607930409441</v>
      </c>
      <c r="K387">
        <v>2.2756256393500802</v>
      </c>
      <c r="L387">
        <f>(Table2[[#This Row],[6M Return vs Nifty]]-AVERAGE(Table2[6M Return vs Nifty]))/_xlfn.STDEV.P(Table2[6M Return vs Nifty])</f>
        <v>-0.11246556804924362</v>
      </c>
      <c r="M387">
        <v>-2.05507968564056</v>
      </c>
      <c r="N387">
        <f>(Table2[[#This Row],[1W Return vs Nifty]]-AVERAGE(Table2[1W Return vs Nifty]))/_xlfn.STDEV.P(Table2[1W Return vs Nifty])</f>
        <v>-0.8939272299733888</v>
      </c>
      <c r="O387">
        <v>1978.14</v>
      </c>
      <c r="P387">
        <v>1933.94166858993</v>
      </c>
      <c r="Q387">
        <v>1701.9015294242799</v>
      </c>
      <c r="R387">
        <v>33.032213740978001</v>
      </c>
      <c r="S387" s="1">
        <f>(Table2[[#This Row],[Close Price]]-Table2[[#This Row],[20D EMA]])/Table2[[#This Row],[20D EMA]]</f>
        <v>-4.8601211238840578E-2</v>
      </c>
      <c r="T387" s="1">
        <f>(Table2[[#This Row],[Close Price]]-Table2[[#This Row],[50D EMA]])/Table2[[#This Row],[50D EMA]]</f>
        <v>-2.6857929292046119E-2</v>
      </c>
      <c r="U387" s="1">
        <f>(Table2[[#This Row],[Close Price]]-Table2[[#This Row],[200D EMA]])/Table2[[#This Row],[200D EMA]]</f>
        <v>0.10582191005882922</v>
      </c>
      <c r="V387">
        <v>1.0604443996992301</v>
      </c>
      <c r="W387">
        <v>1871.1</v>
      </c>
      <c r="X387">
        <v>1945.4</v>
      </c>
      <c r="Y387">
        <v>1871.1</v>
      </c>
      <c r="Z387">
        <v>1945.4</v>
      </c>
      <c r="AA387">
        <v>1871.1</v>
      </c>
      <c r="AB387">
        <v>2009.45</v>
      </c>
      <c r="AC387" s="1">
        <f>(Table2[[#This Row],[Close Price]]/Table2[[#This Row],[Day Low]])-1</f>
        <v>5.825450269894672E-3</v>
      </c>
      <c r="AD387" s="1">
        <f>(Table2[[#This Row],[Day High]]/Table2[[#This Row],[Close Price]])-1</f>
        <v>3.3687566418703518E-2</v>
      </c>
      <c r="AE387" s="1">
        <f>(Table2[[#This Row],[Close Price]]/Table2[[#This Row],[Current Week Low]])-1</f>
        <v>5.825450269894672E-3</v>
      </c>
      <c r="AF387" s="1">
        <f>(Table2[[#This Row],[Current Week High]]/Table2[[#This Row],[Close Price]])-1</f>
        <v>3.3687566418703518E-2</v>
      </c>
      <c r="AG387" s="1">
        <f>(Table2[[#This Row],[Close Price]]/Table2[[#This Row],[Current Month Low]])-1</f>
        <v>5.825450269894672E-3</v>
      </c>
      <c r="AH387" s="1">
        <f>(Table2[[#This Row],[Current Month High]]/Table2[[#This Row],[Close Price]])-1</f>
        <v>6.7720510095643061E-2</v>
      </c>
      <c r="AI387">
        <v>10.4543039319872</v>
      </c>
      <c r="AJ387">
        <v>59.174525309764398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0.04</v>
      </c>
      <c r="AM387" t="s">
        <v>3188</v>
      </c>
      <c r="AN387">
        <v>-6.69</v>
      </c>
      <c r="AO387" t="s">
        <v>3189</v>
      </c>
      <c r="AP387">
        <v>9.1051886562799997E-4</v>
      </c>
      <c r="AQ387">
        <f>(Table2[[#This Row],[Sharpe Ratio]]-AVERAGE(Table2[Sharpe Ratio]))/_xlfn.STDEV.P(Table2[Sharpe Ratio])</f>
        <v>-0.7066889389891543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-1.7875062550055647</v>
      </c>
      <c r="AS387">
        <f>_xlfn.RANK.AVG(Table2[[#This Row],[1Y Return vs Nifty Z-Score]],Table2[1Y Return vs Nifty Z-Score])</f>
        <v>255</v>
      </c>
      <c r="AT387">
        <f>_xlfn.RANK.AVG(Table2[[#This Row],[6M Return vs Nifty Z-Score]],Table2[6M Return vs Nifty Z-Score])</f>
        <v>367</v>
      </c>
      <c r="AU387">
        <f>_xlfn.RANK.AVG(Table2[[#This Row],[Sharpe Ratio Z-Score]],Table2[Sharpe Ratio Z-Score])</f>
        <v>513</v>
      </c>
      <c r="AV387">
        <f>(Table2[[#This Row],[Rank 1Y]]+Table2[[#This Row],[Rank 6M]]+Table2[[#This Row],[Rank Sharpe]])/3</f>
        <v>378.33333333333331</v>
      </c>
    </row>
    <row r="388" spans="1:48" x14ac:dyDescent="0.3">
      <c r="A388" t="s">
        <v>647</v>
      </c>
      <c r="B388" t="s">
        <v>648</v>
      </c>
      <c r="C388" t="s">
        <v>3135</v>
      </c>
      <c r="D388" t="s">
        <v>190</v>
      </c>
      <c r="E388">
        <v>29805.65864265</v>
      </c>
      <c r="F388">
        <v>1418.85</v>
      </c>
      <c r="G388">
        <v>-11.366217577452399</v>
      </c>
      <c r="H388">
        <f>(Table2[[#This Row],[1Y Return vs Nifty]]-AVERAGE(Table2[1Y Return vs Nifty]))/_xlfn.STDEV.P(Table2[1Y Return vs Nifty])</f>
        <v>-0.62395212815472756</v>
      </c>
      <c r="I388">
        <v>2.7012955529273199</v>
      </c>
      <c r="J388">
        <f>(Table2[[#This Row],[1M Return vs Nifty]]-AVERAGE(Table2[1M Return vs Nifty]))/_xlfn.STDEV.P(Table2[1M Return vs Nifty])</f>
        <v>0.34362568216016254</v>
      </c>
      <c r="K388">
        <v>18.307125780776602</v>
      </c>
      <c r="L388">
        <f>(Table2[[#This Row],[6M Return vs Nifty]]-AVERAGE(Table2[6M Return vs Nifty]))/_xlfn.STDEV.P(Table2[6M Return vs Nifty])</f>
        <v>0.45336960457443393</v>
      </c>
      <c r="M388">
        <v>6.2335165317893004</v>
      </c>
      <c r="N388">
        <f>(Table2[[#This Row],[1W Return vs Nifty]]-AVERAGE(Table2[1W Return vs Nifty]))/_xlfn.STDEV.P(Table2[1W Return vs Nifty])</f>
        <v>1.2271939869165716</v>
      </c>
      <c r="O388">
        <v>1393.12</v>
      </c>
      <c r="P388">
        <v>1373.68832747485</v>
      </c>
      <c r="Q388">
        <v>1276.3582383831699</v>
      </c>
      <c r="R388">
        <v>60.171631628164903</v>
      </c>
      <c r="S388" s="1">
        <f>(Table2[[#This Row],[Close Price]]-Table2[[#This Row],[20D EMA]])/Table2[[#This Row],[20D EMA]]</f>
        <v>1.8469335017801784E-2</v>
      </c>
      <c r="T388" s="1">
        <f>(Table2[[#This Row],[Close Price]]-Table2[[#This Row],[50D EMA]])/Table2[[#This Row],[50D EMA]]</f>
        <v>3.287621480206307E-2</v>
      </c>
      <c r="U388" s="1">
        <f>(Table2[[#This Row],[Close Price]]-Table2[[#This Row],[200D EMA]])/Table2[[#This Row],[200D EMA]]</f>
        <v>0.11163931671513461</v>
      </c>
      <c r="V388">
        <v>0.92274711562471301</v>
      </c>
      <c r="W388">
        <v>1373</v>
      </c>
      <c r="X388">
        <v>1428</v>
      </c>
      <c r="Y388">
        <v>1373</v>
      </c>
      <c r="Z388">
        <v>1428</v>
      </c>
      <c r="AA388">
        <v>1366</v>
      </c>
      <c r="AB388">
        <v>1438</v>
      </c>
      <c r="AC388" s="1">
        <f>(Table2[[#This Row],[Close Price]]/Table2[[#This Row],[Day Low]])-1</f>
        <v>3.3394027676620475E-2</v>
      </c>
      <c r="AD388" s="1">
        <f>(Table2[[#This Row],[Day High]]/Table2[[#This Row],[Close Price]])-1</f>
        <v>6.4488846601120642E-3</v>
      </c>
      <c r="AE388" s="1">
        <f>(Table2[[#This Row],[Close Price]]/Table2[[#This Row],[Current Week Low]])-1</f>
        <v>3.3394027676620475E-2</v>
      </c>
      <c r="AF388" s="1">
        <f>(Table2[[#This Row],[Current Week High]]/Table2[[#This Row],[Close Price]])-1</f>
        <v>6.4488846601120642E-3</v>
      </c>
      <c r="AG388" s="1">
        <f>(Table2[[#This Row],[Close Price]]/Table2[[#This Row],[Current Month Low]])-1</f>
        <v>3.868960468521232E-2</v>
      </c>
      <c r="AH388" s="1">
        <f>(Table2[[#This Row],[Current Month High]]/Table2[[#This Row],[Close Price]])-1</f>
        <v>1.3496846037283738E-2</v>
      </c>
      <c r="AI388">
        <v>6.1387743595165301</v>
      </c>
      <c r="AJ388">
        <v>41.453566621803503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</v>
      </c>
      <c r="AM388" t="s">
        <v>3190</v>
      </c>
      <c r="AN388">
        <v>3.07</v>
      </c>
      <c r="AO388" t="s">
        <v>3188</v>
      </c>
      <c r="AP388">
        <v>3.2358931043105998E-2</v>
      </c>
      <c r="AQ388">
        <f>(Table2[[#This Row],[Sharpe Ratio]]-AVERAGE(Table2[Sharpe Ratio]))/_xlfn.STDEV.P(Table2[Sharpe Ratio])</f>
        <v>-0.33952537231456731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1.0607117731818732</v>
      </c>
      <c r="AS388">
        <f>_xlfn.RANK.AVG(Table2[[#This Row],[1Y Return vs Nifty Z-Score]],Table2[1Y Return vs Nifty Z-Score])</f>
        <v>523</v>
      </c>
      <c r="AT388">
        <f>_xlfn.RANK.AVG(Table2[[#This Row],[6M Return vs Nifty Z-Score]],Table2[6M Return vs Nifty Z-Score])</f>
        <v>190</v>
      </c>
      <c r="AU388">
        <f>_xlfn.RANK.AVG(Table2[[#This Row],[Sharpe Ratio Z-Score]],Table2[Sharpe Ratio Z-Score])</f>
        <v>423</v>
      </c>
      <c r="AV388">
        <f>(Table2[[#This Row],[Rank 1Y]]+Table2[[#This Row],[Rank 6M]]+Table2[[#This Row],[Rank Sharpe]])/3</f>
        <v>378.66666666666669</v>
      </c>
    </row>
    <row r="389" spans="1:48" x14ac:dyDescent="0.3">
      <c r="A389" t="s">
        <v>586</v>
      </c>
      <c r="B389" t="s">
        <v>587</v>
      </c>
      <c r="C389" t="s">
        <v>3138</v>
      </c>
      <c r="D389" t="s">
        <v>588</v>
      </c>
      <c r="E389">
        <v>34135.887338250002</v>
      </c>
      <c r="F389">
        <v>1212.55</v>
      </c>
      <c r="G389">
        <v>-23.0740900373758</v>
      </c>
      <c r="H389">
        <f>(Table2[[#This Row],[1Y Return vs Nifty]]-AVERAGE(Table2[1Y Return vs Nifty]))/_xlfn.STDEV.P(Table2[1Y Return vs Nifty])</f>
        <v>-0.83439132686795081</v>
      </c>
      <c r="I389">
        <v>0.35856306750773698</v>
      </c>
      <c r="J389">
        <f>(Table2[[#This Row],[1M Return vs Nifty]]-AVERAGE(Table2[1M Return vs Nifty]))/_xlfn.STDEV.P(Table2[1M Return vs Nifty])</f>
        <v>8.1880632000669043E-2</v>
      </c>
      <c r="K389">
        <v>4.4823114064490204</v>
      </c>
      <c r="L389">
        <f>(Table2[[#This Row],[6M Return vs Nifty]]-AVERAGE(Table2[6M Return vs Nifty]))/_xlfn.STDEV.P(Table2[6M Return vs Nifty])</f>
        <v>-3.4580129323137247E-2</v>
      </c>
      <c r="M389">
        <v>3.28775750410749</v>
      </c>
      <c r="N389">
        <f>(Table2[[#This Row],[1W Return vs Nifty]]-AVERAGE(Table2[1W Return vs Nifty]))/_xlfn.STDEV.P(Table2[1W Return vs Nifty])</f>
        <v>0.47334957110082404</v>
      </c>
      <c r="O389">
        <v>1258.43</v>
      </c>
      <c r="P389">
        <v>1267.8168342126901</v>
      </c>
      <c r="Q389">
        <v>1205.1173185830601</v>
      </c>
      <c r="R389">
        <v>47.238500733779802</v>
      </c>
      <c r="S389" s="1">
        <f>(Table2[[#This Row],[Close Price]]-Table2[[#This Row],[20D EMA]])/Table2[[#This Row],[20D EMA]]</f>
        <v>-3.6458126395588236E-2</v>
      </c>
      <c r="T389" s="1">
        <f>(Table2[[#This Row],[Close Price]]-Table2[[#This Row],[50D EMA]])/Table2[[#This Row],[50D EMA]]</f>
        <v>-4.359212839054203E-2</v>
      </c>
      <c r="U389" s="1">
        <f>(Table2[[#This Row],[Close Price]]-Table2[[#This Row],[200D EMA]])/Table2[[#This Row],[200D EMA]]</f>
        <v>6.1675998695952727E-3</v>
      </c>
      <c r="V389">
        <v>0.40617005126955402</v>
      </c>
      <c r="W389">
        <v>1209.25</v>
      </c>
      <c r="X389">
        <v>1273.7</v>
      </c>
      <c r="Y389">
        <v>1209.25</v>
      </c>
      <c r="Z389">
        <v>1273.7</v>
      </c>
      <c r="AA389">
        <v>1209.25</v>
      </c>
      <c r="AB389">
        <v>1300.05</v>
      </c>
      <c r="AC389" s="1">
        <f>(Table2[[#This Row],[Close Price]]/Table2[[#This Row],[Day Low]])-1</f>
        <v>2.7289642340293518E-3</v>
      </c>
      <c r="AD389" s="1">
        <f>(Table2[[#This Row],[Day High]]/Table2[[#This Row],[Close Price]])-1</f>
        <v>5.0430910065564438E-2</v>
      </c>
      <c r="AE389" s="1">
        <f>(Table2[[#This Row],[Close Price]]/Table2[[#This Row],[Current Week Low]])-1</f>
        <v>2.7289642340293518E-3</v>
      </c>
      <c r="AF389" s="1">
        <f>(Table2[[#This Row],[Current Week High]]/Table2[[#This Row],[Close Price]])-1</f>
        <v>5.0430910065564438E-2</v>
      </c>
      <c r="AG389" s="1">
        <f>(Table2[[#This Row],[Close Price]]/Table2[[#This Row],[Current Month Low]])-1</f>
        <v>2.7289642340293518E-3</v>
      </c>
      <c r="AH389" s="1">
        <f>(Table2[[#This Row],[Current Month High]]/Table2[[#This Row],[Close Price]])-1</f>
        <v>7.2161972702156518E-2</v>
      </c>
      <c r="AI389">
        <v>18.8569543523978</v>
      </c>
      <c r="AJ389">
        <v>22.473612443815899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-0.15</v>
      </c>
      <c r="AM389" t="s">
        <v>3189</v>
      </c>
      <c r="AN389">
        <v>-1.58</v>
      </c>
      <c r="AO389" t="s">
        <v>3189</v>
      </c>
      <c r="AP389">
        <v>0.110577457109736</v>
      </c>
      <c r="AQ389">
        <f>(Table2[[#This Row],[Sharpe Ratio]]-AVERAGE(Table2[Sharpe Ratio]))/_xlfn.STDEV.P(Table2[Sharpe Ratio])</f>
        <v>0.57368426283579921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595</v>
      </c>
      <c r="AT389">
        <f>_xlfn.RANK.AVG(Table2[[#This Row],[6M Return vs Nifty Z-Score]],Table2[6M Return vs Nifty Z-Score])</f>
        <v>338</v>
      </c>
      <c r="AU389">
        <f>_xlfn.RANK.AVG(Table2[[#This Row],[Sharpe Ratio Z-Score]],Table2[Sharpe Ratio Z-Score])</f>
        <v>204</v>
      </c>
      <c r="AV389">
        <f>(Table2[[#This Row],[Rank 1Y]]+Table2[[#This Row],[Rank 6M]]+Table2[[#This Row],[Rank Sharpe]])/3</f>
        <v>379</v>
      </c>
    </row>
    <row r="390" spans="1:48" x14ac:dyDescent="0.3">
      <c r="A390" t="s">
        <v>44</v>
      </c>
      <c r="B390" t="s">
        <v>45</v>
      </c>
      <c r="C390" t="s">
        <v>3128</v>
      </c>
      <c r="D390" t="s">
        <v>21</v>
      </c>
      <c r="E390">
        <v>480771.63301733998</v>
      </c>
      <c r="F390">
        <v>1776.95</v>
      </c>
      <c r="G390">
        <v>16.036953638072799</v>
      </c>
      <c r="H390">
        <f>(Table2[[#This Row],[1Y Return vs Nifty]]-AVERAGE(Table2[1Y Return vs Nifty]))/_xlfn.STDEV.P(Table2[1Y Return vs Nifty])</f>
        <v>-0.13140308369459391</v>
      </c>
      <c r="I390">
        <v>1.5876610061376599</v>
      </c>
      <c r="J390">
        <f>(Table2[[#This Row],[1M Return vs Nifty]]-AVERAGE(Table2[1M Return vs Nifty]))/_xlfn.STDEV.P(Table2[1M Return vs Nifty])</f>
        <v>0.21920331122240738</v>
      </c>
      <c r="K390">
        <v>5.2463448667901602</v>
      </c>
      <c r="L390">
        <f>(Table2[[#This Row],[6M Return vs Nifty]]-AVERAGE(Table2[6M Return vs Nifty]))/_xlfn.STDEV.P(Table2[6M Return vs Nifty])</f>
        <v>-7.6134074874646702E-3</v>
      </c>
      <c r="M390">
        <v>2.1770980095186498</v>
      </c>
      <c r="N390">
        <f>(Table2[[#This Row],[1W Return vs Nifty]]-AVERAGE(Table2[1W Return vs Nifty]))/_xlfn.STDEV.P(Table2[1W Return vs Nifty])</f>
        <v>0.18912250092956501</v>
      </c>
      <c r="O390">
        <v>1774.24</v>
      </c>
      <c r="P390">
        <v>1714.8388298313901</v>
      </c>
      <c r="Q390">
        <v>1544.63856790002</v>
      </c>
      <c r="R390">
        <v>47.518633316644099</v>
      </c>
      <c r="S390" s="1">
        <f>(Table2[[#This Row],[Close Price]]-Table2[[#This Row],[20D EMA]])/Table2[[#This Row],[20D EMA]]</f>
        <v>1.5274145549643997E-3</v>
      </c>
      <c r="T390" s="1">
        <f>(Table2[[#This Row],[Close Price]]-Table2[[#This Row],[50D EMA]])/Table2[[#This Row],[50D EMA]]</f>
        <v>3.6219829577055364E-2</v>
      </c>
      <c r="U390" s="1">
        <f>(Table2[[#This Row],[Close Price]]-Table2[[#This Row],[200D EMA]])/Table2[[#This Row],[200D EMA]]</f>
        <v>0.15039857020779562</v>
      </c>
      <c r="V390">
        <v>0.95324498296748905</v>
      </c>
      <c r="W390">
        <v>1767.9</v>
      </c>
      <c r="X390">
        <v>1804.2</v>
      </c>
      <c r="Y390">
        <v>1767.9</v>
      </c>
      <c r="Z390">
        <v>1804.2</v>
      </c>
      <c r="AA390">
        <v>1767.25</v>
      </c>
      <c r="AB390">
        <v>1822.45</v>
      </c>
      <c r="AC390" s="1">
        <f>(Table2[[#This Row],[Close Price]]/Table2[[#This Row],[Day Low]])-1</f>
        <v>5.1190678205781381E-3</v>
      </c>
      <c r="AD390" s="1">
        <f>(Table2[[#This Row],[Day High]]/Table2[[#This Row],[Close Price]])-1</f>
        <v>1.5335265482990579E-2</v>
      </c>
      <c r="AE390" s="1">
        <f>(Table2[[#This Row],[Close Price]]/Table2[[#This Row],[Current Week Low]])-1</f>
        <v>5.1190678205781381E-3</v>
      </c>
      <c r="AF390" s="1">
        <f>(Table2[[#This Row],[Current Week High]]/Table2[[#This Row],[Close Price]])-1</f>
        <v>1.5335265482990579E-2</v>
      </c>
      <c r="AG390" s="1">
        <f>(Table2[[#This Row],[Close Price]]/Table2[[#This Row],[Current Month Low]])-1</f>
        <v>5.4887537133965214E-3</v>
      </c>
      <c r="AH390" s="1">
        <f>(Table2[[#This Row],[Current Month High]]/Table2[[#This Row],[Close Price]])-1</f>
        <v>2.5605672641323629E-2</v>
      </c>
      <c r="AI390">
        <v>2.9038521061368998</v>
      </c>
      <c r="AJ390">
        <v>47.031566753547601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0.06</v>
      </c>
      <c r="AM390" t="s">
        <v>3188</v>
      </c>
      <c r="AN390">
        <v>1.1599999999999999</v>
      </c>
      <c r="AO390" t="s">
        <v>3188</v>
      </c>
      <c r="AP390">
        <v>1.1311437126469001E-2</v>
      </c>
      <c r="AQ390">
        <f>(Table2[[#This Row],[Sharpe Ratio]]-AVERAGE(Table2[Sharpe Ratio]))/_xlfn.STDEV.P(Table2[Sharpe Ratio])</f>
        <v>-0.58525710886082394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-0.31594778789091021</v>
      </c>
      <c r="AS390">
        <f>_xlfn.RANK.AVG(Table2[[#This Row],[1Y Return vs Nifty Z-Score]],Table2[1Y Return vs Nifty Z-Score])</f>
        <v>340</v>
      </c>
      <c r="AT390">
        <f>_xlfn.RANK.AVG(Table2[[#This Row],[6M Return vs Nifty Z-Score]],Table2[6M Return vs Nifty Z-Score])</f>
        <v>323</v>
      </c>
      <c r="AU390">
        <f>_xlfn.RANK.AVG(Table2[[#This Row],[Sharpe Ratio Z-Score]],Table2[Sharpe Ratio Z-Score])</f>
        <v>477</v>
      </c>
      <c r="AV390">
        <f>(Table2[[#This Row],[Rank 1Y]]+Table2[[#This Row],[Rank 6M]]+Table2[[#This Row],[Rank Sharpe]])/3</f>
        <v>380</v>
      </c>
    </row>
    <row r="391" spans="1:48" x14ac:dyDescent="0.3">
      <c r="A391" t="s">
        <v>1755</v>
      </c>
      <c r="B391" t="s">
        <v>1756</v>
      </c>
      <c r="C391" t="s">
        <v>3143</v>
      </c>
      <c r="D391" t="s">
        <v>482</v>
      </c>
      <c r="E391">
        <v>4629.53978577</v>
      </c>
      <c r="F391">
        <v>384.15</v>
      </c>
      <c r="G391">
        <v>-1.4405248693352599</v>
      </c>
      <c r="H391">
        <f>(Table2[[#This Row],[1Y Return vs Nifty]]-AVERAGE(Table2[1Y Return vs Nifty]))/_xlfn.STDEV.P(Table2[1Y Return vs Nifty])</f>
        <v>-0.4455461173854986</v>
      </c>
      <c r="I391">
        <v>10.514839529705601</v>
      </c>
      <c r="J391">
        <f>(Table2[[#This Row],[1M Return vs Nifty]]-AVERAGE(Table2[1M Return vs Nifty]))/_xlfn.STDEV.P(Table2[1M Return vs Nifty])</f>
        <v>1.2166047665642241</v>
      </c>
      <c r="K391">
        <v>-10.872706689222399</v>
      </c>
      <c r="L391">
        <f>(Table2[[#This Row],[6M Return vs Nifty]]-AVERAGE(Table2[6M Return vs Nifty]))/_xlfn.STDEV.P(Table2[6M Return vs Nifty])</f>
        <v>-0.57653872572126663</v>
      </c>
      <c r="M391">
        <v>2.9164326933916098</v>
      </c>
      <c r="N391">
        <f>(Table2[[#This Row],[1W Return vs Nifty]]-AVERAGE(Table2[1W Return vs Nifty]))/_xlfn.STDEV.P(Table2[1W Return vs Nifty])</f>
        <v>0.37832444094539103</v>
      </c>
      <c r="O391">
        <v>396.95</v>
      </c>
      <c r="P391">
        <v>386.29360252069398</v>
      </c>
      <c r="Q391">
        <v>366.43411588093397</v>
      </c>
      <c r="R391">
        <v>51.320704209978302</v>
      </c>
      <c r="S391" s="1">
        <f>(Table2[[#This Row],[Close Price]]-Table2[[#This Row],[20D EMA]])/Table2[[#This Row],[20D EMA]]</f>
        <v>-3.2245874795314301E-2</v>
      </c>
      <c r="T391" s="1">
        <f>(Table2[[#This Row],[Close Price]]-Table2[[#This Row],[50D EMA]])/Table2[[#This Row],[50D EMA]]</f>
        <v>-5.5491535627467939E-3</v>
      </c>
      <c r="U391" s="1">
        <f>(Table2[[#This Row],[Close Price]]-Table2[[#This Row],[200D EMA]])/Table2[[#This Row],[200D EMA]]</f>
        <v>4.8346710503403167E-2</v>
      </c>
      <c r="V391">
        <v>1.97680128092378</v>
      </c>
      <c r="W391">
        <v>382</v>
      </c>
      <c r="X391">
        <v>409.3</v>
      </c>
      <c r="Y391">
        <v>382</v>
      </c>
      <c r="Z391">
        <v>409.3</v>
      </c>
      <c r="AA391">
        <v>382</v>
      </c>
      <c r="AB391">
        <v>438.95</v>
      </c>
      <c r="AC391" s="1">
        <f>(Table2[[#This Row],[Close Price]]/Table2[[#This Row],[Day Low]])-1</f>
        <v>5.6282722513087968E-3</v>
      </c>
      <c r="AD391" s="1">
        <f>(Table2[[#This Row],[Day High]]/Table2[[#This Row],[Close Price]])-1</f>
        <v>6.5469217753481912E-2</v>
      </c>
      <c r="AE391" s="1">
        <f>(Table2[[#This Row],[Close Price]]/Table2[[#This Row],[Current Week Low]])-1</f>
        <v>5.6282722513087968E-3</v>
      </c>
      <c r="AF391" s="1">
        <f>(Table2[[#This Row],[Current Week High]]/Table2[[#This Row],[Close Price]])-1</f>
        <v>6.5469217753481912E-2</v>
      </c>
      <c r="AG391" s="1">
        <f>(Table2[[#This Row],[Close Price]]/Table2[[#This Row],[Current Month Low]])-1</f>
        <v>5.6282722513087968E-3</v>
      </c>
      <c r="AH391" s="1">
        <f>(Table2[[#This Row],[Current Month High]]/Table2[[#This Row],[Close Price]])-1</f>
        <v>0.14265260965768589</v>
      </c>
      <c r="AI391">
        <v>19.445529090199098</v>
      </c>
      <c r="AJ391">
        <v>36.441129461907202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0.06</v>
      </c>
      <c r="AM391" t="s">
        <v>3188</v>
      </c>
      <c r="AN391">
        <v>-0.94</v>
      </c>
      <c r="AO391" t="s">
        <v>3189</v>
      </c>
      <c r="AP391">
        <v>0.121449894671716</v>
      </c>
      <c r="AQ391">
        <f>(Table2[[#This Row],[Sharpe Ratio]]-AVERAGE(Table2[Sharpe Ratio]))/_xlfn.STDEV.P(Table2[Sharpe Ratio])</f>
        <v>0.70062113110039803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1.2734654955032478</v>
      </c>
      <c r="AS391">
        <f>_xlfn.RANK.AVG(Table2[[#This Row],[1Y Return vs Nifty Z-Score]],Table2[1Y Return vs Nifty Z-Score])</f>
        <v>450</v>
      </c>
      <c r="AT391">
        <f>_xlfn.RANK.AVG(Table2[[#This Row],[6M Return vs Nifty Z-Score]],Table2[6M Return vs Nifty Z-Score])</f>
        <v>520</v>
      </c>
      <c r="AU391">
        <f>_xlfn.RANK.AVG(Table2[[#This Row],[Sharpe Ratio Z-Score]],Table2[Sharpe Ratio Z-Score])</f>
        <v>170</v>
      </c>
      <c r="AV391">
        <f>(Table2[[#This Row],[Rank 1Y]]+Table2[[#This Row],[Rank 6M]]+Table2[[#This Row],[Rank Sharpe]])/3</f>
        <v>380</v>
      </c>
    </row>
    <row r="392" spans="1:48" x14ac:dyDescent="0.3">
      <c r="A392" t="s">
        <v>1359</v>
      </c>
      <c r="B392" t="s">
        <v>1360</v>
      </c>
      <c r="C392" t="s">
        <v>3141</v>
      </c>
      <c r="D392" t="s">
        <v>1361</v>
      </c>
      <c r="E392">
        <v>8285.5157236199993</v>
      </c>
      <c r="F392">
        <v>254.65</v>
      </c>
      <c r="G392">
        <v>6.4311273654385399</v>
      </c>
      <c r="H392">
        <f>(Table2[[#This Row],[1Y Return vs Nifty]]-AVERAGE(Table2[1Y Return vs Nifty]))/_xlfn.STDEV.P(Table2[1Y Return vs Nifty])</f>
        <v>-0.30405976326734063</v>
      </c>
      <c r="I392">
        <v>1.0878076546370501</v>
      </c>
      <c r="J392">
        <f>(Table2[[#This Row],[1M Return vs Nifty]]-AVERAGE(Table2[1M Return vs Nifty]))/_xlfn.STDEV.P(Table2[1M Return vs Nifty])</f>
        <v>0.16335649927303295</v>
      </c>
      <c r="K392">
        <v>24.031272203287799</v>
      </c>
      <c r="L392">
        <f>(Table2[[#This Row],[6M Return vs Nifty]]-AVERAGE(Table2[6M Return vs Nifty]))/_xlfn.STDEV.P(Table2[6M Return vs Nifty])</f>
        <v>0.6554045576687626</v>
      </c>
      <c r="M392">
        <v>5.0407139163248003</v>
      </c>
      <c r="N392">
        <f>(Table2[[#This Row],[1W Return vs Nifty]]-AVERAGE(Table2[1W Return vs Nifty]))/_xlfn.STDEV.P(Table2[1W Return vs Nifty])</f>
        <v>0.92194580388852698</v>
      </c>
      <c r="O392">
        <v>253.54</v>
      </c>
      <c r="P392">
        <v>243.871071696553</v>
      </c>
      <c r="Q392">
        <v>215.48412975258199</v>
      </c>
      <c r="R392">
        <v>58.697460477690498</v>
      </c>
      <c r="S392" s="1">
        <f>(Table2[[#This Row],[Close Price]]-Table2[[#This Row],[20D EMA]])/Table2[[#This Row],[20D EMA]]</f>
        <v>4.3780074150036033E-3</v>
      </c>
      <c r="T392" s="1">
        <f>(Table2[[#This Row],[Close Price]]-Table2[[#This Row],[50D EMA]])/Table2[[#This Row],[50D EMA]]</f>
        <v>4.4199290340016816E-2</v>
      </c>
      <c r="U392" s="1">
        <f>(Table2[[#This Row],[Close Price]]-Table2[[#This Row],[200D EMA]])/Table2[[#This Row],[200D EMA]]</f>
        <v>0.18175756280700628</v>
      </c>
      <c r="V392">
        <v>0.79894846643571504</v>
      </c>
      <c r="W392">
        <v>250.5</v>
      </c>
      <c r="X392">
        <v>264.95</v>
      </c>
      <c r="Y392">
        <v>250.5</v>
      </c>
      <c r="Z392">
        <v>264.95</v>
      </c>
      <c r="AA392">
        <v>250.5</v>
      </c>
      <c r="AB392">
        <v>273.35000000000002</v>
      </c>
      <c r="AC392" s="1">
        <f>(Table2[[#This Row],[Close Price]]/Table2[[#This Row],[Day Low]])-1</f>
        <v>1.6566866267465175E-2</v>
      </c>
      <c r="AD392" s="1">
        <f>(Table2[[#This Row],[Day High]]/Table2[[#This Row],[Close Price]])-1</f>
        <v>4.0447673277046903E-2</v>
      </c>
      <c r="AE392" s="1">
        <f>(Table2[[#This Row],[Close Price]]/Table2[[#This Row],[Current Week Low]])-1</f>
        <v>1.6566866267465175E-2</v>
      </c>
      <c r="AF392" s="1">
        <f>(Table2[[#This Row],[Current Week High]]/Table2[[#This Row],[Close Price]])-1</f>
        <v>4.0447673277046903E-2</v>
      </c>
      <c r="AG392" s="1">
        <f>(Table2[[#This Row],[Close Price]]/Table2[[#This Row],[Current Month Low]])-1</f>
        <v>1.6566866267465175E-2</v>
      </c>
      <c r="AH392" s="1">
        <f>(Table2[[#This Row],[Current Month High]]/Table2[[#This Row],[Close Price]])-1</f>
        <v>7.343412526997839E-2</v>
      </c>
      <c r="AI392">
        <v>7.3434125269978301</v>
      </c>
      <c r="AJ392">
        <v>50.147405660377302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7.0000000000000007E-2</v>
      </c>
      <c r="AM392" t="s">
        <v>3188</v>
      </c>
      <c r="AN392">
        <v>2.61</v>
      </c>
      <c r="AO392" t="s">
        <v>3188</v>
      </c>
      <c r="AP392">
        <v>-1.3920979028864E-2</v>
      </c>
      <c r="AQ392">
        <f>(Table2[[#This Row],[Sharpe Ratio]]-AVERAGE(Table2[Sharpe Ratio]))/_xlfn.STDEV.P(Table2[Sharpe Ratio])</f>
        <v>-0.87984825893625818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0.55679883862672386</v>
      </c>
      <c r="AS392">
        <f>_xlfn.RANK.AVG(Table2[[#This Row],[1Y Return vs Nifty Z-Score]],Table2[1Y Return vs Nifty Z-Score])</f>
        <v>403</v>
      </c>
      <c r="AT392">
        <f>_xlfn.RANK.AVG(Table2[[#This Row],[6M Return vs Nifty Z-Score]],Table2[6M Return vs Nifty Z-Score])</f>
        <v>141</v>
      </c>
      <c r="AU392">
        <f>_xlfn.RANK.AVG(Table2[[#This Row],[Sharpe Ratio Z-Score]],Table2[Sharpe Ratio Z-Score])</f>
        <v>597</v>
      </c>
      <c r="AV392">
        <f>(Table2[[#This Row],[Rank 1Y]]+Table2[[#This Row],[Rank 6M]]+Table2[[#This Row],[Rank Sharpe]])/3</f>
        <v>380.33333333333331</v>
      </c>
    </row>
    <row r="393" spans="1:48" x14ac:dyDescent="0.3">
      <c r="A393" t="s">
        <v>616</v>
      </c>
      <c r="B393" t="s">
        <v>617</v>
      </c>
      <c r="C393" t="s">
        <v>3135</v>
      </c>
      <c r="D393" t="s">
        <v>190</v>
      </c>
      <c r="E393">
        <v>31938.20295264</v>
      </c>
      <c r="F393">
        <v>2181.5</v>
      </c>
      <c r="G393">
        <v>14.368851205211801</v>
      </c>
      <c r="H393">
        <f>(Table2[[#This Row],[1Y Return vs Nifty]]-AVERAGE(Table2[1Y Return vs Nifty]))/_xlfn.STDEV.P(Table2[1Y Return vs Nifty])</f>
        <v>-0.16138582740353444</v>
      </c>
      <c r="I393">
        <v>-9.0254708855314405</v>
      </c>
      <c r="J393">
        <f>(Table2[[#This Row],[1M Return vs Nifty]]-AVERAGE(Table2[1M Return vs Nifty]))/_xlfn.STDEV.P(Table2[1M Return vs Nifty])</f>
        <v>-0.96656363255936251</v>
      </c>
      <c r="K393">
        <v>4.3691469400773304</v>
      </c>
      <c r="L393">
        <f>(Table2[[#This Row],[6M Return vs Nifty]]-AVERAGE(Table2[6M Return vs Nifty]))/_xlfn.STDEV.P(Table2[6M Return vs Nifty])</f>
        <v>-3.8574292988384468E-2</v>
      </c>
      <c r="M393">
        <v>-0.39455693999743802</v>
      </c>
      <c r="N393">
        <f>(Table2[[#This Row],[1W Return vs Nifty]]-AVERAGE(Table2[1W Return vs Nifty]))/_xlfn.STDEV.P(Table2[1W Return vs Nifty])</f>
        <v>-0.46898554690462946</v>
      </c>
      <c r="O393">
        <v>2394.61</v>
      </c>
      <c r="P393">
        <v>2447.5889438355598</v>
      </c>
      <c r="Q393">
        <v>2224.21130773101</v>
      </c>
      <c r="R393">
        <v>22.5179457873088</v>
      </c>
      <c r="S393" s="1">
        <f>(Table2[[#This Row],[Close Price]]-Table2[[#This Row],[20D EMA]])/Table2[[#This Row],[20D EMA]]</f>
        <v>-8.8995702849315808E-2</v>
      </c>
      <c r="T393" s="1">
        <f>(Table2[[#This Row],[Close Price]]-Table2[[#This Row],[50D EMA]])/Table2[[#This Row],[50D EMA]]</f>
        <v>-0.1087147188279818</v>
      </c>
      <c r="U393" s="1">
        <f>(Table2[[#This Row],[Close Price]]-Table2[[#This Row],[200D EMA]])/Table2[[#This Row],[200D EMA]]</f>
        <v>-1.9202900184237093E-2</v>
      </c>
      <c r="V393">
        <v>1.7438387069513701</v>
      </c>
      <c r="W393">
        <v>2165.15</v>
      </c>
      <c r="X393">
        <v>2289</v>
      </c>
      <c r="Y393">
        <v>2165.15</v>
      </c>
      <c r="Z393">
        <v>2289</v>
      </c>
      <c r="AA393">
        <v>2165.15</v>
      </c>
      <c r="AB393">
        <v>2418.6999999999998</v>
      </c>
      <c r="AC393" s="1">
        <f>(Table2[[#This Row],[Close Price]]/Table2[[#This Row],[Day Low]])-1</f>
        <v>7.5514398540517114E-3</v>
      </c>
      <c r="AD393" s="1">
        <f>(Table2[[#This Row],[Day High]]/Table2[[#This Row],[Close Price]])-1</f>
        <v>4.9278019711207932E-2</v>
      </c>
      <c r="AE393" s="1">
        <f>(Table2[[#This Row],[Close Price]]/Table2[[#This Row],[Current Week Low]])-1</f>
        <v>7.5514398540517114E-3</v>
      </c>
      <c r="AF393" s="1">
        <f>(Table2[[#This Row],[Current Week High]]/Table2[[#This Row],[Close Price]])-1</f>
        <v>4.9278019711207932E-2</v>
      </c>
      <c r="AG393" s="1">
        <f>(Table2[[#This Row],[Close Price]]/Table2[[#This Row],[Current Month Low]])-1</f>
        <v>7.5514398540517114E-3</v>
      </c>
      <c r="AH393" s="1">
        <f>(Table2[[#This Row],[Current Month High]]/Table2[[#This Row],[Close Price]])-1</f>
        <v>0.10873252349300921</v>
      </c>
      <c r="AI393">
        <v>40.330048132019201</v>
      </c>
      <c r="AJ393">
        <v>41.651245089445098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-0.19</v>
      </c>
      <c r="AM393" t="s">
        <v>3189</v>
      </c>
      <c r="AN393">
        <v>-11.09</v>
      </c>
      <c r="AO393" t="s">
        <v>3189</v>
      </c>
      <c r="AP393">
        <v>2.1858411537384E-2</v>
      </c>
      <c r="AQ393">
        <f>(Table2[[#This Row],[Sharpe Ratio]]-AVERAGE(Table2[Sharpe Ratio]))/_xlfn.STDEV.P(Table2[Sharpe Ratio])</f>
        <v>-0.4621200576010327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356</v>
      </c>
      <c r="AT393">
        <f>_xlfn.RANK.AVG(Table2[[#This Row],[6M Return vs Nifty Z-Score]],Table2[6M Return vs Nifty Z-Score])</f>
        <v>341</v>
      </c>
      <c r="AU393">
        <f>_xlfn.RANK.AVG(Table2[[#This Row],[Sharpe Ratio Z-Score]],Table2[Sharpe Ratio Z-Score])</f>
        <v>451</v>
      </c>
      <c r="AV393">
        <f>(Table2[[#This Row],[Rank 1Y]]+Table2[[#This Row],[Rank 6M]]+Table2[[#This Row],[Rank Sharpe]])/3</f>
        <v>382.66666666666669</v>
      </c>
    </row>
    <row r="394" spans="1:48" x14ac:dyDescent="0.3">
      <c r="A394" t="s">
        <v>1492</v>
      </c>
      <c r="B394" t="s">
        <v>1493</v>
      </c>
      <c r="C394" t="s">
        <v>3143</v>
      </c>
      <c r="D394" t="s">
        <v>406</v>
      </c>
      <c r="E394">
        <v>6868.5839857800001</v>
      </c>
      <c r="F394">
        <v>82.16</v>
      </c>
      <c r="G394">
        <v>-2.2429822159102502</v>
      </c>
      <c r="H394">
        <f>(Table2[[#This Row],[1Y Return vs Nifty]]-AVERAGE(Table2[1Y Return vs Nifty]))/_xlfn.STDEV.P(Table2[1Y Return vs Nifty])</f>
        <v>-0.45996961589838598</v>
      </c>
      <c r="I394">
        <v>-2.5860622451173798</v>
      </c>
      <c r="J394">
        <f>(Table2[[#This Row],[1M Return vs Nifty]]-AVERAGE(Table2[1M Return vs Nifty]))/_xlfn.STDEV.P(Table2[1M Return vs Nifty])</f>
        <v>-0.24711173266359426</v>
      </c>
      <c r="K394">
        <v>2.7984353230847501</v>
      </c>
      <c r="L394">
        <f>(Table2[[#This Row],[6M Return vs Nifty]]-AVERAGE(Table2[6M Return vs Nifty]))/_xlfn.STDEV.P(Table2[6M Return vs Nifty])</f>
        <v>-9.4012890194043602E-2</v>
      </c>
      <c r="M394">
        <v>5.2062684335940501</v>
      </c>
      <c r="N394">
        <f>(Table2[[#This Row],[1W Return vs Nifty]]-AVERAGE(Table2[1W Return vs Nifty]))/_xlfn.STDEV.P(Table2[1W Return vs Nifty])</f>
        <v>0.96431259193320629</v>
      </c>
      <c r="O394">
        <v>84.9</v>
      </c>
      <c r="P394">
        <v>84.703505796345894</v>
      </c>
      <c r="Q394">
        <v>78.116649208036804</v>
      </c>
      <c r="R394">
        <v>46.8747913504913</v>
      </c>
      <c r="S394" s="1">
        <f>(Table2[[#This Row],[Close Price]]-Table2[[#This Row],[20D EMA]])/Table2[[#This Row],[20D EMA]]</f>
        <v>-3.2273262661955349E-2</v>
      </c>
      <c r="T394" s="1">
        <f>(Table2[[#This Row],[Close Price]]-Table2[[#This Row],[50D EMA]])/Table2[[#This Row],[50D EMA]]</f>
        <v>-3.002834147693122E-2</v>
      </c>
      <c r="U394" s="1">
        <f>(Table2[[#This Row],[Close Price]]-Table2[[#This Row],[200D EMA]])/Table2[[#This Row],[200D EMA]]</f>
        <v>5.1760422815821494E-2</v>
      </c>
      <c r="V394">
        <v>0.56183910155004702</v>
      </c>
      <c r="W394">
        <v>78.81</v>
      </c>
      <c r="X394">
        <v>85.1</v>
      </c>
      <c r="Y394">
        <v>78.81</v>
      </c>
      <c r="Z394">
        <v>85.1</v>
      </c>
      <c r="AA394">
        <v>78.81</v>
      </c>
      <c r="AB394">
        <v>91.61</v>
      </c>
      <c r="AC394" s="1">
        <f>(Table2[[#This Row],[Close Price]]/Table2[[#This Row],[Day Low]])-1</f>
        <v>4.2507296028422736E-2</v>
      </c>
      <c r="AD394" s="1">
        <f>(Table2[[#This Row],[Day High]]/Table2[[#This Row],[Close Price]])-1</f>
        <v>3.5783836416747761E-2</v>
      </c>
      <c r="AE394" s="1">
        <f>(Table2[[#This Row],[Close Price]]/Table2[[#This Row],[Current Week Low]])-1</f>
        <v>4.2507296028422736E-2</v>
      </c>
      <c r="AF394" s="1">
        <f>(Table2[[#This Row],[Current Week High]]/Table2[[#This Row],[Close Price]])-1</f>
        <v>3.5783836416747761E-2</v>
      </c>
      <c r="AG394" s="1">
        <f>(Table2[[#This Row],[Close Price]]/Table2[[#This Row],[Current Month Low]])-1</f>
        <v>4.2507296028422736E-2</v>
      </c>
      <c r="AH394" s="1">
        <f>(Table2[[#This Row],[Current Month High]]/Table2[[#This Row],[Close Price]])-1</f>
        <v>0.11501947419668945</v>
      </c>
      <c r="AI394">
        <v>19.705452775072999</v>
      </c>
      <c r="AJ394">
        <v>40.085251491901097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-0.08</v>
      </c>
      <c r="AM394" t="s">
        <v>3189</v>
      </c>
      <c r="AN394">
        <v>-4.9800000000000004</v>
      </c>
      <c r="AO394" t="s">
        <v>3189</v>
      </c>
      <c r="AP394">
        <v>6.3561179703039997E-2</v>
      </c>
      <c r="AQ394">
        <f>(Table2[[#This Row],[Sharpe Ratio]]-AVERAGE(Table2[Sharpe Ratio]))/_xlfn.STDEV.P(Table2[Sharpe Ratio])</f>
        <v>2.4764209035210687E-2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0.18798256221239318</v>
      </c>
      <c r="AS394">
        <f>_xlfn.RANK.AVG(Table2[[#This Row],[1Y Return vs Nifty Z-Score]],Table2[1Y Return vs Nifty Z-Score])</f>
        <v>452</v>
      </c>
      <c r="AT394">
        <f>_xlfn.RANK.AVG(Table2[[#This Row],[6M Return vs Nifty Z-Score]],Table2[6M Return vs Nifty Z-Score])</f>
        <v>359</v>
      </c>
      <c r="AU394">
        <f>_xlfn.RANK.AVG(Table2[[#This Row],[Sharpe Ratio Z-Score]],Table2[Sharpe Ratio Z-Score])</f>
        <v>341</v>
      </c>
      <c r="AV394">
        <f>(Table2[[#This Row],[Rank 1Y]]+Table2[[#This Row],[Rank 6M]]+Table2[[#This Row],[Rank Sharpe]])/3</f>
        <v>384</v>
      </c>
    </row>
    <row r="395" spans="1:48" x14ac:dyDescent="0.3">
      <c r="A395" t="s">
        <v>1552</v>
      </c>
      <c r="B395" t="s">
        <v>1553</v>
      </c>
      <c r="C395" t="s">
        <v>3143</v>
      </c>
      <c r="D395" t="s">
        <v>276</v>
      </c>
      <c r="E395">
        <v>6349.0210857299999</v>
      </c>
      <c r="F395">
        <v>634.54999999999995</v>
      </c>
      <c r="G395">
        <v>-21.461968548171001</v>
      </c>
      <c r="H395">
        <f>(Table2[[#This Row],[1Y Return vs Nifty]]-AVERAGE(Table2[1Y Return vs Nifty]))/_xlfn.STDEV.P(Table2[1Y Return vs Nifty])</f>
        <v>-0.80541479372088187</v>
      </c>
      <c r="I395">
        <v>1.2554352029859499</v>
      </c>
      <c r="J395">
        <f>(Table2[[#This Row],[1M Return vs Nifty]]-AVERAGE(Table2[1M Return vs Nifty]))/_xlfn.STDEV.P(Table2[1M Return vs Nifty])</f>
        <v>0.18208492060315232</v>
      </c>
      <c r="K395">
        <v>20.041181517160801</v>
      </c>
      <c r="L395">
        <f>(Table2[[#This Row],[6M Return vs Nifty]]-AVERAGE(Table2[6M Return vs Nifty]))/_xlfn.STDEV.P(Table2[6M Return vs Nifty])</f>
        <v>0.5145734668630646</v>
      </c>
      <c r="M395">
        <v>5.6276274722817901</v>
      </c>
      <c r="N395">
        <f>(Table2[[#This Row],[1W Return vs Nifty]]-AVERAGE(Table2[1W Return vs Nifty]))/_xlfn.STDEV.P(Table2[1W Return vs Nifty])</f>
        <v>1.0721419002314525</v>
      </c>
      <c r="O395">
        <v>660.11</v>
      </c>
      <c r="P395">
        <v>641.52490931686395</v>
      </c>
      <c r="Q395">
        <v>578.13744652409503</v>
      </c>
      <c r="R395">
        <v>49.433803908261403</v>
      </c>
      <c r="S395" s="1">
        <f>(Table2[[#This Row],[Close Price]]-Table2[[#This Row],[20D EMA]])/Table2[[#This Row],[20D EMA]]</f>
        <v>-3.872081925739658E-2</v>
      </c>
      <c r="T395" s="1">
        <f>(Table2[[#This Row],[Close Price]]-Table2[[#This Row],[50D EMA]])/Table2[[#This Row],[50D EMA]]</f>
        <v>-1.0872390480194014E-2</v>
      </c>
      <c r="U395" s="1">
        <f>(Table2[[#This Row],[Close Price]]-Table2[[#This Row],[200D EMA]])/Table2[[#This Row],[200D EMA]]</f>
        <v>9.7576370143589761E-2</v>
      </c>
      <c r="V395">
        <v>0.43969519416410302</v>
      </c>
      <c r="W395">
        <v>621.9</v>
      </c>
      <c r="X395">
        <v>674.9</v>
      </c>
      <c r="Y395">
        <v>621.9</v>
      </c>
      <c r="Z395">
        <v>674.9</v>
      </c>
      <c r="AA395">
        <v>621.9</v>
      </c>
      <c r="AB395">
        <v>688.2</v>
      </c>
      <c r="AC395" s="1">
        <f>(Table2[[#This Row],[Close Price]]/Table2[[#This Row],[Day Low]])-1</f>
        <v>2.0340890818459467E-2</v>
      </c>
      <c r="AD395" s="1">
        <f>(Table2[[#This Row],[Day High]]/Table2[[#This Row],[Close Price]])-1</f>
        <v>6.3588369710818826E-2</v>
      </c>
      <c r="AE395" s="1">
        <f>(Table2[[#This Row],[Close Price]]/Table2[[#This Row],[Current Week Low]])-1</f>
        <v>2.0340890818459467E-2</v>
      </c>
      <c r="AF395" s="1">
        <f>(Table2[[#This Row],[Current Week High]]/Table2[[#This Row],[Close Price]])-1</f>
        <v>6.3588369710818826E-2</v>
      </c>
      <c r="AG395" s="1">
        <f>(Table2[[#This Row],[Close Price]]/Table2[[#This Row],[Current Month Low]])-1</f>
        <v>2.0340890818459467E-2</v>
      </c>
      <c r="AH395" s="1">
        <f>(Table2[[#This Row],[Current Month High]]/Table2[[#This Row],[Close Price]])-1</f>
        <v>8.4548104956268411E-2</v>
      </c>
      <c r="AI395">
        <v>14.5378614766369</v>
      </c>
      <c r="AJ395">
        <v>45.890332222094401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0.19</v>
      </c>
      <c r="AM395" t="s">
        <v>3188</v>
      </c>
      <c r="AN395">
        <v>-5.34</v>
      </c>
      <c r="AO395" t="s">
        <v>3189</v>
      </c>
      <c r="AP395">
        <v>4.5178826475030999E-2</v>
      </c>
      <c r="AQ395">
        <f>(Table2[[#This Row],[Sharpe Ratio]]-AVERAGE(Table2[Sharpe Ratio]))/_xlfn.STDEV.P(Table2[Sharpe Ratio])</f>
        <v>-0.18985172568919717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0.77353376828759035</v>
      </c>
      <c r="AS395">
        <f>_xlfn.RANK.AVG(Table2[[#This Row],[1Y Return vs Nifty Z-Score]],Table2[1Y Return vs Nifty Z-Score])</f>
        <v>581</v>
      </c>
      <c r="AT395">
        <f>_xlfn.RANK.AVG(Table2[[#This Row],[6M Return vs Nifty Z-Score]],Table2[6M Return vs Nifty Z-Score])</f>
        <v>180</v>
      </c>
      <c r="AU395">
        <f>_xlfn.RANK.AVG(Table2[[#This Row],[Sharpe Ratio Z-Score]],Table2[Sharpe Ratio Z-Score])</f>
        <v>392</v>
      </c>
      <c r="AV395">
        <f>(Table2[[#This Row],[Rank 1Y]]+Table2[[#This Row],[Rank 6M]]+Table2[[#This Row],[Rank Sharpe]])/3</f>
        <v>384.33333333333331</v>
      </c>
    </row>
    <row r="396" spans="1:48" x14ac:dyDescent="0.3">
      <c r="A396" t="s">
        <v>696</v>
      </c>
      <c r="B396" t="s">
        <v>697</v>
      </c>
      <c r="C396" t="s">
        <v>3133</v>
      </c>
      <c r="D396" t="s">
        <v>51</v>
      </c>
      <c r="E396">
        <v>25693.756200479998</v>
      </c>
      <c r="F396">
        <v>5651.75</v>
      </c>
      <c r="G396">
        <v>16.523979541147298</v>
      </c>
      <c r="H396">
        <f>(Table2[[#This Row],[1Y Return vs Nifty]]-AVERAGE(Table2[1Y Return vs Nifty]))/_xlfn.STDEV.P(Table2[1Y Return vs Nifty])</f>
        <v>-0.12264920111290303</v>
      </c>
      <c r="I396">
        <v>-9.6077022694103995</v>
      </c>
      <c r="J396">
        <f>(Table2[[#This Row],[1M Return vs Nifty]]-AVERAGE(Table2[1M Return vs Nifty]))/_xlfn.STDEV.P(Table2[1M Return vs Nifty])</f>
        <v>-1.0316142449217618</v>
      </c>
      <c r="K396">
        <v>21.4267475433779</v>
      </c>
      <c r="L396">
        <f>(Table2[[#This Row],[6M Return vs Nifty]]-AVERAGE(Table2[6M Return vs Nifty]))/_xlfn.STDEV.P(Table2[6M Return vs Nifty])</f>
        <v>0.56347731146336733</v>
      </c>
      <c r="M396">
        <v>1.80510846788195</v>
      </c>
      <c r="N396">
        <f>(Table2[[#This Row],[1W Return vs Nifty]]-AVERAGE(Table2[1W Return vs Nifty]))/_xlfn.STDEV.P(Table2[1W Return vs Nifty])</f>
        <v>9.3927260562138778E-2</v>
      </c>
      <c r="O396">
        <v>5702.73</v>
      </c>
      <c r="P396">
        <v>5647.32338159352</v>
      </c>
      <c r="Q396">
        <v>4966.3148454146103</v>
      </c>
      <c r="R396">
        <v>46.870144889932597</v>
      </c>
      <c r="S396" s="1">
        <f>(Table2[[#This Row],[Close Price]]-Table2[[#This Row],[20D EMA]])/Table2[[#This Row],[20D EMA]]</f>
        <v>-8.939578061735268E-3</v>
      </c>
      <c r="T396" s="1">
        <f>(Table2[[#This Row],[Close Price]]-Table2[[#This Row],[50D EMA]])/Table2[[#This Row],[50D EMA]]</f>
        <v>7.8384362066244982E-4</v>
      </c>
      <c r="U396" s="1">
        <f>(Table2[[#This Row],[Close Price]]-Table2[[#This Row],[200D EMA]])/Table2[[#This Row],[200D EMA]]</f>
        <v>0.13801685473450212</v>
      </c>
      <c r="V396">
        <v>0.97056533282687196</v>
      </c>
      <c r="W396">
        <v>5500.1</v>
      </c>
      <c r="X396">
        <v>5696.15</v>
      </c>
      <c r="Y396">
        <v>5500.1</v>
      </c>
      <c r="Z396">
        <v>5696.15</v>
      </c>
      <c r="AA396">
        <v>5424.6</v>
      </c>
      <c r="AB396">
        <v>5827.85</v>
      </c>
      <c r="AC396" s="1">
        <f>(Table2[[#This Row],[Close Price]]/Table2[[#This Row],[Day Low]])-1</f>
        <v>2.7572225959527907E-2</v>
      </c>
      <c r="AD396" s="1">
        <f>(Table2[[#This Row],[Day High]]/Table2[[#This Row],[Close Price]])-1</f>
        <v>7.8559738134205137E-3</v>
      </c>
      <c r="AE396" s="1">
        <f>(Table2[[#This Row],[Close Price]]/Table2[[#This Row],[Current Week Low]])-1</f>
        <v>2.7572225959527907E-2</v>
      </c>
      <c r="AF396" s="1">
        <f>(Table2[[#This Row],[Current Week High]]/Table2[[#This Row],[Close Price]])-1</f>
        <v>7.8559738134205137E-3</v>
      </c>
      <c r="AG396" s="1">
        <f>(Table2[[#This Row],[Close Price]]/Table2[[#This Row],[Current Month Low]])-1</f>
        <v>4.1874055229878637E-2</v>
      </c>
      <c r="AH396" s="1">
        <f>(Table2[[#This Row],[Current Month High]]/Table2[[#This Row],[Close Price]])-1</f>
        <v>3.1158490732958954E-2</v>
      </c>
      <c r="AI396">
        <v>14.1442915911</v>
      </c>
      <c r="AJ396">
        <v>47.257686294945202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</v>
      </c>
      <c r="AM396" t="s">
        <v>3190</v>
      </c>
      <c r="AN396">
        <v>-3.06</v>
      </c>
      <c r="AO396" t="s">
        <v>3189</v>
      </c>
      <c r="AP396">
        <v>-5.5438866129100997E-2</v>
      </c>
      <c r="AQ396">
        <f>(Table2[[#This Row],[Sharpe Ratio]]-AVERAGE(Table2[Sharpe Ratio]))/_xlfn.STDEV.P(Table2[Sharpe Ratio])</f>
        <v>-1.3645740194130571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-1.8614328934222155</v>
      </c>
      <c r="AS396">
        <f>_xlfn.RANK.AVG(Table2[[#This Row],[1Y Return vs Nifty Z-Score]],Table2[1Y Return vs Nifty Z-Score])</f>
        <v>336</v>
      </c>
      <c r="AT396">
        <f>_xlfn.RANK.AVG(Table2[[#This Row],[6M Return vs Nifty Z-Score]],Table2[6M Return vs Nifty Z-Score])</f>
        <v>163</v>
      </c>
      <c r="AU396">
        <f>_xlfn.RANK.AVG(Table2[[#This Row],[Sharpe Ratio Z-Score]],Table2[Sharpe Ratio Z-Score])</f>
        <v>666</v>
      </c>
      <c r="AV396">
        <f>(Table2[[#This Row],[Rank 1Y]]+Table2[[#This Row],[Rank 6M]]+Table2[[#This Row],[Rank Sharpe]])/3</f>
        <v>388.33333333333331</v>
      </c>
    </row>
    <row r="397" spans="1:48" x14ac:dyDescent="0.3">
      <c r="A397" t="s">
        <v>1378</v>
      </c>
      <c r="B397" t="s">
        <v>1379</v>
      </c>
      <c r="C397" t="s">
        <v>3135</v>
      </c>
      <c r="D397" t="s">
        <v>190</v>
      </c>
      <c r="E397">
        <v>8125.2322590000003</v>
      </c>
      <c r="F397">
        <v>388.95</v>
      </c>
      <c r="G397">
        <v>-0.73726932127159694</v>
      </c>
      <c r="H397">
        <f>(Table2[[#This Row],[1Y Return vs Nifty]]-AVERAGE(Table2[1Y Return vs Nifty]))/_xlfn.STDEV.P(Table2[1Y Return vs Nifty])</f>
        <v>-0.43290568809044683</v>
      </c>
      <c r="I397">
        <v>-8.6801194179717704</v>
      </c>
      <c r="J397">
        <f>(Table2[[#This Row],[1M Return vs Nifty]]-AVERAGE(Table2[1M Return vs Nifty]))/_xlfn.STDEV.P(Table2[1M Return vs Nifty])</f>
        <v>-0.92797875880120018</v>
      </c>
      <c r="K397">
        <v>20.208901682039201</v>
      </c>
      <c r="L397">
        <f>(Table2[[#This Row],[6M Return vs Nifty]]-AVERAGE(Table2[6M Return vs Nifty]))/_xlfn.STDEV.P(Table2[6M Return vs Nifty])</f>
        <v>0.52049318539278644</v>
      </c>
      <c r="M397">
        <v>-2.60910791717051</v>
      </c>
      <c r="N397">
        <f>(Table2[[#This Row],[1W Return vs Nifty]]-AVERAGE(Table2[1W Return vs Nifty]))/_xlfn.STDEV.P(Table2[1W Return vs Nifty])</f>
        <v>-1.0357076962703218</v>
      </c>
      <c r="O397">
        <v>439.56</v>
      </c>
      <c r="P397">
        <v>428.61369901125198</v>
      </c>
      <c r="Q397">
        <v>348.90920686128601</v>
      </c>
      <c r="R397">
        <v>17.901244003844202</v>
      </c>
      <c r="S397" s="1">
        <f>(Table2[[#This Row],[Close Price]]-Table2[[#This Row],[20D EMA]])/Table2[[#This Row],[20D EMA]]</f>
        <v>-0.11513786513786517</v>
      </c>
      <c r="T397" s="1">
        <f>(Table2[[#This Row],[Close Price]]-Table2[[#This Row],[50D EMA]])/Table2[[#This Row],[50D EMA]]</f>
        <v>-9.2539503760029701E-2</v>
      </c>
      <c r="U397" s="1">
        <f>(Table2[[#This Row],[Close Price]]-Table2[[#This Row],[200D EMA]])/Table2[[#This Row],[200D EMA]]</f>
        <v>0.1147599213529289</v>
      </c>
      <c r="V397">
        <v>2.01048724779579</v>
      </c>
      <c r="W397">
        <v>384</v>
      </c>
      <c r="X397">
        <v>415.5</v>
      </c>
      <c r="Y397">
        <v>384</v>
      </c>
      <c r="Z397">
        <v>415.5</v>
      </c>
      <c r="AA397">
        <v>384</v>
      </c>
      <c r="AB397">
        <v>441.5</v>
      </c>
      <c r="AC397" s="1">
        <f>(Table2[[#This Row],[Close Price]]/Table2[[#This Row],[Day Low]])-1</f>
        <v>1.2890625000000044E-2</v>
      </c>
      <c r="AD397" s="1">
        <f>(Table2[[#This Row],[Day High]]/Table2[[#This Row],[Close Price]])-1</f>
        <v>6.8260701889703013E-2</v>
      </c>
      <c r="AE397" s="1">
        <f>(Table2[[#This Row],[Close Price]]/Table2[[#This Row],[Current Week Low]])-1</f>
        <v>1.2890625000000044E-2</v>
      </c>
      <c r="AF397" s="1">
        <f>(Table2[[#This Row],[Current Week High]]/Table2[[#This Row],[Close Price]])-1</f>
        <v>6.8260701889703013E-2</v>
      </c>
      <c r="AG397" s="1">
        <f>(Table2[[#This Row],[Close Price]]/Table2[[#This Row],[Current Month Low]])-1</f>
        <v>1.2890625000000044E-2</v>
      </c>
      <c r="AH397" s="1">
        <f>(Table2[[#This Row],[Current Month High]]/Table2[[#This Row],[Close Price]])-1</f>
        <v>0.13510734027509974</v>
      </c>
      <c r="AI397">
        <v>24.771821570896002</v>
      </c>
      <c r="AJ397">
        <v>61.995002082465597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0.02</v>
      </c>
      <c r="AM397" t="s">
        <v>3188</v>
      </c>
      <c r="AN397">
        <v>-14.83</v>
      </c>
      <c r="AO397" t="s">
        <v>3189</v>
      </c>
      <c r="AQ397">
        <f>(Table2[[#This Row],[Sharpe Ratio]]-AVERAGE(Table2[Sharpe Ratio]))/_xlfn.STDEV.P(Table2[Sharpe Ratio])</f>
        <v>-0.71731934386752505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-2.5934183016367074</v>
      </c>
      <c r="AS397">
        <f>_xlfn.RANK.AVG(Table2[[#This Row],[1Y Return vs Nifty Z-Score]],Table2[1Y Return vs Nifty Z-Score])</f>
        <v>448</v>
      </c>
      <c r="AT397">
        <f>_xlfn.RANK.AVG(Table2[[#This Row],[6M Return vs Nifty Z-Score]],Table2[6M Return vs Nifty Z-Score])</f>
        <v>177</v>
      </c>
      <c r="AU397">
        <f>_xlfn.RANK.AVG(Table2[[#This Row],[Sharpe Ratio Z-Score]],Table2[Sharpe Ratio Z-Score])</f>
        <v>541.5</v>
      </c>
      <c r="AV397">
        <f>(Table2[[#This Row],[Rank 1Y]]+Table2[[#This Row],[Rank 6M]]+Table2[[#This Row],[Rank Sharpe]])/3</f>
        <v>388.83333333333331</v>
      </c>
    </row>
    <row r="398" spans="1:48" x14ac:dyDescent="0.3">
      <c r="A398" t="s">
        <v>667</v>
      </c>
      <c r="B398" t="s">
        <v>668</v>
      </c>
      <c r="C398" t="s">
        <v>3141</v>
      </c>
      <c r="D398" t="s">
        <v>271</v>
      </c>
      <c r="E398">
        <v>27958.319870879899</v>
      </c>
      <c r="F398">
        <v>1422.55</v>
      </c>
      <c r="G398">
        <v>-0.835270194931649</v>
      </c>
      <c r="H398">
        <f>(Table2[[#This Row],[1Y Return vs Nifty]]-AVERAGE(Table2[1Y Return vs Nifty]))/_xlfn.STDEV.P(Table2[1Y Return vs Nifty])</f>
        <v>-0.43466717169020513</v>
      </c>
      <c r="I398">
        <v>-2.80276083450596</v>
      </c>
      <c r="J398">
        <f>(Table2[[#This Row],[1M Return vs Nifty]]-AVERAGE(Table2[1M Return vs Nifty]))/_xlfn.STDEV.P(Table2[1M Return vs Nifty])</f>
        <v>-0.27132268440563528</v>
      </c>
      <c r="K398">
        <v>3.4859318921481401</v>
      </c>
      <c r="L398">
        <f>(Table2[[#This Row],[6M Return vs Nifty]]-AVERAGE(Table2[6M Return vs Nifty]))/_xlfn.STDEV.P(Table2[6M Return vs Nifty])</f>
        <v>-6.9747554049427854E-2</v>
      </c>
      <c r="M398">
        <v>1.42438111717173</v>
      </c>
      <c r="N398">
        <f>(Table2[[#This Row],[1W Return vs Nifty]]-AVERAGE(Table2[1W Return vs Nifty]))/_xlfn.STDEV.P(Table2[1W Return vs Nifty])</f>
        <v>-3.5040583557183081E-3</v>
      </c>
      <c r="O398">
        <v>1494.59</v>
      </c>
      <c r="P398">
        <v>1534.6951326373701</v>
      </c>
      <c r="Q398">
        <v>1441.1667857382399</v>
      </c>
      <c r="R398">
        <v>34.829042383808101</v>
      </c>
      <c r="S398" s="1">
        <f>(Table2[[#This Row],[Close Price]]-Table2[[#This Row],[20D EMA]])/Table2[[#This Row],[20D EMA]]</f>
        <v>-4.8200509838818649E-2</v>
      </c>
      <c r="T398" s="1">
        <f>(Table2[[#This Row],[Close Price]]-Table2[[#This Row],[50D EMA]])/Table2[[#This Row],[50D EMA]]</f>
        <v>-7.3073231453239171E-2</v>
      </c>
      <c r="U398" s="1">
        <f>(Table2[[#This Row],[Close Price]]-Table2[[#This Row],[200D EMA]])/Table2[[#This Row],[200D EMA]]</f>
        <v>-1.2917856505209071E-2</v>
      </c>
      <c r="V398">
        <v>0.64921621762013604</v>
      </c>
      <c r="W398">
        <v>1404.7</v>
      </c>
      <c r="X398">
        <v>1485.6</v>
      </c>
      <c r="Y398">
        <v>1404.7</v>
      </c>
      <c r="Z398">
        <v>1485.6</v>
      </c>
      <c r="AA398">
        <v>1404.7</v>
      </c>
      <c r="AB398">
        <v>1505.75</v>
      </c>
      <c r="AC398" s="1">
        <f>(Table2[[#This Row],[Close Price]]/Table2[[#This Row],[Day Low]])-1</f>
        <v>1.2707339645475768E-2</v>
      </c>
      <c r="AD398" s="1">
        <f>(Table2[[#This Row],[Day High]]/Table2[[#This Row],[Close Price]])-1</f>
        <v>4.4321816456363461E-2</v>
      </c>
      <c r="AE398" s="1">
        <f>(Table2[[#This Row],[Close Price]]/Table2[[#This Row],[Current Week Low]])-1</f>
        <v>1.2707339645475768E-2</v>
      </c>
      <c r="AF398" s="1">
        <f>(Table2[[#This Row],[Current Week High]]/Table2[[#This Row],[Close Price]])-1</f>
        <v>4.4321816456363461E-2</v>
      </c>
      <c r="AG398" s="1">
        <f>(Table2[[#This Row],[Close Price]]/Table2[[#This Row],[Current Month Low]])-1</f>
        <v>1.2707339645475768E-2</v>
      </c>
      <c r="AH398" s="1">
        <f>(Table2[[#This Row],[Current Month High]]/Table2[[#This Row],[Close Price]])-1</f>
        <v>5.8486520684686072E-2</v>
      </c>
      <c r="AI398">
        <v>29.426030719482601</v>
      </c>
      <c r="AJ398">
        <v>38.704173166926601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-0.15</v>
      </c>
      <c r="AM398" t="s">
        <v>3189</v>
      </c>
      <c r="AN398">
        <v>-5.0199999999999996</v>
      </c>
      <c r="AO398" t="s">
        <v>3189</v>
      </c>
      <c r="AP398">
        <v>5.1701052501091999E-2</v>
      </c>
      <c r="AQ398">
        <f>(Table2[[#This Row],[Sharpe Ratio]]-AVERAGE(Table2[Sharpe Ratio]))/_xlfn.STDEV.P(Table2[Sharpe Ratio])</f>
        <v>-0.11370404112974038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449</v>
      </c>
      <c r="AT398">
        <f>_xlfn.RANK.AVG(Table2[[#This Row],[6M Return vs Nifty Z-Score]],Table2[6M Return vs Nifty Z-Score])</f>
        <v>349</v>
      </c>
      <c r="AU398">
        <f>_xlfn.RANK.AVG(Table2[[#This Row],[Sharpe Ratio Z-Score]],Table2[Sharpe Ratio Z-Score])</f>
        <v>369</v>
      </c>
      <c r="AV398">
        <f>(Table2[[#This Row],[Rank 1Y]]+Table2[[#This Row],[Rank 6M]]+Table2[[#This Row],[Rank Sharpe]])/3</f>
        <v>389</v>
      </c>
    </row>
    <row r="399" spans="1:48" x14ac:dyDescent="0.3">
      <c r="A399" t="s">
        <v>1595</v>
      </c>
      <c r="B399" t="s">
        <v>1596</v>
      </c>
      <c r="C399" t="s">
        <v>3133</v>
      </c>
      <c r="D399" t="s">
        <v>284</v>
      </c>
      <c r="E399">
        <v>5994.326452665</v>
      </c>
      <c r="F399">
        <v>431.8</v>
      </c>
      <c r="G399">
        <v>-7.0144404680852803</v>
      </c>
      <c r="H399">
        <f>(Table2[[#This Row],[1Y Return vs Nifty]]-AVERAGE(Table2[1Y Return vs Nifty]))/_xlfn.STDEV.P(Table2[1Y Return vs Nifty])</f>
        <v>-0.54573258049493401</v>
      </c>
      <c r="I399">
        <v>7.2977749504306901</v>
      </c>
      <c r="J399">
        <f>(Table2[[#This Row],[1M Return vs Nifty]]-AVERAGE(Table2[1M Return vs Nifty]))/_xlfn.STDEV.P(Table2[1M Return vs Nifty])</f>
        <v>0.85717374534891455</v>
      </c>
      <c r="K399">
        <v>5.55026459278091</v>
      </c>
      <c r="L399">
        <f>(Table2[[#This Row],[6M Return vs Nifty]]-AVERAGE(Table2[6M Return vs Nifty]))/_xlfn.STDEV.P(Table2[6M Return vs Nifty])</f>
        <v>3.1135032259836672E-3</v>
      </c>
      <c r="M399">
        <v>4.4587889002754997</v>
      </c>
      <c r="N399">
        <f>(Table2[[#This Row],[1W Return vs Nifty]]-AVERAGE(Table2[1W Return vs Nifty]))/_xlfn.STDEV.P(Table2[1W Return vs Nifty])</f>
        <v>0.77302631670376631</v>
      </c>
      <c r="O399">
        <v>415.08</v>
      </c>
      <c r="P399">
        <v>398.41339579196699</v>
      </c>
      <c r="Q399">
        <v>371.22929696151903</v>
      </c>
      <c r="R399">
        <v>65.073725614010002</v>
      </c>
      <c r="S399" s="1">
        <f>(Table2[[#This Row],[Close Price]]-Table2[[#This Row],[20D EMA]])/Table2[[#This Row],[20D EMA]]</f>
        <v>4.0281391538980506E-2</v>
      </c>
      <c r="T399" s="1">
        <f>(Table2[[#This Row],[Close Price]]-Table2[[#This Row],[50D EMA]])/Table2[[#This Row],[50D EMA]]</f>
        <v>8.3798899737462532E-2</v>
      </c>
      <c r="U399" s="1">
        <f>(Table2[[#This Row],[Close Price]]-Table2[[#This Row],[200D EMA]])/Table2[[#This Row],[200D EMA]]</f>
        <v>0.1631625077391444</v>
      </c>
      <c r="V399">
        <v>1.32382484925219</v>
      </c>
      <c r="W399">
        <v>404.7</v>
      </c>
      <c r="X399">
        <v>441</v>
      </c>
      <c r="Y399">
        <v>404.7</v>
      </c>
      <c r="Z399">
        <v>441</v>
      </c>
      <c r="AA399">
        <v>404.7</v>
      </c>
      <c r="AB399">
        <v>441</v>
      </c>
      <c r="AC399" s="1">
        <f>(Table2[[#This Row],[Close Price]]/Table2[[#This Row],[Day Low]])-1</f>
        <v>6.6963182604398375E-2</v>
      </c>
      <c r="AD399" s="1">
        <f>(Table2[[#This Row],[Day High]]/Table2[[#This Row],[Close Price]])-1</f>
        <v>2.130616025937937E-2</v>
      </c>
      <c r="AE399" s="1">
        <f>(Table2[[#This Row],[Close Price]]/Table2[[#This Row],[Current Week Low]])-1</f>
        <v>6.6963182604398375E-2</v>
      </c>
      <c r="AF399" s="1">
        <f>(Table2[[#This Row],[Current Week High]]/Table2[[#This Row],[Close Price]])-1</f>
        <v>2.130616025937937E-2</v>
      </c>
      <c r="AG399" s="1">
        <f>(Table2[[#This Row],[Close Price]]/Table2[[#This Row],[Current Month Low]])-1</f>
        <v>6.6963182604398375E-2</v>
      </c>
      <c r="AH399" s="1">
        <f>(Table2[[#This Row],[Current Month High]]/Table2[[#This Row],[Close Price]])-1</f>
        <v>2.130616025937937E-2</v>
      </c>
      <c r="AI399">
        <v>2.1306160259379299</v>
      </c>
      <c r="AJ399">
        <v>37.515923566878897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0.08</v>
      </c>
      <c r="AM399" t="s">
        <v>3188</v>
      </c>
      <c r="AN399">
        <v>4.88</v>
      </c>
      <c r="AO399" t="s">
        <v>3188</v>
      </c>
      <c r="AP399">
        <v>5.8676379404277001E-2</v>
      </c>
      <c r="AQ399">
        <f>(Table2[[#This Row],[Sharpe Ratio]]-AVERAGE(Table2[Sharpe Ratio]))/_xlfn.STDEV.P(Table2[Sharpe Ratio])</f>
        <v>-3.2266355499025227E-2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1.0553146292847053</v>
      </c>
      <c r="AS399">
        <f>_xlfn.RANK.AVG(Table2[[#This Row],[1Y Return vs Nifty Z-Score]],Table2[1Y Return vs Nifty Z-Score])</f>
        <v>502</v>
      </c>
      <c r="AT399">
        <f>_xlfn.RANK.AVG(Table2[[#This Row],[6M Return vs Nifty Z-Score]],Table2[6M Return vs Nifty Z-Score])</f>
        <v>318</v>
      </c>
      <c r="AU399">
        <f>_xlfn.RANK.AVG(Table2[[#This Row],[Sharpe Ratio Z-Score]],Table2[Sharpe Ratio Z-Score])</f>
        <v>352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1897</v>
      </c>
      <c r="B400" t="s">
        <v>1898</v>
      </c>
      <c r="C400" t="s">
        <v>3136</v>
      </c>
      <c r="D400" t="s">
        <v>117</v>
      </c>
      <c r="E400">
        <v>3794.8620455099999</v>
      </c>
      <c r="F400">
        <v>669.6</v>
      </c>
      <c r="G400">
        <v>37.651962918106598</v>
      </c>
      <c r="H400">
        <f>(Table2[[#This Row],[1Y Return vs Nifty]]-AVERAGE(Table2[1Y Return vs Nifty]))/_xlfn.STDEV.P(Table2[1Y Return vs Nifty])</f>
        <v>0.25710859924689899</v>
      </c>
      <c r="I400">
        <v>10.5304001456711</v>
      </c>
      <c r="J400">
        <f>(Table2[[#This Row],[1M Return vs Nifty]]-AVERAGE(Table2[1M Return vs Nifty]))/_xlfn.STDEV.P(Table2[1M Return vs Nifty])</f>
        <v>1.2183432980575768</v>
      </c>
      <c r="K400">
        <v>-18.441647452314601</v>
      </c>
      <c r="L400">
        <f>(Table2[[#This Row],[6M Return vs Nifty]]-AVERAGE(Table2[6M Return vs Nifty]))/_xlfn.STDEV.P(Table2[6M Return vs Nifty])</f>
        <v>-0.84368608345329077</v>
      </c>
      <c r="M400">
        <v>7.5800570503195797</v>
      </c>
      <c r="N400">
        <f>(Table2[[#This Row],[1W Return vs Nifty]]-AVERAGE(Table2[1W Return vs Nifty]))/_xlfn.STDEV.P(Table2[1W Return vs Nifty])</f>
        <v>1.5717849874107699</v>
      </c>
      <c r="O400">
        <v>675.77</v>
      </c>
      <c r="P400">
        <v>680.50064833617296</v>
      </c>
      <c r="Q400">
        <v>640.38532964918204</v>
      </c>
      <c r="R400">
        <v>66.438443388206494</v>
      </c>
      <c r="S400" s="1">
        <f>(Table2[[#This Row],[Close Price]]-Table2[[#This Row],[20D EMA]])/Table2[[#This Row],[20D EMA]]</f>
        <v>-9.1303254065731813E-3</v>
      </c>
      <c r="T400" s="1">
        <f>(Table2[[#This Row],[Close Price]]-Table2[[#This Row],[50D EMA]])/Table2[[#This Row],[50D EMA]]</f>
        <v>-1.6018571566133063E-2</v>
      </c>
      <c r="U400" s="1">
        <f>(Table2[[#This Row],[Close Price]]-Table2[[#This Row],[200D EMA]])/Table2[[#This Row],[200D EMA]]</f>
        <v>4.5620455369929314E-2</v>
      </c>
      <c r="V400">
        <v>1.9280863978104299</v>
      </c>
      <c r="W400">
        <v>663.85</v>
      </c>
      <c r="X400">
        <v>728.1</v>
      </c>
      <c r="Y400">
        <v>663.85</v>
      </c>
      <c r="Z400">
        <v>728.1</v>
      </c>
      <c r="AA400">
        <v>663.85</v>
      </c>
      <c r="AB400">
        <v>728.1</v>
      </c>
      <c r="AC400" s="1">
        <f>(Table2[[#This Row],[Close Price]]/Table2[[#This Row],[Day Low]])-1</f>
        <v>8.6615952398885199E-3</v>
      </c>
      <c r="AD400" s="1">
        <f>(Table2[[#This Row],[Day High]]/Table2[[#This Row],[Close Price]])-1</f>
        <v>8.7365591397849496E-2</v>
      </c>
      <c r="AE400" s="1">
        <f>(Table2[[#This Row],[Close Price]]/Table2[[#This Row],[Current Week Low]])-1</f>
        <v>8.6615952398885199E-3</v>
      </c>
      <c r="AF400" s="1">
        <f>(Table2[[#This Row],[Current Week High]]/Table2[[#This Row],[Close Price]])-1</f>
        <v>8.7365591397849496E-2</v>
      </c>
      <c r="AG400" s="1">
        <f>(Table2[[#This Row],[Close Price]]/Table2[[#This Row],[Current Month Low]])-1</f>
        <v>8.6615952398885199E-3</v>
      </c>
      <c r="AH400" s="1">
        <f>(Table2[[#This Row],[Current Month High]]/Table2[[#This Row],[Close Price]])-1</f>
        <v>8.7365591397849496E-2</v>
      </c>
      <c r="AI400">
        <v>31.421744324970099</v>
      </c>
      <c r="AJ400">
        <v>72.911555842479004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-0.09</v>
      </c>
      <c r="AM400" t="s">
        <v>3189</v>
      </c>
      <c r="AN400">
        <v>0.48</v>
      </c>
      <c r="AO400" t="s">
        <v>3188</v>
      </c>
      <c r="AP400">
        <v>6.2863616307794995E-2</v>
      </c>
      <c r="AQ400">
        <f>(Table2[[#This Row],[Sharpe Ratio]]-AVERAGE(Table2[Sharpe Ratio]))/_xlfn.STDEV.P(Table2[Sharpe Ratio])</f>
        <v>1.6620081988847072E-2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234</v>
      </c>
      <c r="AT400">
        <f>_xlfn.RANK.AVG(Table2[[#This Row],[6M Return vs Nifty Z-Score]],Table2[6M Return vs Nifty Z-Score])</f>
        <v>596</v>
      </c>
      <c r="AU400">
        <f>_xlfn.RANK.AVG(Table2[[#This Row],[Sharpe Ratio Z-Score]],Table2[Sharpe Ratio Z-Score])</f>
        <v>344</v>
      </c>
      <c r="AV400">
        <f>(Table2[[#This Row],[Rank 1Y]]+Table2[[#This Row],[Rank 6M]]+Table2[[#This Row],[Rank Sharpe]])/3</f>
        <v>391.33333333333331</v>
      </c>
    </row>
    <row r="401" spans="1:48" x14ac:dyDescent="0.3">
      <c r="A401" t="s">
        <v>168</v>
      </c>
      <c r="B401" t="s">
        <v>169</v>
      </c>
      <c r="C401" t="s">
        <v>3128</v>
      </c>
      <c r="D401" t="s">
        <v>21</v>
      </c>
      <c r="E401">
        <v>158145.31268646001</v>
      </c>
      <c r="F401">
        <v>1618.55</v>
      </c>
      <c r="G401">
        <v>7.3075969321716698</v>
      </c>
      <c r="H401">
        <f>(Table2[[#This Row],[1Y Return vs Nifty]]-AVERAGE(Table2[1Y Return vs Nifty]))/_xlfn.STDEV.P(Table2[1Y Return vs Nifty])</f>
        <v>-0.28830595710390622</v>
      </c>
      <c r="I401">
        <v>2.93685859500563E-2</v>
      </c>
      <c r="J401">
        <f>(Table2[[#This Row],[1M Return vs Nifty]]-AVERAGE(Table2[1M Return vs Nifty]))/_xlfn.STDEV.P(Table2[1M Return vs Nifty])</f>
        <v>4.5100920008878637E-2</v>
      </c>
      <c r="K401">
        <v>17.7971740461868</v>
      </c>
      <c r="L401">
        <f>(Table2[[#This Row],[6M Return vs Nifty]]-AVERAGE(Table2[6M Return vs Nifty]))/_xlfn.STDEV.P(Table2[6M Return vs Nifty])</f>
        <v>0.43537075074130233</v>
      </c>
      <c r="M401">
        <v>5.4240206981231598</v>
      </c>
      <c r="N401">
        <f>(Table2[[#This Row],[1W Return vs Nifty]]-AVERAGE(Table2[1W Return vs Nifty]))/_xlfn.STDEV.P(Table2[1W Return vs Nifty])</f>
        <v>1.0200372208332433</v>
      </c>
      <c r="O401">
        <v>1612.43</v>
      </c>
      <c r="P401">
        <v>1579.4470543208299</v>
      </c>
      <c r="Q401">
        <v>1416.7454405567801</v>
      </c>
      <c r="R401">
        <v>51.380239921162399</v>
      </c>
      <c r="S401" s="1">
        <f>(Table2[[#This Row],[Close Price]]-Table2[[#This Row],[20D EMA]])/Table2[[#This Row],[20D EMA]]</f>
        <v>3.7955136036912553E-3</v>
      </c>
      <c r="T401" s="1">
        <f>(Table2[[#This Row],[Close Price]]-Table2[[#This Row],[50D EMA]])/Table2[[#This Row],[50D EMA]]</f>
        <v>2.4757364023186262E-2</v>
      </c>
      <c r="U401" s="1">
        <f>(Table2[[#This Row],[Close Price]]-Table2[[#This Row],[200D EMA]])/Table2[[#This Row],[200D EMA]]</f>
        <v>0.14244235673270339</v>
      </c>
      <c r="V401">
        <v>1.2239878222278899</v>
      </c>
      <c r="W401">
        <v>1600.2</v>
      </c>
      <c r="X401">
        <v>1632.05</v>
      </c>
      <c r="Y401">
        <v>1600.2</v>
      </c>
      <c r="Z401">
        <v>1632.05</v>
      </c>
      <c r="AA401">
        <v>1580</v>
      </c>
      <c r="AB401">
        <v>1648.4</v>
      </c>
      <c r="AC401" s="1">
        <f>(Table2[[#This Row],[Close Price]]/Table2[[#This Row],[Day Low]])-1</f>
        <v>1.1467316585426657E-2</v>
      </c>
      <c r="AD401" s="1">
        <f>(Table2[[#This Row],[Day High]]/Table2[[#This Row],[Close Price]])-1</f>
        <v>8.3407988631800656E-3</v>
      </c>
      <c r="AE401" s="1">
        <f>(Table2[[#This Row],[Close Price]]/Table2[[#This Row],[Current Week Low]])-1</f>
        <v>1.1467316585426657E-2</v>
      </c>
      <c r="AF401" s="1">
        <f>(Table2[[#This Row],[Current Week High]]/Table2[[#This Row],[Close Price]])-1</f>
        <v>8.3407988631800656E-3</v>
      </c>
      <c r="AG401" s="1">
        <f>(Table2[[#This Row],[Close Price]]/Table2[[#This Row],[Current Month Low]])-1</f>
        <v>2.4398734177215164E-2</v>
      </c>
      <c r="AH401" s="1">
        <f>(Table2[[#This Row],[Current Month High]]/Table2[[#This Row],[Close Price]])-1</f>
        <v>1.8442433041920392E-2</v>
      </c>
      <c r="AI401">
        <v>3.30233851286645</v>
      </c>
      <c r="AJ401">
        <v>47.388790238127697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</v>
      </c>
      <c r="AM401" t="s">
        <v>3190</v>
      </c>
      <c r="AN401">
        <v>0.82</v>
      </c>
      <c r="AO401" t="s">
        <v>3188</v>
      </c>
      <c r="AP401">
        <v>-1.080535547411E-2</v>
      </c>
      <c r="AQ401">
        <f>(Table2[[#This Row],[Sharpe Ratio]]-AVERAGE(Table2[Sharpe Ratio]))/_xlfn.STDEV.P(Table2[Sharpe Ratio])</f>
        <v>-0.84347302160080762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0.36872991287871026</v>
      </c>
      <c r="AS401">
        <f>_xlfn.RANK.AVG(Table2[[#This Row],[1Y Return vs Nifty Z-Score]],Table2[1Y Return vs Nifty Z-Score])</f>
        <v>399</v>
      </c>
      <c r="AT401">
        <f>_xlfn.RANK.AVG(Table2[[#This Row],[6M Return vs Nifty Z-Score]],Table2[6M Return vs Nifty Z-Score])</f>
        <v>196</v>
      </c>
      <c r="AU401">
        <f>_xlfn.RANK.AVG(Table2[[#This Row],[Sharpe Ratio Z-Score]],Table2[Sharpe Ratio Z-Score])</f>
        <v>586</v>
      </c>
      <c r="AV401">
        <f>(Table2[[#This Row],[Rank 1Y]]+Table2[[#This Row],[Rank 6M]]+Table2[[#This Row],[Rank Sharpe]])/3</f>
        <v>393.66666666666669</v>
      </c>
    </row>
    <row r="402" spans="1:48" x14ac:dyDescent="0.3">
      <c r="A402" t="s">
        <v>1713</v>
      </c>
      <c r="B402" t="s">
        <v>1714</v>
      </c>
      <c r="C402" t="s">
        <v>3138</v>
      </c>
      <c r="D402" t="s">
        <v>1582</v>
      </c>
      <c r="E402">
        <v>4902.60967497</v>
      </c>
      <c r="F402">
        <v>401.95</v>
      </c>
      <c r="G402">
        <v>-2.9792079251377501</v>
      </c>
      <c r="H402">
        <f>(Table2[[#This Row],[1Y Return vs Nifty]]-AVERAGE(Table2[1Y Return vs Nifty]))/_xlfn.STDEV.P(Table2[1Y Return vs Nifty])</f>
        <v>-0.47320265621824298</v>
      </c>
      <c r="I402">
        <v>0.59364547279143998</v>
      </c>
      <c r="J402">
        <f>(Table2[[#This Row],[1M Return vs Nifty]]-AVERAGE(Table2[1M Return vs Nifty]))/_xlfn.STDEV.P(Table2[1M Return vs Nifty])</f>
        <v>0.10814554118067594</v>
      </c>
      <c r="K402">
        <v>-3.4474869138074502</v>
      </c>
      <c r="L402">
        <f>(Table2[[#This Row],[6M Return vs Nifty]]-AVERAGE(Table2[6M Return vs Nifty]))/_xlfn.STDEV.P(Table2[6M Return vs Nifty])</f>
        <v>-0.31446403050707272</v>
      </c>
      <c r="M402">
        <v>4.8050780684440504</v>
      </c>
      <c r="N402">
        <f>(Table2[[#This Row],[1W Return vs Nifty]]-AVERAGE(Table2[1W Return vs Nifty]))/_xlfn.STDEV.P(Table2[1W Return vs Nifty])</f>
        <v>0.86164461617369148</v>
      </c>
      <c r="O402">
        <v>409.91</v>
      </c>
      <c r="P402">
        <v>402.69966791143599</v>
      </c>
      <c r="Q402">
        <v>372.61281919794902</v>
      </c>
      <c r="R402">
        <v>50.478382279081401</v>
      </c>
      <c r="S402" s="1">
        <f>(Table2[[#This Row],[Close Price]]-Table2[[#This Row],[20D EMA]])/Table2[[#This Row],[20D EMA]]</f>
        <v>-1.9418896831011775E-2</v>
      </c>
      <c r="T402" s="1">
        <f>(Table2[[#This Row],[Close Price]]-Table2[[#This Row],[50D EMA]])/Table2[[#This Row],[50D EMA]]</f>
        <v>-1.8616054870968445E-3</v>
      </c>
      <c r="U402" s="1">
        <f>(Table2[[#This Row],[Close Price]]-Table2[[#This Row],[200D EMA]])/Table2[[#This Row],[200D EMA]]</f>
        <v>7.8733686256955399E-2</v>
      </c>
      <c r="V402">
        <v>0.48063111651041002</v>
      </c>
      <c r="W402">
        <v>390.1</v>
      </c>
      <c r="X402">
        <v>411.95</v>
      </c>
      <c r="Y402">
        <v>390.1</v>
      </c>
      <c r="Z402">
        <v>411.95</v>
      </c>
      <c r="AA402">
        <v>390.1</v>
      </c>
      <c r="AB402">
        <v>416.95</v>
      </c>
      <c r="AC402" s="1">
        <f>(Table2[[#This Row],[Close Price]]/Table2[[#This Row],[Day Low]])-1</f>
        <v>3.0376826454755035E-2</v>
      </c>
      <c r="AD402" s="1">
        <f>(Table2[[#This Row],[Day High]]/Table2[[#This Row],[Close Price]])-1</f>
        <v>2.4878716258241118E-2</v>
      </c>
      <c r="AE402" s="1">
        <f>(Table2[[#This Row],[Close Price]]/Table2[[#This Row],[Current Week Low]])-1</f>
        <v>3.0376826454755035E-2</v>
      </c>
      <c r="AF402" s="1">
        <f>(Table2[[#This Row],[Current Week High]]/Table2[[#This Row],[Close Price]])-1</f>
        <v>2.4878716258241118E-2</v>
      </c>
      <c r="AG402" s="1">
        <f>(Table2[[#This Row],[Close Price]]/Table2[[#This Row],[Current Month Low]])-1</f>
        <v>3.0376826454755035E-2</v>
      </c>
      <c r="AH402" s="1">
        <f>(Table2[[#This Row],[Current Month High]]/Table2[[#This Row],[Close Price]])-1</f>
        <v>3.7318074387361566E-2</v>
      </c>
      <c r="AI402">
        <v>11.892026371439201</v>
      </c>
      <c r="AJ402">
        <v>40.911481156879901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0.05</v>
      </c>
      <c r="AM402" t="s">
        <v>3188</v>
      </c>
      <c r="AN402">
        <v>-1.65</v>
      </c>
      <c r="AO402" t="s">
        <v>3189</v>
      </c>
      <c r="AP402">
        <v>8.0499890703740001E-2</v>
      </c>
      <c r="AQ402">
        <f>(Table2[[#This Row],[Sharpe Ratio]]-AVERAGE(Table2[Sharpe Ratio]))/_xlfn.STDEV.P(Table2[Sharpe Ratio])</f>
        <v>0.2225254667670416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0.40464893739609331</v>
      </c>
      <c r="AS402">
        <f>_xlfn.RANK.AVG(Table2[[#This Row],[1Y Return vs Nifty Z-Score]],Table2[1Y Return vs Nifty Z-Score])</f>
        <v>461</v>
      </c>
      <c r="AT402">
        <f>_xlfn.RANK.AVG(Table2[[#This Row],[6M Return vs Nifty Z-Score]],Table2[6M Return vs Nifty Z-Score])</f>
        <v>434</v>
      </c>
      <c r="AU402">
        <f>_xlfn.RANK.AVG(Table2[[#This Row],[Sharpe Ratio Z-Score]],Table2[Sharpe Ratio Z-Score])</f>
        <v>287</v>
      </c>
      <c r="AV402">
        <f>(Table2[[#This Row],[Rank 1Y]]+Table2[[#This Row],[Rank 6M]]+Table2[[#This Row],[Rank Sharpe]])/3</f>
        <v>394</v>
      </c>
    </row>
    <row r="403" spans="1:48" x14ac:dyDescent="0.3">
      <c r="A403" t="s">
        <v>780</v>
      </c>
      <c r="B403" t="s">
        <v>781</v>
      </c>
      <c r="C403" t="s">
        <v>3135</v>
      </c>
      <c r="D403" t="s">
        <v>190</v>
      </c>
      <c r="E403">
        <v>20938.906398514999</v>
      </c>
      <c r="F403">
        <v>527.9</v>
      </c>
      <c r="G403">
        <v>-11.640198961378299</v>
      </c>
      <c r="H403">
        <f>(Table2[[#This Row],[1Y Return vs Nifty]]-AVERAGE(Table2[1Y Return vs Nifty]))/_xlfn.STDEV.P(Table2[1Y Return vs Nifty])</f>
        <v>-0.62887671399157075</v>
      </c>
      <c r="I403">
        <v>-1.4300734544093601</v>
      </c>
      <c r="J403">
        <f>(Table2[[#This Row],[1M Return vs Nifty]]-AVERAGE(Table2[1M Return vs Nifty]))/_xlfn.STDEV.P(Table2[1M Return vs Nifty])</f>
        <v>-0.11795727482822098</v>
      </c>
      <c r="K403">
        <v>-0.20291148115345101</v>
      </c>
      <c r="L403">
        <f>(Table2[[#This Row],[6M Return vs Nifty]]-AVERAGE(Table2[6M Return vs Nifty]))/_xlfn.STDEV.P(Table2[6M Return vs Nifty])</f>
        <v>-0.19994605752697475</v>
      </c>
      <c r="M403">
        <v>5.3383171181262501</v>
      </c>
      <c r="N403">
        <f>(Table2[[#This Row],[1W Return vs Nifty]]-AVERAGE(Table2[1W Return vs Nifty]))/_xlfn.STDEV.P(Table2[1W Return vs Nifty])</f>
        <v>0.99810495665651877</v>
      </c>
      <c r="O403">
        <v>561.42999999999995</v>
      </c>
      <c r="P403">
        <v>564.538528629795</v>
      </c>
      <c r="Q403">
        <v>529.74260729518301</v>
      </c>
      <c r="R403">
        <v>40.070892404568099</v>
      </c>
      <c r="S403" s="1">
        <f>(Table2[[#This Row],[Close Price]]-Table2[[#This Row],[20D EMA]])/Table2[[#This Row],[20D EMA]]</f>
        <v>-5.9722494344798059E-2</v>
      </c>
      <c r="T403" s="1">
        <f>(Table2[[#This Row],[Close Price]]-Table2[[#This Row],[50D EMA]])/Table2[[#This Row],[50D EMA]]</f>
        <v>-6.4899961245729804E-2</v>
      </c>
      <c r="U403" s="1">
        <f>(Table2[[#This Row],[Close Price]]-Table2[[#This Row],[200D EMA]])/Table2[[#This Row],[200D EMA]]</f>
        <v>-3.4783067659805815E-3</v>
      </c>
      <c r="V403">
        <v>1.21194187366483</v>
      </c>
      <c r="W403">
        <v>524.25</v>
      </c>
      <c r="X403">
        <v>566.95000000000005</v>
      </c>
      <c r="Y403">
        <v>524.25</v>
      </c>
      <c r="Z403">
        <v>566.95000000000005</v>
      </c>
      <c r="AA403">
        <v>524.25</v>
      </c>
      <c r="AB403">
        <v>578</v>
      </c>
      <c r="AC403" s="1">
        <f>(Table2[[#This Row],[Close Price]]/Table2[[#This Row],[Day Low]])-1</f>
        <v>6.9623271340009119E-3</v>
      </c>
      <c r="AD403" s="1">
        <f>(Table2[[#This Row],[Day High]]/Table2[[#This Row],[Close Price]])-1</f>
        <v>7.397234324682711E-2</v>
      </c>
      <c r="AE403" s="1">
        <f>(Table2[[#This Row],[Close Price]]/Table2[[#This Row],[Current Week Low]])-1</f>
        <v>6.9623271340009119E-3</v>
      </c>
      <c r="AF403" s="1">
        <f>(Table2[[#This Row],[Current Week High]]/Table2[[#This Row],[Close Price]])-1</f>
        <v>7.397234324682711E-2</v>
      </c>
      <c r="AG403" s="1">
        <f>(Table2[[#This Row],[Close Price]]/Table2[[#This Row],[Current Month Low]])-1</f>
        <v>6.9623271340009119E-3</v>
      </c>
      <c r="AH403" s="1">
        <f>(Table2[[#This Row],[Current Month High]]/Table2[[#This Row],[Close Price]])-1</f>
        <v>9.4904337942792294E-2</v>
      </c>
      <c r="AI403">
        <v>17.901117635915799</v>
      </c>
      <c r="AJ403">
        <v>29.768928220255599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3189</v>
      </c>
      <c r="AN403">
        <v>-8.39</v>
      </c>
      <c r="AO403" t="s">
        <v>3189</v>
      </c>
      <c r="AP403">
        <v>8.8540671460437995E-2</v>
      </c>
      <c r="AQ403">
        <f>(Table2[[#This Row],[Sharpe Ratio]]-AVERAGE(Table2[Sharpe Ratio]))/_xlfn.STDEV.P(Table2[Sharpe Ratio])</f>
        <v>0.31640243978610927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526</v>
      </c>
      <c r="AT403">
        <f>_xlfn.RANK.AVG(Table2[[#This Row],[6M Return vs Nifty Z-Score]],Table2[6M Return vs Nifty Z-Score])</f>
        <v>395</v>
      </c>
      <c r="AU403">
        <f>_xlfn.RANK.AVG(Table2[[#This Row],[Sharpe Ratio Z-Score]],Table2[Sharpe Ratio Z-Score])</f>
        <v>263</v>
      </c>
      <c r="AV403">
        <f>(Table2[[#This Row],[Rank 1Y]]+Table2[[#This Row],[Rank 6M]]+Table2[[#This Row],[Rank Sharpe]])/3</f>
        <v>394.66666666666669</v>
      </c>
    </row>
    <row r="404" spans="1:48" x14ac:dyDescent="0.3">
      <c r="A404" t="s">
        <v>1490</v>
      </c>
      <c r="B404" t="s">
        <v>1491</v>
      </c>
      <c r="C404" t="s">
        <v>3135</v>
      </c>
      <c r="D404" t="s">
        <v>190</v>
      </c>
      <c r="E404">
        <v>6915.8358201749998</v>
      </c>
      <c r="F404">
        <v>500</v>
      </c>
      <c r="G404">
        <v>1.59832126600377</v>
      </c>
      <c r="H404">
        <f>(Table2[[#This Row],[1Y Return vs Nifty]]-AVERAGE(Table2[1Y Return vs Nifty]))/_xlfn.STDEV.P(Table2[1Y Return vs Nifty])</f>
        <v>-0.39092540402168868</v>
      </c>
      <c r="I404">
        <v>-2.5853471832881798</v>
      </c>
      <c r="J404">
        <f>(Table2[[#This Row],[1M Return vs Nifty]]-AVERAGE(Table2[1M Return vs Nifty]))/_xlfn.STDEV.P(Table2[1M Return vs Nifty])</f>
        <v>-0.24703184138470691</v>
      </c>
      <c r="K404">
        <v>5.9672917987311402</v>
      </c>
      <c r="L404">
        <f>(Table2[[#This Row],[6M Return vs Nifty]]-AVERAGE(Table2[6M Return vs Nifty]))/_xlfn.STDEV.P(Table2[6M Return vs Nifty])</f>
        <v>1.7832566257262872E-2</v>
      </c>
      <c r="M404">
        <v>-0.86006279482871795</v>
      </c>
      <c r="N404">
        <f>(Table2[[#This Row],[1W Return vs Nifty]]-AVERAGE(Table2[1W Return vs Nifty]))/_xlfn.STDEV.P(Table2[1W Return vs Nifty])</f>
        <v>-0.58811239533196169</v>
      </c>
      <c r="O404">
        <v>522.29999999999995</v>
      </c>
      <c r="P404">
        <v>523.12123836436604</v>
      </c>
      <c r="Q404">
        <v>472.37331421454701</v>
      </c>
      <c r="R404">
        <v>23.513933446245801</v>
      </c>
      <c r="S404" s="1">
        <f>(Table2[[#This Row],[Close Price]]-Table2[[#This Row],[20D EMA]])/Table2[[#This Row],[20D EMA]]</f>
        <v>-4.2695768715297636E-2</v>
      </c>
      <c r="T404" s="1">
        <f>(Table2[[#This Row],[Close Price]]-Table2[[#This Row],[50D EMA]])/Table2[[#This Row],[50D EMA]]</f>
        <v>-4.4198622936164479E-2</v>
      </c>
      <c r="U404" s="1">
        <f>(Table2[[#This Row],[Close Price]]-Table2[[#This Row],[200D EMA]])/Table2[[#This Row],[200D EMA]]</f>
        <v>5.8484857112197579E-2</v>
      </c>
      <c r="V404">
        <v>0.28334303193008697</v>
      </c>
      <c r="W404">
        <v>486</v>
      </c>
      <c r="X404">
        <v>507.95</v>
      </c>
      <c r="Y404">
        <v>486</v>
      </c>
      <c r="Z404">
        <v>507.95</v>
      </c>
      <c r="AA404">
        <v>486</v>
      </c>
      <c r="AB404">
        <v>528.54999999999995</v>
      </c>
      <c r="AC404" s="1">
        <f>(Table2[[#This Row],[Close Price]]/Table2[[#This Row],[Day Low]])-1</f>
        <v>2.8806584362139898E-2</v>
      </c>
      <c r="AD404" s="1">
        <f>(Table2[[#This Row],[Day High]]/Table2[[#This Row],[Close Price]])-1</f>
        <v>1.5900000000000025E-2</v>
      </c>
      <c r="AE404" s="1">
        <f>(Table2[[#This Row],[Close Price]]/Table2[[#This Row],[Current Week Low]])-1</f>
        <v>2.8806584362139898E-2</v>
      </c>
      <c r="AF404" s="1">
        <f>(Table2[[#This Row],[Current Week High]]/Table2[[#This Row],[Close Price]])-1</f>
        <v>1.5900000000000025E-2</v>
      </c>
      <c r="AG404" s="1">
        <f>(Table2[[#This Row],[Close Price]]/Table2[[#This Row],[Current Month Low]])-1</f>
        <v>2.8806584362139898E-2</v>
      </c>
      <c r="AH404" s="1">
        <f>(Table2[[#This Row],[Current Month High]]/Table2[[#This Row],[Close Price]])-1</f>
        <v>5.7099999999999929E-2</v>
      </c>
      <c r="AI404">
        <v>27.92</v>
      </c>
      <c r="AJ404">
        <v>41.3427561837455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-7.0000000000000007E-2</v>
      </c>
      <c r="AM404" t="s">
        <v>3189</v>
      </c>
      <c r="AN404">
        <v>-6.12</v>
      </c>
      <c r="AO404" t="s">
        <v>3189</v>
      </c>
      <c r="AP404">
        <v>3.044478071192E-2</v>
      </c>
      <c r="AQ404">
        <f>(Table2[[#This Row],[Sharpe Ratio]]-AVERAGE(Table2[Sharpe Ratio]))/_xlfn.STDEV.P(Table2[Sharpe Ratio])</f>
        <v>-0.36187328160751764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436</v>
      </c>
      <c r="AT404">
        <f>_xlfn.RANK.AVG(Table2[[#This Row],[6M Return vs Nifty Z-Score]],Table2[6M Return vs Nifty Z-Score])</f>
        <v>314</v>
      </c>
      <c r="AU404">
        <f>_xlfn.RANK.AVG(Table2[[#This Row],[Sharpe Ratio Z-Score]],Table2[Sharpe Ratio Z-Score])</f>
        <v>435</v>
      </c>
      <c r="AV404">
        <f>(Table2[[#This Row],[Rank 1Y]]+Table2[[#This Row],[Rank 6M]]+Table2[[#This Row],[Rank Sharpe]])/3</f>
        <v>395</v>
      </c>
    </row>
    <row r="405" spans="1:48" x14ac:dyDescent="0.3">
      <c r="A405" t="s">
        <v>1118</v>
      </c>
      <c r="B405" t="s">
        <v>1119</v>
      </c>
      <c r="C405" t="s">
        <v>3133</v>
      </c>
      <c r="D405" t="s">
        <v>284</v>
      </c>
      <c r="E405">
        <v>11451.7354570649</v>
      </c>
      <c r="F405">
        <v>2198.4499999999998</v>
      </c>
      <c r="G405">
        <v>20.291381472940099</v>
      </c>
      <c r="H405">
        <f>(Table2[[#This Row],[1Y Return vs Nifty]]-AVERAGE(Table2[1Y Return vs Nifty]))/_xlfn.STDEV.P(Table2[1Y Return vs Nifty])</f>
        <v>-5.4933307685557556E-2</v>
      </c>
      <c r="I405">
        <v>5.3988285331180697</v>
      </c>
      <c r="J405">
        <f>(Table2[[#This Row],[1M Return vs Nifty]]-AVERAGE(Table2[1M Return vs Nifty]))/_xlfn.STDEV.P(Table2[1M Return vs Nifty])</f>
        <v>0.64501131180470961</v>
      </c>
      <c r="K405">
        <v>15.845790970492301</v>
      </c>
      <c r="L405">
        <f>(Table2[[#This Row],[6M Return vs Nifty]]-AVERAGE(Table2[6M Return vs Nifty]))/_xlfn.STDEV.P(Table2[6M Return vs Nifty])</f>
        <v>0.36649627425751463</v>
      </c>
      <c r="M405">
        <v>6.9213214588809802</v>
      </c>
      <c r="N405">
        <f>(Table2[[#This Row],[1W Return vs Nifty]]-AVERAGE(Table2[1W Return vs Nifty]))/_xlfn.STDEV.P(Table2[1W Return vs Nifty])</f>
        <v>1.4032090304371736</v>
      </c>
      <c r="O405">
        <v>2179.7199999999998</v>
      </c>
      <c r="P405">
        <v>2126.77599097952</v>
      </c>
      <c r="Q405">
        <v>1909.08476418022</v>
      </c>
      <c r="R405">
        <v>66.165970834148695</v>
      </c>
      <c r="S405" s="1">
        <f>(Table2[[#This Row],[Close Price]]-Table2[[#This Row],[20D EMA]])/Table2[[#This Row],[20D EMA]]</f>
        <v>8.5928467876608093E-3</v>
      </c>
      <c r="T405" s="1">
        <f>(Table2[[#This Row],[Close Price]]-Table2[[#This Row],[50D EMA]])/Table2[[#This Row],[50D EMA]]</f>
        <v>3.370077964227406E-2</v>
      </c>
      <c r="U405" s="1">
        <f>(Table2[[#This Row],[Close Price]]-Table2[[#This Row],[200D EMA]])/Table2[[#This Row],[200D EMA]]</f>
        <v>0.15157275425852354</v>
      </c>
      <c r="V405">
        <v>1.20691105120126</v>
      </c>
      <c r="W405">
        <v>2183.8000000000002</v>
      </c>
      <c r="X405">
        <v>2277.5</v>
      </c>
      <c r="Y405">
        <v>2183.8000000000002</v>
      </c>
      <c r="Z405">
        <v>2277.5</v>
      </c>
      <c r="AA405">
        <v>2183.8000000000002</v>
      </c>
      <c r="AB405">
        <v>2299</v>
      </c>
      <c r="AC405" s="1">
        <f>(Table2[[#This Row],[Close Price]]/Table2[[#This Row],[Day Low]])-1</f>
        <v>6.7084897884419625E-3</v>
      </c>
      <c r="AD405" s="1">
        <f>(Table2[[#This Row],[Day High]]/Table2[[#This Row],[Close Price]])-1</f>
        <v>3.5957151629557371E-2</v>
      </c>
      <c r="AE405" s="1">
        <f>(Table2[[#This Row],[Close Price]]/Table2[[#This Row],[Current Week Low]])-1</f>
        <v>6.7084897884419625E-3</v>
      </c>
      <c r="AF405" s="1">
        <f>(Table2[[#This Row],[Current Week High]]/Table2[[#This Row],[Close Price]])-1</f>
        <v>3.5957151629557371E-2</v>
      </c>
      <c r="AG405" s="1">
        <f>(Table2[[#This Row],[Close Price]]/Table2[[#This Row],[Current Month Low]])-1</f>
        <v>6.7084897884419625E-3</v>
      </c>
      <c r="AH405" s="1">
        <f>(Table2[[#This Row],[Current Month High]]/Table2[[#This Row],[Close Price]])-1</f>
        <v>4.5736769087311613E-2</v>
      </c>
      <c r="AI405">
        <v>4.5736769087311604</v>
      </c>
      <c r="AJ405">
        <v>61.644792470864999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-0.02</v>
      </c>
      <c r="AM405" t="s">
        <v>3189</v>
      </c>
      <c r="AN405">
        <v>2.95</v>
      </c>
      <c r="AO405" t="s">
        <v>3188</v>
      </c>
      <c r="AP405">
        <v>-4.9891444491356997E-2</v>
      </c>
      <c r="AQ405">
        <f>(Table2[[#This Row],[Sharpe Ratio]]-AVERAGE(Table2[Sharpe Ratio]))/_xlfn.STDEV.P(Table2[Sharpe Ratio])</f>
        <v>-1.2998072800664981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1.0599760287473421</v>
      </c>
      <c r="AS405">
        <f>_xlfn.RANK.AVG(Table2[[#This Row],[1Y Return vs Nifty Z-Score]],Table2[1Y Return vs Nifty Z-Score])</f>
        <v>317</v>
      </c>
      <c r="AT405">
        <f>_xlfn.RANK.AVG(Table2[[#This Row],[6M Return vs Nifty Z-Score]],Table2[6M Return vs Nifty Z-Score])</f>
        <v>216</v>
      </c>
      <c r="AU405">
        <f>_xlfn.RANK.AVG(Table2[[#This Row],[Sharpe Ratio Z-Score]],Table2[Sharpe Ratio Z-Score])</f>
        <v>660</v>
      </c>
      <c r="AV405">
        <f>(Table2[[#This Row],[Rank 1Y]]+Table2[[#This Row],[Rank 6M]]+Table2[[#This Row],[Rank Sharpe]])/3</f>
        <v>397.66666666666669</v>
      </c>
    </row>
    <row r="406" spans="1:48" x14ac:dyDescent="0.3">
      <c r="A406" t="s">
        <v>1142</v>
      </c>
      <c r="B406" t="s">
        <v>1143</v>
      </c>
      <c r="C406" t="s">
        <v>3138</v>
      </c>
      <c r="D406" t="s">
        <v>111</v>
      </c>
      <c r="E406">
        <v>11106.595693499999</v>
      </c>
      <c r="F406">
        <v>776.45</v>
      </c>
      <c r="G406">
        <v>39.266364251983397</v>
      </c>
      <c r="H406">
        <f>(Table2[[#This Row],[1Y Return vs Nifty]]-AVERAGE(Table2[1Y Return vs Nifty]))/_xlfn.STDEV.P(Table2[1Y Return vs Nifty])</f>
        <v>0.28612611069191307</v>
      </c>
      <c r="I406">
        <v>17.7539968301461</v>
      </c>
      <c r="J406">
        <f>(Table2[[#This Row],[1M Return vs Nifty]]-AVERAGE(Table2[1M Return vs Nifty]))/_xlfn.STDEV.P(Table2[1M Return vs Nifty])</f>
        <v>2.0254096994829314</v>
      </c>
      <c r="K406">
        <v>-2.89179744257375</v>
      </c>
      <c r="L406">
        <f>(Table2[[#This Row],[6M Return vs Nifty]]-AVERAGE(Table2[6M Return vs Nifty]))/_xlfn.STDEV.P(Table2[6M Return vs Nifty])</f>
        <v>-0.29485085362987112</v>
      </c>
      <c r="M406">
        <v>12.917111249639101</v>
      </c>
      <c r="N406">
        <f>(Table2[[#This Row],[1W Return vs Nifty]]-AVERAGE(Table2[1W Return vs Nifty]))/_xlfn.STDEV.P(Table2[1W Return vs Nifty])</f>
        <v>2.9375818727823417</v>
      </c>
      <c r="O406">
        <v>749.07</v>
      </c>
      <c r="P406">
        <v>729.59790985499001</v>
      </c>
      <c r="Q406">
        <v>658.96525314633197</v>
      </c>
      <c r="R406">
        <v>75.150740365043006</v>
      </c>
      <c r="S406" s="1">
        <f>(Table2[[#This Row],[Close Price]]-Table2[[#This Row],[20D EMA]])/Table2[[#This Row],[20D EMA]]</f>
        <v>3.6551991135674894E-2</v>
      </c>
      <c r="T406" s="1">
        <f>(Table2[[#This Row],[Close Price]]-Table2[[#This Row],[50D EMA]])/Table2[[#This Row],[50D EMA]]</f>
        <v>6.4216316291698328E-2</v>
      </c>
      <c r="U406" s="1">
        <f>(Table2[[#This Row],[Close Price]]-Table2[[#This Row],[200D EMA]])/Table2[[#This Row],[200D EMA]]</f>
        <v>0.17828670979648609</v>
      </c>
      <c r="V406">
        <v>1.1331542895998801</v>
      </c>
      <c r="W406">
        <v>763.05</v>
      </c>
      <c r="X406">
        <v>807.55</v>
      </c>
      <c r="Y406">
        <v>763.05</v>
      </c>
      <c r="Z406">
        <v>807.55</v>
      </c>
      <c r="AA406">
        <v>763.05</v>
      </c>
      <c r="AB406">
        <v>840</v>
      </c>
      <c r="AC406" s="1">
        <f>(Table2[[#This Row],[Close Price]]/Table2[[#This Row],[Day Low]])-1</f>
        <v>1.7561103466352312E-2</v>
      </c>
      <c r="AD406" s="1">
        <f>(Table2[[#This Row],[Day High]]/Table2[[#This Row],[Close Price]])-1</f>
        <v>4.0054092343357439E-2</v>
      </c>
      <c r="AE406" s="1">
        <f>(Table2[[#This Row],[Close Price]]/Table2[[#This Row],[Current Week Low]])-1</f>
        <v>1.7561103466352312E-2</v>
      </c>
      <c r="AF406" s="1">
        <f>(Table2[[#This Row],[Current Week High]]/Table2[[#This Row],[Close Price]])-1</f>
        <v>4.0054092343357439E-2</v>
      </c>
      <c r="AG406" s="1">
        <f>(Table2[[#This Row],[Close Price]]/Table2[[#This Row],[Current Month Low]])-1</f>
        <v>1.7561103466352312E-2</v>
      </c>
      <c r="AH406" s="1">
        <f>(Table2[[#This Row],[Current Month High]]/Table2[[#This Row],[Close Price]])-1</f>
        <v>8.1846867151780467E-2</v>
      </c>
      <c r="AI406">
        <v>8.1846867151780405</v>
      </c>
      <c r="AJ406">
        <v>77.657018647751897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0.01</v>
      </c>
      <c r="AM406" t="s">
        <v>3188</v>
      </c>
      <c r="AN406">
        <v>5.4</v>
      </c>
      <c r="AO406" t="s">
        <v>3188</v>
      </c>
      <c r="AQ406">
        <f>(Table2[[#This Row],[Sharpe Ratio]]-AVERAGE(Table2[Sharpe Ratio]))/_xlfn.STDEV.P(Table2[Sharpe Ratio])</f>
        <v>-0.71731934386752505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4.2369474854597904</v>
      </c>
      <c r="AS406">
        <f>_xlfn.RANK.AVG(Table2[[#This Row],[1Y Return vs Nifty Z-Score]],Table2[1Y Return vs Nifty Z-Score])</f>
        <v>224</v>
      </c>
      <c r="AT406">
        <f>_xlfn.RANK.AVG(Table2[[#This Row],[6M Return vs Nifty Z-Score]],Table2[6M Return vs Nifty Z-Score])</f>
        <v>428</v>
      </c>
      <c r="AU406">
        <f>_xlfn.RANK.AVG(Table2[[#This Row],[Sharpe Ratio Z-Score]],Table2[Sharpe Ratio Z-Score])</f>
        <v>541.5</v>
      </c>
      <c r="AV406">
        <f>(Table2[[#This Row],[Rank 1Y]]+Table2[[#This Row],[Rank 6M]]+Table2[[#This Row],[Rank Sharpe]])/3</f>
        <v>397.83333333333331</v>
      </c>
    </row>
    <row r="407" spans="1:48" x14ac:dyDescent="0.3">
      <c r="A407" t="s">
        <v>1338</v>
      </c>
      <c r="B407" t="s">
        <v>1339</v>
      </c>
      <c r="C407" t="s">
        <v>3133</v>
      </c>
      <c r="D407" t="s">
        <v>51</v>
      </c>
      <c r="E407">
        <v>8445.7731074999992</v>
      </c>
      <c r="F407">
        <v>504.3</v>
      </c>
      <c r="G407">
        <v>9.3271203011847099</v>
      </c>
      <c r="H407">
        <f>(Table2[[#This Row],[1Y Return vs Nifty]]-AVERAGE(Table2[1Y Return vs Nifty]))/_xlfn.STDEV.P(Table2[1Y Return vs Nifty])</f>
        <v>-0.25200671648504203</v>
      </c>
      <c r="I407">
        <v>-8.9236708239287097</v>
      </c>
      <c r="J407">
        <f>(Table2[[#This Row],[1M Return vs Nifty]]-AVERAGE(Table2[1M Return vs Nifty]))/_xlfn.STDEV.P(Table2[1M Return vs Nifty])</f>
        <v>-0.95518987887801798</v>
      </c>
      <c r="K407">
        <v>1.9179436175048901</v>
      </c>
      <c r="L407">
        <f>(Table2[[#This Row],[6M Return vs Nifty]]-AVERAGE(Table2[6M Return vs Nifty]))/_xlfn.STDEV.P(Table2[6M Return vs Nifty])</f>
        <v>-0.12509003031351867</v>
      </c>
      <c r="M407">
        <v>0.29208803999010002</v>
      </c>
      <c r="N407">
        <f>(Table2[[#This Row],[1W Return vs Nifty]]-AVERAGE(Table2[1W Return vs Nifty]))/_xlfn.STDEV.P(Table2[1W Return vs Nifty])</f>
        <v>-0.29326734356643264</v>
      </c>
      <c r="O407">
        <v>544.41</v>
      </c>
      <c r="P407">
        <v>534.04877755999098</v>
      </c>
      <c r="Q407">
        <v>473.44148269105</v>
      </c>
      <c r="R407">
        <v>26.057737788415398</v>
      </c>
      <c r="S407" s="1">
        <f>(Table2[[#This Row],[Close Price]]-Table2[[#This Row],[20D EMA]])/Table2[[#This Row],[20D EMA]]</f>
        <v>-7.3676089711798023E-2</v>
      </c>
      <c r="T407" s="1">
        <f>(Table2[[#This Row],[Close Price]]-Table2[[#This Row],[50D EMA]])/Table2[[#This Row],[50D EMA]]</f>
        <v>-5.5704233040116298E-2</v>
      </c>
      <c r="U407" s="1">
        <f>(Table2[[#This Row],[Close Price]]-Table2[[#This Row],[200D EMA]])/Table2[[#This Row],[200D EMA]]</f>
        <v>6.5179158221517972E-2</v>
      </c>
      <c r="V407">
        <v>0.34981391215971402</v>
      </c>
      <c r="W407">
        <v>501</v>
      </c>
      <c r="X407">
        <v>525.45000000000005</v>
      </c>
      <c r="Y407">
        <v>501</v>
      </c>
      <c r="Z407">
        <v>525.45000000000005</v>
      </c>
      <c r="AA407">
        <v>501</v>
      </c>
      <c r="AB407">
        <v>544.95000000000005</v>
      </c>
      <c r="AC407" s="1">
        <f>(Table2[[#This Row],[Close Price]]/Table2[[#This Row],[Day Low]])-1</f>
        <v>6.5868263473054522E-3</v>
      </c>
      <c r="AD407" s="1">
        <f>(Table2[[#This Row],[Day High]]/Table2[[#This Row],[Close Price]])-1</f>
        <v>4.1939321832242804E-2</v>
      </c>
      <c r="AE407" s="1">
        <f>(Table2[[#This Row],[Close Price]]/Table2[[#This Row],[Current Week Low]])-1</f>
        <v>6.5868263473054522E-3</v>
      </c>
      <c r="AF407" s="1">
        <f>(Table2[[#This Row],[Current Week High]]/Table2[[#This Row],[Close Price]])-1</f>
        <v>4.1939321832242804E-2</v>
      </c>
      <c r="AG407" s="1">
        <f>(Table2[[#This Row],[Close Price]]/Table2[[#This Row],[Current Month Low]])-1</f>
        <v>6.5868263473054522E-3</v>
      </c>
      <c r="AH407" s="1">
        <f>(Table2[[#This Row],[Current Month High]]/Table2[[#This Row],[Close Price]])-1</f>
        <v>8.0606781677572847E-2</v>
      </c>
      <c r="AI407">
        <v>30.646440610747501</v>
      </c>
      <c r="AJ407">
        <v>46.897757063792596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-7.0000000000000007E-2</v>
      </c>
      <c r="AM407" t="s">
        <v>3189</v>
      </c>
      <c r="AN407">
        <v>-13.41</v>
      </c>
      <c r="AO407" t="s">
        <v>3189</v>
      </c>
      <c r="AP407">
        <v>2.7797099698745002E-2</v>
      </c>
      <c r="AQ407">
        <f>(Table2[[#This Row],[Sharpe Ratio]]-AVERAGE(Table2[Sharpe Ratio]))/_xlfn.STDEV.P(Table2[Sharpe Ratio])</f>
        <v>-0.39278523985608432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-2.0183392090990959</v>
      </c>
      <c r="AS407">
        <f>_xlfn.RANK.AVG(Table2[[#This Row],[1Y Return vs Nifty Z-Score]],Table2[1Y Return vs Nifty Z-Score])</f>
        <v>383</v>
      </c>
      <c r="AT407">
        <f>_xlfn.RANK.AVG(Table2[[#This Row],[6M Return vs Nifty Z-Score]],Table2[6M Return vs Nifty Z-Score])</f>
        <v>372</v>
      </c>
      <c r="AU407">
        <f>_xlfn.RANK.AVG(Table2[[#This Row],[Sharpe Ratio Z-Score]],Table2[Sharpe Ratio Z-Score])</f>
        <v>439</v>
      </c>
      <c r="AV407">
        <f>(Table2[[#This Row],[Rank 1Y]]+Table2[[#This Row],[Rank 6M]]+Table2[[#This Row],[Rank Sharpe]])/3</f>
        <v>398</v>
      </c>
    </row>
    <row r="408" spans="1:48" x14ac:dyDescent="0.3">
      <c r="A408" t="s">
        <v>1067</v>
      </c>
      <c r="B408" t="s">
        <v>1068</v>
      </c>
      <c r="C408" t="s">
        <v>3132</v>
      </c>
      <c r="D408" t="s">
        <v>264</v>
      </c>
      <c r="E408">
        <v>12757.40054436</v>
      </c>
      <c r="F408">
        <v>519.29999999999995</v>
      </c>
      <c r="G408">
        <v>33.154363100495097</v>
      </c>
      <c r="H408">
        <f>(Table2[[#This Row],[1Y Return vs Nifty]]-AVERAGE(Table2[1Y Return vs Nifty]))/_xlfn.STDEV.P(Table2[1Y Return vs Nifty])</f>
        <v>0.17626801057541155</v>
      </c>
      <c r="I408">
        <v>-21.8432032876477</v>
      </c>
      <c r="J408">
        <f>(Table2[[#This Row],[1M Return vs Nifty]]-AVERAGE(Table2[1M Return vs Nifty]))/_xlfn.STDEV.P(Table2[1M Return vs Nifty])</f>
        <v>-2.3986426391908044</v>
      </c>
      <c r="K408">
        <v>-8.5020617968612697</v>
      </c>
      <c r="L408">
        <f>(Table2[[#This Row],[6M Return vs Nifty]]-AVERAGE(Table2[6M Return vs Nifty]))/_xlfn.STDEV.P(Table2[6M Return vs Nifty])</f>
        <v>-0.49286631515050894</v>
      </c>
      <c r="M408">
        <v>-11.5195939986874</v>
      </c>
      <c r="N408">
        <f>(Table2[[#This Row],[1W Return vs Nifty]]-AVERAGE(Table2[1W Return vs Nifty]))/_xlfn.STDEV.P(Table2[1W Return vs Nifty])</f>
        <v>-3.315975739797814</v>
      </c>
      <c r="O408">
        <v>638.83000000000004</v>
      </c>
      <c r="P408">
        <v>665.82832845105804</v>
      </c>
      <c r="Q408">
        <v>610.60933859948</v>
      </c>
      <c r="R408">
        <v>16.423115636451399</v>
      </c>
      <c r="S408" s="1">
        <f>(Table2[[#This Row],[Close Price]]-Table2[[#This Row],[20D EMA]])/Table2[[#This Row],[20D EMA]]</f>
        <v>-0.18710768122974825</v>
      </c>
      <c r="T408" s="1">
        <f>(Table2[[#This Row],[Close Price]]-Table2[[#This Row],[50D EMA]])/Table2[[#This Row],[50D EMA]]</f>
        <v>-0.22006923134666342</v>
      </c>
      <c r="U408" s="1">
        <f>(Table2[[#This Row],[Close Price]]-Table2[[#This Row],[200D EMA]])/Table2[[#This Row],[200D EMA]]</f>
        <v>-0.14953806440122763</v>
      </c>
      <c r="V408">
        <v>3.1040505615899399</v>
      </c>
      <c r="W408">
        <v>519.29999999999995</v>
      </c>
      <c r="X408">
        <v>557</v>
      </c>
      <c r="Y408">
        <v>519.29999999999995</v>
      </c>
      <c r="Z408">
        <v>557</v>
      </c>
      <c r="AA408">
        <v>519.29999999999995</v>
      </c>
      <c r="AB408">
        <v>625.79999999999995</v>
      </c>
      <c r="AC408" s="1">
        <f>(Table2[[#This Row],[Close Price]]/Table2[[#This Row],[Day Low]])-1</f>
        <v>0</v>
      </c>
      <c r="AD408" s="1">
        <f>(Table2[[#This Row],[Day High]]/Table2[[#This Row],[Close Price]])-1</f>
        <v>7.2597727710379534E-2</v>
      </c>
      <c r="AE408" s="1">
        <f>(Table2[[#This Row],[Close Price]]/Table2[[#This Row],[Current Week Low]])-1</f>
        <v>0</v>
      </c>
      <c r="AF408" s="1">
        <f>(Table2[[#This Row],[Current Week High]]/Table2[[#This Row],[Close Price]])-1</f>
        <v>7.2597727710379534E-2</v>
      </c>
      <c r="AG408" s="1">
        <f>(Table2[[#This Row],[Close Price]]/Table2[[#This Row],[Current Month Low]])-1</f>
        <v>0</v>
      </c>
      <c r="AH408" s="1">
        <f>(Table2[[#This Row],[Current Month High]]/Table2[[#This Row],[Close Price]])-1</f>
        <v>0.20508376660889671</v>
      </c>
      <c r="AI408">
        <v>59.445407279029403</v>
      </c>
      <c r="AJ408">
        <v>105.256916996047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</v>
      </c>
      <c r="AM408" t="s">
        <v>3189</v>
      </c>
      <c r="AN408">
        <v>-26.97</v>
      </c>
      <c r="AO408" t="s">
        <v>3189</v>
      </c>
      <c r="AP408">
        <v>1.9469278423497001E-2</v>
      </c>
      <c r="AQ408">
        <f>(Table2[[#This Row],[Sharpe Ratio]]-AVERAGE(Table2[Sharpe Ratio]))/_xlfn.STDEV.P(Table2[Sharpe Ratio])</f>
        <v>-0.49001344154692639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250</v>
      </c>
      <c r="AT408">
        <f>_xlfn.RANK.AVG(Table2[[#This Row],[6M Return vs Nifty Z-Score]],Table2[6M Return vs Nifty Z-Score])</f>
        <v>485</v>
      </c>
      <c r="AU408">
        <f>_xlfn.RANK.AVG(Table2[[#This Row],[Sharpe Ratio Z-Score]],Table2[Sharpe Ratio Z-Score])</f>
        <v>460</v>
      </c>
      <c r="AV408">
        <f>(Table2[[#This Row],[Rank 1Y]]+Table2[[#This Row],[Rank 6M]]+Table2[[#This Row],[Rank Sharpe]])/3</f>
        <v>398.33333333333331</v>
      </c>
    </row>
    <row r="409" spans="1:48" x14ac:dyDescent="0.3">
      <c r="A409" t="s">
        <v>536</v>
      </c>
      <c r="B409" t="s">
        <v>537</v>
      </c>
      <c r="C409" t="s">
        <v>3141</v>
      </c>
      <c r="D409" t="s">
        <v>271</v>
      </c>
      <c r="E409">
        <v>39729.74772195</v>
      </c>
      <c r="F409">
        <v>4143.7</v>
      </c>
      <c r="G409">
        <v>-4.6662368131603804</v>
      </c>
      <c r="H409">
        <f>(Table2[[#This Row],[1Y Return vs Nifty]]-AVERAGE(Table2[1Y Return vs Nifty]))/_xlfn.STDEV.P(Table2[1Y Return vs Nifty])</f>
        <v>-0.50352558710229411</v>
      </c>
      <c r="I409">
        <v>-1.23811520511826</v>
      </c>
      <c r="J409">
        <f>(Table2[[#This Row],[1M Return vs Nifty]]-AVERAGE(Table2[1M Return vs Nifty]))/_xlfn.STDEV.P(Table2[1M Return vs Nifty])</f>
        <v>-9.6510472044748732E-2</v>
      </c>
      <c r="K409">
        <v>-8.9012824141976203</v>
      </c>
      <c r="L409">
        <f>(Table2[[#This Row],[6M Return vs Nifty]]-AVERAGE(Table2[6M Return vs Nifty]))/_xlfn.STDEV.P(Table2[6M Return vs Nifty])</f>
        <v>-0.50695689088781759</v>
      </c>
      <c r="M409">
        <v>2.9409817310919002</v>
      </c>
      <c r="N409">
        <f>(Table2[[#This Row],[1W Return vs Nifty]]-AVERAGE(Table2[1W Return vs Nifty]))/_xlfn.STDEV.P(Table2[1W Return vs Nifty])</f>
        <v>0.38460674537359058</v>
      </c>
      <c r="O409">
        <v>4307.07</v>
      </c>
      <c r="P409">
        <v>4319.8291741429803</v>
      </c>
      <c r="Q409">
        <v>4028.81677108536</v>
      </c>
      <c r="R409">
        <v>39.893370383775299</v>
      </c>
      <c r="S409" s="1">
        <f>(Table2[[#This Row],[Close Price]]-Table2[[#This Row],[20D EMA]])/Table2[[#This Row],[20D EMA]]</f>
        <v>-3.7930658196871629E-2</v>
      </c>
      <c r="T409" s="1">
        <f>(Table2[[#This Row],[Close Price]]-Table2[[#This Row],[50D EMA]])/Table2[[#This Row],[50D EMA]]</f>
        <v>-4.0772254420899198E-2</v>
      </c>
      <c r="U409" s="1">
        <f>(Table2[[#This Row],[Close Price]]-Table2[[#This Row],[200D EMA]])/Table2[[#This Row],[200D EMA]]</f>
        <v>2.8515376956120646E-2</v>
      </c>
      <c r="V409">
        <v>0.65186446609256099</v>
      </c>
      <c r="W409">
        <v>4122</v>
      </c>
      <c r="X409">
        <v>4270</v>
      </c>
      <c r="Y409">
        <v>4122</v>
      </c>
      <c r="Z409">
        <v>4270</v>
      </c>
      <c r="AA409">
        <v>4122</v>
      </c>
      <c r="AB409">
        <v>4397.95</v>
      </c>
      <c r="AC409" s="1">
        <f>(Table2[[#This Row],[Close Price]]/Table2[[#This Row],[Day Low]])-1</f>
        <v>5.2644347404171565E-3</v>
      </c>
      <c r="AD409" s="1">
        <f>(Table2[[#This Row],[Day High]]/Table2[[#This Row],[Close Price]])-1</f>
        <v>3.0480005791925224E-2</v>
      </c>
      <c r="AE409" s="1">
        <f>(Table2[[#This Row],[Close Price]]/Table2[[#This Row],[Current Week Low]])-1</f>
        <v>5.2644347404171565E-3</v>
      </c>
      <c r="AF409" s="1">
        <f>(Table2[[#This Row],[Current Week High]]/Table2[[#This Row],[Close Price]])-1</f>
        <v>3.0480005791925224E-2</v>
      </c>
      <c r="AG409" s="1">
        <f>(Table2[[#This Row],[Close Price]]/Table2[[#This Row],[Current Month Low]])-1</f>
        <v>5.2644347404171565E-3</v>
      </c>
      <c r="AH409" s="1">
        <f>(Table2[[#This Row],[Current Month High]]/Table2[[#This Row],[Close Price]])-1</f>
        <v>6.135820643386336E-2</v>
      </c>
      <c r="AI409">
        <v>19.457248352921301</v>
      </c>
      <c r="AJ409">
        <v>24.061017050642899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-0.03</v>
      </c>
      <c r="AM409" t="s">
        <v>3189</v>
      </c>
      <c r="AN409">
        <v>-3.79</v>
      </c>
      <c r="AO409" t="s">
        <v>3189</v>
      </c>
      <c r="AP409">
        <v>0.100272606232075</v>
      </c>
      <c r="AQ409">
        <f>(Table2[[#This Row],[Sharpe Ratio]]-AVERAGE(Table2[Sharpe Ratio]))/_xlfn.STDEV.P(Table2[Sharpe Ratio])</f>
        <v>0.45337402965329887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479</v>
      </c>
      <c r="AT409">
        <f>_xlfn.RANK.AVG(Table2[[#This Row],[6M Return vs Nifty Z-Score]],Table2[6M Return vs Nifty Z-Score])</f>
        <v>491</v>
      </c>
      <c r="AU409">
        <f>_xlfn.RANK.AVG(Table2[[#This Row],[Sharpe Ratio Z-Score]],Table2[Sharpe Ratio Z-Score])</f>
        <v>227</v>
      </c>
      <c r="AV409">
        <f>(Table2[[#This Row],[Rank 1Y]]+Table2[[#This Row],[Rank 6M]]+Table2[[#This Row],[Rank Sharpe]])/3</f>
        <v>399</v>
      </c>
    </row>
    <row r="410" spans="1:48" x14ac:dyDescent="0.3">
      <c r="A410" t="s">
        <v>855</v>
      </c>
      <c r="B410" t="s">
        <v>856</v>
      </c>
      <c r="C410" t="s">
        <v>3141</v>
      </c>
      <c r="D410" t="s">
        <v>271</v>
      </c>
      <c r="E410">
        <v>18786.91014</v>
      </c>
      <c r="F410">
        <v>17292.849999999999</v>
      </c>
      <c r="G410">
        <v>-3.5619616538654602</v>
      </c>
      <c r="H410">
        <f>(Table2[[#This Row],[1Y Return vs Nifty]]-AVERAGE(Table2[1Y Return vs Nifty]))/_xlfn.STDEV.P(Table2[1Y Return vs Nifty])</f>
        <v>-0.48367716626610907</v>
      </c>
      <c r="I410">
        <v>9.1173446125712498</v>
      </c>
      <c r="J410">
        <f>(Table2[[#This Row],[1M Return vs Nifty]]-AVERAGE(Table2[1M Return vs Nifty]))/_xlfn.STDEV.P(Table2[1M Return vs Nifty])</f>
        <v>1.0604677003564897</v>
      </c>
      <c r="K410">
        <v>-8.6309662953298698</v>
      </c>
      <c r="L410">
        <f>(Table2[[#This Row],[6M Return vs Nifty]]-AVERAGE(Table2[6M Return vs Nifty]))/_xlfn.STDEV.P(Table2[6M Return vs Nifty])</f>
        <v>-0.49741602656238554</v>
      </c>
      <c r="M410">
        <v>2.9628595686111101</v>
      </c>
      <c r="N410">
        <f>(Table2[[#This Row],[1W Return vs Nifty]]-AVERAGE(Table2[1W Return vs Nifty]))/_xlfn.STDEV.P(Table2[1W Return vs Nifty])</f>
        <v>0.39020546729517269</v>
      </c>
      <c r="O410" t="e">
        <v>#N/A</v>
      </c>
      <c r="P410">
        <v>16263.524656648</v>
      </c>
      <c r="Q410">
        <v>15421.256606693099</v>
      </c>
      <c r="R410">
        <v>60.743485395540901</v>
      </c>
      <c r="S410" s="1" t="e">
        <f>(Table2[[#This Row],[Close Price]]-Table2[[#This Row],[20D EMA]])/Table2[[#This Row],[20D EMA]]</f>
        <v>#N/A</v>
      </c>
      <c r="T410" s="1">
        <f>(Table2[[#This Row],[Close Price]]-Table2[[#This Row],[50D EMA]])/Table2[[#This Row],[50D EMA]]</f>
        <v>6.3290422284399697E-2</v>
      </c>
      <c r="U410" s="1">
        <f>(Table2[[#This Row],[Close Price]]-Table2[[#This Row],[200D EMA]])/Table2[[#This Row],[200D EMA]]</f>
        <v>0.12136451918545953</v>
      </c>
      <c r="V410">
        <v>1.7657854894712399</v>
      </c>
      <c r="W410" t="e">
        <v>#N/A</v>
      </c>
      <c r="X410" t="e">
        <v>#N/A</v>
      </c>
      <c r="Y410" t="e">
        <v>#N/A</v>
      </c>
      <c r="Z410" t="e">
        <v>#N/A</v>
      </c>
      <c r="AA410" t="e">
        <v>#N/A</v>
      </c>
      <c r="AB410" t="e">
        <v>#N/A</v>
      </c>
      <c r="AC410" s="1" t="e">
        <f>(Table2[[#This Row],[Close Price]]/Table2[[#This Row],[Day Low]])-1</f>
        <v>#N/A</v>
      </c>
      <c r="AD410" s="1" t="e">
        <f>(Table2[[#This Row],[Day High]]/Table2[[#This Row],[Close Price]])-1</f>
        <v>#N/A</v>
      </c>
      <c r="AE410" s="1" t="e">
        <f>(Table2[[#This Row],[Close Price]]/Table2[[#This Row],[Current Week Low]])-1</f>
        <v>#N/A</v>
      </c>
      <c r="AF410" s="1" t="e">
        <f>(Table2[[#This Row],[Current Week High]]/Table2[[#This Row],[Close Price]])-1</f>
        <v>#N/A</v>
      </c>
      <c r="AG410" s="1" t="e">
        <f>(Table2[[#This Row],[Close Price]]/Table2[[#This Row],[Current Month Low]])-1</f>
        <v>#N/A</v>
      </c>
      <c r="AH410" s="1" t="e">
        <f>(Table2[[#This Row],[Current Month High]]/Table2[[#This Row],[Close Price]])-1</f>
        <v>#N/A</v>
      </c>
      <c r="AI410">
        <v>11.0282573433529</v>
      </c>
      <c r="AJ410">
        <v>35.925500892134203</v>
      </c>
      <c r="AK410" t="e">
        <f>IF(AND(Table2[[#This Row],[20D EMA]]&gt;Table2[[#This Row],[50D EMA]],Table2[[#This Row],[50D EMA]]&gt;Table2[[#This Row],[200D EMA]]),"Uptrend","Downtrend/NoTrend")</f>
        <v>#N/A</v>
      </c>
      <c r="AL410" t="e">
        <v>#N/A</v>
      </c>
      <c r="AM410" t="e">
        <v>#N/A</v>
      </c>
      <c r="AN410" t="e">
        <v>#N/A</v>
      </c>
      <c r="AO410" t="e">
        <v>#N/A</v>
      </c>
      <c r="AP410">
        <v>9.4145391624271005E-2</v>
      </c>
      <c r="AQ410">
        <f>(Table2[[#This Row],[Sharpe Ratio]]-AVERAGE(Table2[Sharpe Ratio]))/_xlfn.STDEV.P(Table2[Sharpe Ratio])</f>
        <v>0.38183814553660966</v>
      </c>
      <c r="AR41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10">
        <f>_xlfn.RANK.AVG(Table2[[#This Row],[1Y Return vs Nifty Z-Score]],Table2[1Y Return vs Nifty Z-Score])</f>
        <v>467</v>
      </c>
      <c r="AT410">
        <f>_xlfn.RANK.AVG(Table2[[#This Row],[6M Return vs Nifty Z-Score]],Table2[6M Return vs Nifty Z-Score])</f>
        <v>486</v>
      </c>
      <c r="AU410">
        <f>_xlfn.RANK.AVG(Table2[[#This Row],[Sharpe Ratio Z-Score]],Table2[Sharpe Ratio Z-Score])</f>
        <v>247</v>
      </c>
      <c r="AV410">
        <f>(Table2[[#This Row],[Rank 1Y]]+Table2[[#This Row],[Rank 6M]]+Table2[[#This Row],[Rank Sharpe]])/3</f>
        <v>400</v>
      </c>
    </row>
    <row r="411" spans="1:48" x14ac:dyDescent="0.3">
      <c r="A411" t="s">
        <v>618</v>
      </c>
      <c r="B411" t="s">
        <v>619</v>
      </c>
      <c r="C411" t="s">
        <v>3139</v>
      </c>
      <c r="D411" t="s">
        <v>607</v>
      </c>
      <c r="E411">
        <v>31551.367659740001</v>
      </c>
      <c r="F411">
        <v>1265.9000000000001</v>
      </c>
      <c r="G411">
        <v>-27.968064786657202</v>
      </c>
      <c r="H411">
        <f>(Table2[[#This Row],[1Y Return vs Nifty]]-AVERAGE(Table2[1Y Return vs Nifty]))/_xlfn.STDEV.P(Table2[1Y Return vs Nifty])</f>
        <v>-0.92235642285672825</v>
      </c>
      <c r="I411">
        <v>3.0897415814453999</v>
      </c>
      <c r="J411">
        <f>(Table2[[#This Row],[1M Return vs Nifty]]-AVERAGE(Table2[1M Return vs Nifty]))/_xlfn.STDEV.P(Table2[1M Return vs Nifty])</f>
        <v>0.38702535576844099</v>
      </c>
      <c r="K411">
        <v>27.746311015862801</v>
      </c>
      <c r="L411">
        <f>(Table2[[#This Row],[6M Return vs Nifty]]-AVERAGE(Table2[6M Return vs Nifty]))/_xlfn.STDEV.P(Table2[6M Return vs Nifty])</f>
        <v>0.78652763469042353</v>
      </c>
      <c r="M411">
        <v>-0.292198358282306</v>
      </c>
      <c r="N411">
        <f>(Table2[[#This Row],[1W Return vs Nifty]]-AVERAGE(Table2[1W Return vs Nifty]))/_xlfn.STDEV.P(Table2[1W Return vs Nifty])</f>
        <v>-0.44279112824659833</v>
      </c>
      <c r="O411">
        <v>1294.48</v>
      </c>
      <c r="P411">
        <v>1233.8285399604199</v>
      </c>
      <c r="Q411">
        <v>1147.8978942200399</v>
      </c>
      <c r="R411">
        <v>44.930851184777801</v>
      </c>
      <c r="S411" s="1">
        <f>(Table2[[#This Row],[Close Price]]-Table2[[#This Row],[20D EMA]])/Table2[[#This Row],[20D EMA]]</f>
        <v>-2.2078363512761826E-2</v>
      </c>
      <c r="T411" s="1">
        <f>(Table2[[#This Row],[Close Price]]-Table2[[#This Row],[50D EMA]])/Table2[[#This Row],[50D EMA]]</f>
        <v>2.5993449657607217E-2</v>
      </c>
      <c r="U411" s="1">
        <f>(Table2[[#This Row],[Close Price]]-Table2[[#This Row],[200D EMA]])/Table2[[#This Row],[200D EMA]]</f>
        <v>0.10279843387999144</v>
      </c>
      <c r="V411">
        <v>1.4653363851327199</v>
      </c>
      <c r="W411">
        <v>1246.25</v>
      </c>
      <c r="X411">
        <v>1298.8</v>
      </c>
      <c r="Y411">
        <v>1246.25</v>
      </c>
      <c r="Z411">
        <v>1298.8</v>
      </c>
      <c r="AA411">
        <v>1242.9000000000001</v>
      </c>
      <c r="AB411">
        <v>1370</v>
      </c>
      <c r="AC411" s="1">
        <f>(Table2[[#This Row],[Close Price]]/Table2[[#This Row],[Day Low]])-1</f>
        <v>1.5767301905717179E-2</v>
      </c>
      <c r="AD411" s="1">
        <f>(Table2[[#This Row],[Day High]]/Table2[[#This Row],[Close Price]])-1</f>
        <v>2.5989414645706477E-2</v>
      </c>
      <c r="AE411" s="1">
        <f>(Table2[[#This Row],[Close Price]]/Table2[[#This Row],[Current Week Low]])-1</f>
        <v>1.5767301905717179E-2</v>
      </c>
      <c r="AF411" s="1">
        <f>(Table2[[#This Row],[Current Week High]]/Table2[[#This Row],[Close Price]])-1</f>
        <v>2.5989414645706477E-2</v>
      </c>
      <c r="AG411" s="1">
        <f>(Table2[[#This Row],[Close Price]]/Table2[[#This Row],[Current Month Low]])-1</f>
        <v>1.8505109019229193E-2</v>
      </c>
      <c r="AH411" s="1">
        <f>(Table2[[#This Row],[Current Month High]]/Table2[[#This Row],[Close Price]])-1</f>
        <v>8.2233983726992532E-2</v>
      </c>
      <c r="AI411">
        <v>17.536930247254901</v>
      </c>
      <c r="AJ411">
        <v>42.870041194063504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0.15</v>
      </c>
      <c r="AM411" t="s">
        <v>3188</v>
      </c>
      <c r="AN411">
        <v>-0.39</v>
      </c>
      <c r="AO411" t="s">
        <v>3189</v>
      </c>
      <c r="AP411">
        <v>2.1178274713755999E-2</v>
      </c>
      <c r="AQ411">
        <f>(Table2[[#This Row],[Sharpe Ratio]]-AVERAGE(Table2[Sharpe Ratio]))/_xlfn.STDEV.P(Table2[Sharpe Ratio])</f>
        <v>-0.47006072756493056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-0.66165528820939268</v>
      </c>
      <c r="AS411">
        <f>_xlfn.RANK.AVG(Table2[[#This Row],[1Y Return vs Nifty Z-Score]],Table2[1Y Return vs Nifty Z-Score])</f>
        <v>630</v>
      </c>
      <c r="AT411">
        <f>_xlfn.RANK.AVG(Table2[[#This Row],[6M Return vs Nifty Z-Score]],Table2[6M Return vs Nifty Z-Score])</f>
        <v>117</v>
      </c>
      <c r="AU411">
        <f>_xlfn.RANK.AVG(Table2[[#This Row],[Sharpe Ratio Z-Score]],Table2[Sharpe Ratio Z-Score])</f>
        <v>454</v>
      </c>
      <c r="AV411">
        <f>(Table2[[#This Row],[Rank 1Y]]+Table2[[#This Row],[Rank 6M]]+Table2[[#This Row],[Rank Sharpe]])/3</f>
        <v>400.33333333333331</v>
      </c>
    </row>
    <row r="412" spans="1:48" x14ac:dyDescent="0.3">
      <c r="A412" t="s">
        <v>1368</v>
      </c>
      <c r="B412" t="s">
        <v>1369</v>
      </c>
      <c r="C412" t="s">
        <v>3142</v>
      </c>
      <c r="D412" t="s">
        <v>135</v>
      </c>
      <c r="E412">
        <v>8246.4529576050008</v>
      </c>
      <c r="F412">
        <v>548.4</v>
      </c>
      <c r="G412">
        <v>0.50134591146033702</v>
      </c>
      <c r="H412">
        <f>(Table2[[#This Row],[1Y Return vs Nifty]]-AVERAGE(Table2[1Y Return vs Nifty]))/_xlfn.STDEV.P(Table2[1Y Return vs Nifty])</f>
        <v>-0.41064261698317872</v>
      </c>
      <c r="I412">
        <v>-3.0794817735184399</v>
      </c>
      <c r="J412">
        <f>(Table2[[#This Row],[1M Return vs Nifty]]-AVERAGE(Table2[1M Return vs Nifty]))/_xlfn.STDEV.P(Table2[1M Return vs Nifty])</f>
        <v>-0.30223971676540617</v>
      </c>
      <c r="K412">
        <v>11.622164364242501</v>
      </c>
      <c r="L412">
        <f>(Table2[[#This Row],[6M Return vs Nifty]]-AVERAGE(Table2[6M Return vs Nifty]))/_xlfn.STDEV.P(Table2[6M Return vs Nifty])</f>
        <v>0.21742248398446937</v>
      </c>
      <c r="M412">
        <v>1.8627369513617</v>
      </c>
      <c r="N412">
        <f>(Table2[[#This Row],[1W Return vs Nifty]]-AVERAGE(Table2[1W Return vs Nifty]))/_xlfn.STDEV.P(Table2[1W Return vs Nifty])</f>
        <v>0.10867487231683393</v>
      </c>
      <c r="O412">
        <v>574.80999999999995</v>
      </c>
      <c r="P412">
        <v>573.66488660809898</v>
      </c>
      <c r="Q412">
        <v>514.76980962096297</v>
      </c>
      <c r="R412">
        <v>36.139167146008297</v>
      </c>
      <c r="S412" s="1">
        <f>(Table2[[#This Row],[Close Price]]-Table2[[#This Row],[20D EMA]])/Table2[[#This Row],[20D EMA]]</f>
        <v>-4.5945616812511907E-2</v>
      </c>
      <c r="T412" s="1">
        <f>(Table2[[#This Row],[Close Price]]-Table2[[#This Row],[50D EMA]])/Table2[[#This Row],[50D EMA]]</f>
        <v>-4.4041194080192664E-2</v>
      </c>
      <c r="U412" s="1">
        <f>(Table2[[#This Row],[Close Price]]-Table2[[#This Row],[200D EMA]])/Table2[[#This Row],[200D EMA]]</f>
        <v>6.5330541439094295E-2</v>
      </c>
      <c r="V412">
        <v>0.46072885919293199</v>
      </c>
      <c r="W412">
        <v>543.9</v>
      </c>
      <c r="X412">
        <v>574.95000000000005</v>
      </c>
      <c r="Y412">
        <v>543.9</v>
      </c>
      <c r="Z412">
        <v>574.95000000000005</v>
      </c>
      <c r="AA412">
        <v>540.45000000000005</v>
      </c>
      <c r="AB412">
        <v>590</v>
      </c>
      <c r="AC412" s="1">
        <f>(Table2[[#This Row],[Close Price]]/Table2[[#This Row],[Day Low]])-1</f>
        <v>8.2735797021511459E-3</v>
      </c>
      <c r="AD412" s="1">
        <f>(Table2[[#This Row],[Day High]]/Table2[[#This Row],[Close Price]])-1</f>
        <v>4.8413566739606173E-2</v>
      </c>
      <c r="AE412" s="1">
        <f>(Table2[[#This Row],[Close Price]]/Table2[[#This Row],[Current Week Low]])-1</f>
        <v>8.2735797021511459E-3</v>
      </c>
      <c r="AF412" s="1">
        <f>(Table2[[#This Row],[Current Week High]]/Table2[[#This Row],[Close Price]])-1</f>
        <v>4.8413566739606173E-2</v>
      </c>
      <c r="AG412" s="1">
        <f>(Table2[[#This Row],[Close Price]]/Table2[[#This Row],[Current Month Low]])-1</f>
        <v>1.4709963918956293E-2</v>
      </c>
      <c r="AH412" s="1">
        <f>(Table2[[#This Row],[Current Month High]]/Table2[[#This Row],[Close Price]])-1</f>
        <v>7.5857038657914044E-2</v>
      </c>
      <c r="AI412">
        <v>27.461706783369799</v>
      </c>
      <c r="AJ412">
        <v>44.296803052229897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-0.02</v>
      </c>
      <c r="AM412" t="s">
        <v>3189</v>
      </c>
      <c r="AN412">
        <v>-3.86</v>
      </c>
      <c r="AO412" t="s">
        <v>3189</v>
      </c>
      <c r="AP412">
        <v>1.6357622846830001E-3</v>
      </c>
      <c r="AQ412">
        <f>(Table2[[#This Row],[Sharpe Ratio]]-AVERAGE(Table2[Sharpe Ratio]))/_xlfn.STDEV.P(Table2[Sharpe Ratio])</f>
        <v>-0.69822164471226855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-1.08500662215955</v>
      </c>
      <c r="AS412">
        <f>_xlfn.RANK.AVG(Table2[[#This Row],[1Y Return vs Nifty Z-Score]],Table2[1Y Return vs Nifty Z-Score])</f>
        <v>440</v>
      </c>
      <c r="AT412">
        <f>_xlfn.RANK.AVG(Table2[[#This Row],[6M Return vs Nifty Z-Score]],Table2[6M Return vs Nifty Z-Score])</f>
        <v>253</v>
      </c>
      <c r="AU412">
        <f>_xlfn.RANK.AVG(Table2[[#This Row],[Sharpe Ratio Z-Score]],Table2[Sharpe Ratio Z-Score])</f>
        <v>509</v>
      </c>
      <c r="AV412">
        <f>(Table2[[#This Row],[Rank 1Y]]+Table2[[#This Row],[Rank 6M]]+Table2[[#This Row],[Rank Sharpe]])/3</f>
        <v>400.66666666666669</v>
      </c>
    </row>
    <row r="413" spans="1:48" x14ac:dyDescent="0.3">
      <c r="A413" t="s">
        <v>30</v>
      </c>
      <c r="B413" t="s">
        <v>31</v>
      </c>
      <c r="C413" t="s">
        <v>3128</v>
      </c>
      <c r="D413" t="s">
        <v>21</v>
      </c>
      <c r="E413">
        <v>794478.60700357496</v>
      </c>
      <c r="F413">
        <v>1934.3</v>
      </c>
      <c r="G413">
        <v>4.9344359064439001</v>
      </c>
      <c r="H413">
        <f>(Table2[[#This Row],[1Y Return vs Nifty]]-AVERAGE(Table2[1Y Return vs Nifty]))/_xlfn.STDEV.P(Table2[1Y Return vs Nifty])</f>
        <v>-0.33096153832765912</v>
      </c>
      <c r="I413">
        <v>1.4085325353690801</v>
      </c>
      <c r="J413">
        <f>(Table2[[#This Row],[1M Return vs Nifty]]-AVERAGE(Table2[1M Return vs Nifty]))/_xlfn.STDEV.P(Table2[1M Return vs Nifty])</f>
        <v>0.19918993331514795</v>
      </c>
      <c r="K413">
        <v>20.8517412338912</v>
      </c>
      <c r="L413">
        <f>(Table2[[#This Row],[6M Return vs Nifty]]-AVERAGE(Table2[6M Return vs Nifty]))/_xlfn.STDEV.P(Table2[6M Return vs Nifty])</f>
        <v>0.54318234271322774</v>
      </c>
      <c r="M413">
        <v>5.9783813779925001</v>
      </c>
      <c r="N413">
        <f>(Table2[[#This Row],[1W Return vs Nifty]]-AVERAGE(Table2[1W Return vs Nifty]))/_xlfn.STDEV.P(Table2[1W Return vs Nifty])</f>
        <v>1.1619027634455983</v>
      </c>
      <c r="O413">
        <v>1905.92</v>
      </c>
      <c r="P413">
        <v>1859.1964826953699</v>
      </c>
      <c r="Q413">
        <v>1672.1549480462099</v>
      </c>
      <c r="R413">
        <v>56.534003186877101</v>
      </c>
      <c r="S413" s="1">
        <f>(Table2[[#This Row],[Close Price]]-Table2[[#This Row],[20D EMA]])/Table2[[#This Row],[20D EMA]]</f>
        <v>1.4890446608461992E-2</v>
      </c>
      <c r="T413" s="1">
        <f>(Table2[[#This Row],[Close Price]]-Table2[[#This Row],[50D EMA]])/Table2[[#This Row],[50D EMA]]</f>
        <v>4.0395685987824545E-2</v>
      </c>
      <c r="U413" s="1">
        <f>(Table2[[#This Row],[Close Price]]-Table2[[#This Row],[200D EMA]])/Table2[[#This Row],[200D EMA]]</f>
        <v>0.15677078984820589</v>
      </c>
      <c r="V413">
        <v>1.05576935840373</v>
      </c>
      <c r="W413">
        <v>1916.05</v>
      </c>
      <c r="X413">
        <v>1942</v>
      </c>
      <c r="Y413">
        <v>1916.05</v>
      </c>
      <c r="Z413">
        <v>1942</v>
      </c>
      <c r="AA413">
        <v>1875</v>
      </c>
      <c r="AB413">
        <v>1954.1</v>
      </c>
      <c r="AC413" s="1">
        <f>(Table2[[#This Row],[Close Price]]/Table2[[#This Row],[Day Low]])-1</f>
        <v>9.5248036324731E-3</v>
      </c>
      <c r="AD413" s="1">
        <f>(Table2[[#This Row],[Day High]]/Table2[[#This Row],[Close Price]])-1</f>
        <v>3.9807682365713415E-3</v>
      </c>
      <c r="AE413" s="1">
        <f>(Table2[[#This Row],[Close Price]]/Table2[[#This Row],[Current Week Low]])-1</f>
        <v>9.5248036324731E-3</v>
      </c>
      <c r="AF413" s="1">
        <f>(Table2[[#This Row],[Current Week High]]/Table2[[#This Row],[Close Price]])-1</f>
        <v>3.9807682365713415E-3</v>
      </c>
      <c r="AG413" s="1">
        <f>(Table2[[#This Row],[Close Price]]/Table2[[#This Row],[Current Month Low]])-1</f>
        <v>3.1626666666666692E-2</v>
      </c>
      <c r="AH413" s="1">
        <f>(Table2[[#This Row],[Current Month High]]/Table2[[#This Row],[Close Price]])-1</f>
        <v>1.0236261179754846E-2</v>
      </c>
      <c r="AI413">
        <v>2.14289407020626</v>
      </c>
      <c r="AJ413">
        <v>43.106573447268097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0.04</v>
      </c>
      <c r="AM413" t="s">
        <v>3188</v>
      </c>
      <c r="AN413">
        <v>2.23</v>
      </c>
      <c r="AO413" t="s">
        <v>3188</v>
      </c>
      <c r="AP413">
        <v>-2.8734911611047999E-2</v>
      </c>
      <c r="AQ413">
        <f>(Table2[[#This Row],[Sharpe Ratio]]-AVERAGE(Table2[Sharpe Ratio]))/_xlfn.STDEV.P(Table2[Sharpe Ratio])</f>
        <v>-1.0528025019885299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0.52051099915778487</v>
      </c>
      <c r="AS413">
        <f>_xlfn.RANK.AVG(Table2[[#This Row],[1Y Return vs Nifty Z-Score]],Table2[1Y Return vs Nifty Z-Score])</f>
        <v>412</v>
      </c>
      <c r="AT413">
        <f>_xlfn.RANK.AVG(Table2[[#This Row],[6M Return vs Nifty Z-Score]],Table2[6M Return vs Nifty Z-Score])</f>
        <v>169</v>
      </c>
      <c r="AU413">
        <f>_xlfn.RANK.AVG(Table2[[#This Row],[Sharpe Ratio Z-Score]],Table2[Sharpe Ratio Z-Score])</f>
        <v>623</v>
      </c>
      <c r="AV413">
        <f>(Table2[[#This Row],[Rank 1Y]]+Table2[[#This Row],[Rank 6M]]+Table2[[#This Row],[Rank Sharpe]])/3</f>
        <v>401.33333333333331</v>
      </c>
    </row>
    <row r="414" spans="1:48" x14ac:dyDescent="0.3">
      <c r="A414" t="s">
        <v>312</v>
      </c>
      <c r="B414" t="s">
        <v>313</v>
      </c>
      <c r="C414" t="s">
        <v>3131</v>
      </c>
      <c r="D414" t="s">
        <v>195</v>
      </c>
      <c r="E414">
        <v>89363.142741460004</v>
      </c>
      <c r="F414">
        <v>678.8</v>
      </c>
      <c r="G414">
        <v>-5.2719659334812203E-3</v>
      </c>
      <c r="H414">
        <f>(Table2[[#This Row],[1Y Return vs Nifty]]-AVERAGE(Table2[1Y Return vs Nifty]))/_xlfn.STDEV.P(Table2[1Y Return vs Nifty])</f>
        <v>-0.41974864888927332</v>
      </c>
      <c r="I414">
        <v>4.0164158200016002</v>
      </c>
      <c r="J414">
        <f>(Table2[[#This Row],[1M Return vs Nifty]]-AVERAGE(Table2[1M Return vs Nifty]))/_xlfn.STDEV.P(Table2[1M Return vs Nifty])</f>
        <v>0.49055932584909323</v>
      </c>
      <c r="K414">
        <v>20.653708151481901</v>
      </c>
      <c r="L414">
        <f>(Table2[[#This Row],[6M Return vs Nifty]]-AVERAGE(Table2[6M Return vs Nifty]))/_xlfn.STDEV.P(Table2[6M Return vs Nifty])</f>
        <v>0.53619272337743584</v>
      </c>
      <c r="M414">
        <v>4.8466516852059103</v>
      </c>
      <c r="N414">
        <f>(Table2[[#This Row],[1W Return vs Nifty]]-AVERAGE(Table2[1W Return vs Nifty]))/_xlfn.STDEV.P(Table2[1W Return vs Nifty])</f>
        <v>0.87228365302181254</v>
      </c>
      <c r="O414">
        <v>687.89</v>
      </c>
      <c r="P414">
        <v>673.05228659480395</v>
      </c>
      <c r="Q414">
        <v>610.30476752251298</v>
      </c>
      <c r="R414">
        <v>47.542741633544502</v>
      </c>
      <c r="S414" s="1">
        <f>(Table2[[#This Row],[Close Price]]-Table2[[#This Row],[20D EMA]])/Table2[[#This Row],[20D EMA]]</f>
        <v>-1.321432205730572E-2</v>
      </c>
      <c r="T414" s="1">
        <f>(Table2[[#This Row],[Close Price]]-Table2[[#This Row],[50D EMA]])/Table2[[#This Row],[50D EMA]]</f>
        <v>8.5397724956490506E-3</v>
      </c>
      <c r="U414" s="1">
        <f>(Table2[[#This Row],[Close Price]]-Table2[[#This Row],[200D EMA]])/Table2[[#This Row],[200D EMA]]</f>
        <v>0.11223119353227128</v>
      </c>
      <c r="V414">
        <v>1.1875099512985601</v>
      </c>
      <c r="W414">
        <v>673.8</v>
      </c>
      <c r="X414">
        <v>694.2</v>
      </c>
      <c r="Y414">
        <v>673.8</v>
      </c>
      <c r="Z414">
        <v>694.2</v>
      </c>
      <c r="AA414">
        <v>673.8</v>
      </c>
      <c r="AB414">
        <v>719.85</v>
      </c>
      <c r="AC414" s="1">
        <f>(Table2[[#This Row],[Close Price]]/Table2[[#This Row],[Day Low]])-1</f>
        <v>7.4205995844465189E-3</v>
      </c>
      <c r="AD414" s="1">
        <f>(Table2[[#This Row],[Day High]]/Table2[[#This Row],[Close Price]])-1</f>
        <v>2.2687094873306002E-2</v>
      </c>
      <c r="AE414" s="1">
        <f>(Table2[[#This Row],[Close Price]]/Table2[[#This Row],[Current Week Low]])-1</f>
        <v>7.4205995844465189E-3</v>
      </c>
      <c r="AF414" s="1">
        <f>(Table2[[#This Row],[Current Week High]]/Table2[[#This Row],[Close Price]])-1</f>
        <v>2.2687094873306002E-2</v>
      </c>
      <c r="AG414" s="1">
        <f>(Table2[[#This Row],[Close Price]]/Table2[[#This Row],[Current Month Low]])-1</f>
        <v>7.4205995844465189E-3</v>
      </c>
      <c r="AH414" s="1">
        <f>(Table2[[#This Row],[Current Month High]]/Table2[[#This Row],[Close Price]])-1</f>
        <v>6.0474366529169155E-2</v>
      </c>
      <c r="AI414">
        <v>6.0474366529169101</v>
      </c>
      <c r="AJ414">
        <v>39.584618548221201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-0.04</v>
      </c>
      <c r="AM414" t="s">
        <v>3189</v>
      </c>
      <c r="AN414">
        <v>-2.37</v>
      </c>
      <c r="AO414" t="s">
        <v>3189</v>
      </c>
      <c r="AP414">
        <v>-1.2381582475724E-2</v>
      </c>
      <c r="AQ414">
        <f>(Table2[[#This Row],[Sharpe Ratio]]-AVERAGE(Table2[Sharpe Ratio]))/_xlfn.STDEV.P(Table2[Sharpe Ratio])</f>
        <v>-0.86187563997579353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0.61741141338327477</v>
      </c>
      <c r="AS414">
        <f>_xlfn.RANK.AVG(Table2[[#This Row],[1Y Return vs Nifty Z-Score]],Table2[1Y Return vs Nifty Z-Score])</f>
        <v>443</v>
      </c>
      <c r="AT414">
        <f>_xlfn.RANK.AVG(Table2[[#This Row],[6M Return vs Nifty Z-Score]],Table2[6M Return vs Nifty Z-Score])</f>
        <v>172</v>
      </c>
      <c r="AU414">
        <f>_xlfn.RANK.AVG(Table2[[#This Row],[Sharpe Ratio Z-Score]],Table2[Sharpe Ratio Z-Score])</f>
        <v>590</v>
      </c>
      <c r="AV414">
        <f>(Table2[[#This Row],[Rank 1Y]]+Table2[[#This Row],[Rank 6M]]+Table2[[#This Row],[Rank Sharpe]])/3</f>
        <v>401.66666666666669</v>
      </c>
    </row>
    <row r="415" spans="1:48" x14ac:dyDescent="0.3">
      <c r="A415" t="s">
        <v>2029</v>
      </c>
      <c r="B415" t="s">
        <v>2030</v>
      </c>
      <c r="C415" t="s">
        <v>3143</v>
      </c>
      <c r="D415" t="s">
        <v>276</v>
      </c>
      <c r="E415">
        <v>3272.8362557999999</v>
      </c>
      <c r="F415">
        <v>304.14999999999998</v>
      </c>
      <c r="G415">
        <v>20.5197992892647</v>
      </c>
      <c r="H415">
        <f>(Table2[[#This Row],[1Y Return vs Nifty]]-AVERAGE(Table2[1Y Return vs Nifty]))/_xlfn.STDEV.P(Table2[1Y Return vs Nifty])</f>
        <v>-5.0827688803586256E-2</v>
      </c>
      <c r="I415">
        <v>-2.9094215005725599</v>
      </c>
      <c r="J415">
        <f>(Table2[[#This Row],[1M Return vs Nifty]]-AVERAGE(Table2[1M Return vs Nifty]))/_xlfn.STDEV.P(Table2[1M Return vs Nifty])</f>
        <v>-0.28323949589111186</v>
      </c>
      <c r="K415">
        <v>6.7770466582053297</v>
      </c>
      <c r="L415">
        <f>(Table2[[#This Row],[6M Return vs Nifty]]-AVERAGE(Table2[6M Return vs Nifty]))/_xlfn.STDEV.P(Table2[6M Return vs Nifty])</f>
        <v>4.6413034501120498E-2</v>
      </c>
      <c r="M415">
        <v>2.34725106320324</v>
      </c>
      <c r="N415">
        <f>(Table2[[#This Row],[1W Return vs Nifty]]-AVERAGE(Table2[1W Return vs Nifty]))/_xlfn.STDEV.P(Table2[1W Return vs Nifty])</f>
        <v>0.23266609297112709</v>
      </c>
      <c r="O415">
        <v>327.99</v>
      </c>
      <c r="P415">
        <v>325.93743400097497</v>
      </c>
      <c r="Q415">
        <v>285.26632522963598</v>
      </c>
      <c r="R415">
        <v>37.492989602239099</v>
      </c>
      <c r="S415" s="1">
        <f>(Table2[[#This Row],[Close Price]]-Table2[[#This Row],[20D EMA]])/Table2[[#This Row],[20D EMA]]</f>
        <v>-7.2685142839720815E-2</v>
      </c>
      <c r="T415" s="1">
        <f>(Table2[[#This Row],[Close Price]]-Table2[[#This Row],[50D EMA]])/Table2[[#This Row],[50D EMA]]</f>
        <v>-6.6845448629597501E-2</v>
      </c>
      <c r="U415" s="1">
        <f>(Table2[[#This Row],[Close Price]]-Table2[[#This Row],[200D EMA]])/Table2[[#This Row],[200D EMA]]</f>
        <v>6.6196648886484813E-2</v>
      </c>
      <c r="V415">
        <v>0.52168578725604398</v>
      </c>
      <c r="W415">
        <v>302.55</v>
      </c>
      <c r="X415">
        <v>322.14999999999998</v>
      </c>
      <c r="Y415">
        <v>302.55</v>
      </c>
      <c r="Z415">
        <v>322.14999999999998</v>
      </c>
      <c r="AA415">
        <v>302.55</v>
      </c>
      <c r="AB415">
        <v>337</v>
      </c>
      <c r="AC415" s="1">
        <f>(Table2[[#This Row],[Close Price]]/Table2[[#This Row],[Day Low]])-1</f>
        <v>5.2883820856055586E-3</v>
      </c>
      <c r="AD415" s="1">
        <f>(Table2[[#This Row],[Day High]]/Table2[[#This Row],[Close Price]])-1</f>
        <v>5.9181325004109775E-2</v>
      </c>
      <c r="AE415" s="1">
        <f>(Table2[[#This Row],[Close Price]]/Table2[[#This Row],[Current Week Low]])-1</f>
        <v>5.2883820856055586E-3</v>
      </c>
      <c r="AF415" s="1">
        <f>(Table2[[#This Row],[Current Week High]]/Table2[[#This Row],[Close Price]])-1</f>
        <v>5.9181325004109775E-2</v>
      </c>
      <c r="AG415" s="1">
        <f>(Table2[[#This Row],[Close Price]]/Table2[[#This Row],[Current Month Low]])-1</f>
        <v>5.2883820856055586E-3</v>
      </c>
      <c r="AH415" s="1">
        <f>(Table2[[#This Row],[Current Month High]]/Table2[[#This Row],[Close Price]])-1</f>
        <v>0.1080059181325006</v>
      </c>
      <c r="AI415">
        <v>19.299687654117999</v>
      </c>
      <c r="AJ415">
        <v>61.224489795918302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0.01</v>
      </c>
      <c r="AM415" t="s">
        <v>3188</v>
      </c>
      <c r="AN415">
        <v>-9.65</v>
      </c>
      <c r="AO415" t="s">
        <v>3189</v>
      </c>
      <c r="AP415">
        <v>-1.2526430669776999E-2</v>
      </c>
      <c r="AQ415">
        <f>(Table2[[#This Row],[Sharpe Ratio]]-AVERAGE(Table2[Sharpe Ratio]))/_xlfn.STDEV.P(Table2[Sharpe Ratio])</f>
        <v>-0.86356675809186045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-0.91855481531431105</v>
      </c>
      <c r="AS415">
        <f>_xlfn.RANK.AVG(Table2[[#This Row],[1Y Return vs Nifty Z-Score]],Table2[1Y Return vs Nifty Z-Score])</f>
        <v>314</v>
      </c>
      <c r="AT415">
        <f>_xlfn.RANK.AVG(Table2[[#This Row],[6M Return vs Nifty Z-Score]],Table2[6M Return vs Nifty Z-Score])</f>
        <v>301</v>
      </c>
      <c r="AU415">
        <f>_xlfn.RANK.AVG(Table2[[#This Row],[Sharpe Ratio Z-Score]],Table2[Sharpe Ratio Z-Score])</f>
        <v>592</v>
      </c>
      <c r="AV415">
        <f>(Table2[[#This Row],[Rank 1Y]]+Table2[[#This Row],[Rank 6M]]+Table2[[#This Row],[Rank Sharpe]])/3</f>
        <v>402.33333333333331</v>
      </c>
    </row>
    <row r="416" spans="1:48" x14ac:dyDescent="0.3">
      <c r="A416" t="s">
        <v>354</v>
      </c>
      <c r="B416" t="s">
        <v>355</v>
      </c>
      <c r="C416" t="s">
        <v>3143</v>
      </c>
      <c r="D416" t="s">
        <v>167</v>
      </c>
      <c r="E416">
        <v>69589.02012365</v>
      </c>
      <c r="F416">
        <v>4497.5</v>
      </c>
      <c r="G416">
        <v>5.23180015069343</v>
      </c>
      <c r="H416">
        <f>(Table2[[#This Row],[1Y Return vs Nifty]]-AVERAGE(Table2[1Y Return vs Nifty]))/_xlfn.STDEV.P(Table2[1Y Return vs Nifty])</f>
        <v>-0.32561666516645599</v>
      </c>
      <c r="I416">
        <v>0.28256191462066299</v>
      </c>
      <c r="J416">
        <f>(Table2[[#This Row],[1M Return vs Nifty]]-AVERAGE(Table2[1M Return vs Nifty]))/_xlfn.STDEV.P(Table2[1M Return vs Nifty])</f>
        <v>7.338929733125471E-2</v>
      </c>
      <c r="K416">
        <v>3.4455644271588199</v>
      </c>
      <c r="L416">
        <f>(Table2[[#This Row],[6M Return vs Nifty]]-AVERAGE(Table2[6M Return vs Nifty]))/_xlfn.STDEV.P(Table2[6M Return vs Nifty])</f>
        <v>-7.1172332224839444E-2</v>
      </c>
      <c r="M416">
        <v>2.07473047416542</v>
      </c>
      <c r="N416">
        <f>(Table2[[#This Row],[1W Return vs Nifty]]-AVERAGE(Table2[1W Return vs Nifty]))/_xlfn.STDEV.P(Table2[1W Return vs Nifty])</f>
        <v>0.16292579096052778</v>
      </c>
      <c r="O416">
        <v>4610.7700000000004</v>
      </c>
      <c r="P416">
        <v>4464.0123178870199</v>
      </c>
      <c r="Q416">
        <v>3992.3471949607101</v>
      </c>
      <c r="R416">
        <v>40.252985260497603</v>
      </c>
      <c r="S416" s="1">
        <f>(Table2[[#This Row],[Close Price]]-Table2[[#This Row],[20D EMA]])/Table2[[#This Row],[20D EMA]]</f>
        <v>-2.4566395634568722E-2</v>
      </c>
      <c r="T416" s="1">
        <f>(Table2[[#This Row],[Close Price]]-Table2[[#This Row],[50D EMA]])/Table2[[#This Row],[50D EMA]]</f>
        <v>7.5017002033791547E-3</v>
      </c>
      <c r="U416" s="1">
        <f>(Table2[[#This Row],[Close Price]]-Table2[[#This Row],[200D EMA]])/Table2[[#This Row],[200D EMA]]</f>
        <v>0.1265302791492966</v>
      </c>
      <c r="V416">
        <v>0.58400072874426001</v>
      </c>
      <c r="W416">
        <v>4475.05</v>
      </c>
      <c r="X416">
        <v>4625</v>
      </c>
      <c r="Y416">
        <v>4475.05</v>
      </c>
      <c r="Z416">
        <v>4625</v>
      </c>
      <c r="AA416">
        <v>4475.05</v>
      </c>
      <c r="AB416">
        <v>4759</v>
      </c>
      <c r="AC416" s="1">
        <f>(Table2[[#This Row],[Close Price]]/Table2[[#This Row],[Day Low]])-1</f>
        <v>5.0167037239807755E-3</v>
      </c>
      <c r="AD416" s="1">
        <f>(Table2[[#This Row],[Day High]]/Table2[[#This Row],[Close Price]])-1</f>
        <v>2.8349082823790894E-2</v>
      </c>
      <c r="AE416" s="1">
        <f>(Table2[[#This Row],[Close Price]]/Table2[[#This Row],[Current Week Low]])-1</f>
        <v>5.0167037239807755E-3</v>
      </c>
      <c r="AF416" s="1">
        <f>(Table2[[#This Row],[Current Week High]]/Table2[[#This Row],[Close Price]])-1</f>
        <v>2.8349082823790894E-2</v>
      </c>
      <c r="AG416" s="1">
        <f>(Table2[[#This Row],[Close Price]]/Table2[[#This Row],[Current Month Low]])-1</f>
        <v>5.0167037239807755E-3</v>
      </c>
      <c r="AH416" s="1">
        <f>(Table2[[#This Row],[Current Month High]]/Table2[[#This Row],[Close Price]])-1</f>
        <v>5.8143413007226252E-2</v>
      </c>
      <c r="AI416">
        <v>6.8160088938299097</v>
      </c>
      <c r="AJ416">
        <v>39.673913043478201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0.17</v>
      </c>
      <c r="AM416" t="s">
        <v>3188</v>
      </c>
      <c r="AN416">
        <v>-3.38</v>
      </c>
      <c r="AO416" t="s">
        <v>3189</v>
      </c>
      <c r="AP416">
        <v>2.1405450291414E-2</v>
      </c>
      <c r="AQ416">
        <f>(Table2[[#This Row],[Sharpe Ratio]]-AVERAGE(Table2[Sharpe Ratio]))/_xlfn.STDEV.P(Table2[Sharpe Ratio])</f>
        <v>-0.46740842846367398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-0.62788233756318701</v>
      </c>
      <c r="AS416">
        <f>_xlfn.RANK.AVG(Table2[[#This Row],[1Y Return vs Nifty Z-Score]],Table2[1Y Return vs Nifty Z-Score])</f>
        <v>411</v>
      </c>
      <c r="AT416">
        <f>_xlfn.RANK.AVG(Table2[[#This Row],[6M Return vs Nifty Z-Score]],Table2[6M Return vs Nifty Z-Score])</f>
        <v>350</v>
      </c>
      <c r="AU416">
        <f>_xlfn.RANK.AVG(Table2[[#This Row],[Sharpe Ratio Z-Score]],Table2[Sharpe Ratio Z-Score])</f>
        <v>453</v>
      </c>
      <c r="AV416">
        <f>(Table2[[#This Row],[Rank 1Y]]+Table2[[#This Row],[Rank 6M]]+Table2[[#This Row],[Rank Sharpe]])/3</f>
        <v>404.66666666666669</v>
      </c>
    </row>
    <row r="417" spans="1:48" x14ac:dyDescent="0.3">
      <c r="A417" t="s">
        <v>32</v>
      </c>
      <c r="B417" t="s">
        <v>33</v>
      </c>
      <c r="C417" t="s">
        <v>3129</v>
      </c>
      <c r="D417" t="s">
        <v>34</v>
      </c>
      <c r="E417">
        <v>710979.24955461</v>
      </c>
      <c r="F417">
        <v>770.65</v>
      </c>
      <c r="G417">
        <v>5.5479769296689998</v>
      </c>
      <c r="H417">
        <f>(Table2[[#This Row],[1Y Return vs Nifty]]-AVERAGE(Table2[1Y Return vs Nifty]))/_xlfn.STDEV.P(Table2[1Y Return vs Nifty])</f>
        <v>-0.31993365245453054</v>
      </c>
      <c r="I417">
        <v>1.82102490056822</v>
      </c>
      <c r="J417">
        <f>(Table2[[#This Row],[1M Return vs Nifty]]-AVERAGE(Table2[1M Return vs Nifty]))/_xlfn.STDEV.P(Table2[1M Return vs Nifty])</f>
        <v>0.2452762173836083</v>
      </c>
      <c r="K417">
        <v>-9.8304024778708801</v>
      </c>
      <c r="L417">
        <f>(Table2[[#This Row],[6M Return vs Nifty]]-AVERAGE(Table2[6M Return vs Nifty]))/_xlfn.STDEV.P(Table2[6M Return vs Nifty])</f>
        <v>-0.53975037914398905</v>
      </c>
      <c r="M417">
        <v>3.2905373820400499</v>
      </c>
      <c r="N417">
        <f>(Table2[[#This Row],[1W Return vs Nifty]]-AVERAGE(Table2[1W Return vs Nifty]))/_xlfn.STDEV.P(Table2[1W Return vs Nifty])</f>
        <v>0.4740609651545864</v>
      </c>
      <c r="O417">
        <v>794.25</v>
      </c>
      <c r="P417">
        <v>805.888503012613</v>
      </c>
      <c r="Q417">
        <v>768.23645002237697</v>
      </c>
      <c r="R417">
        <v>51.525838499118699</v>
      </c>
      <c r="S417" s="1">
        <f>(Table2[[#This Row],[Close Price]]-Table2[[#This Row],[20D EMA]])/Table2[[#This Row],[20D EMA]]</f>
        <v>-2.9713566257475635E-2</v>
      </c>
      <c r="T417" s="1">
        <f>(Table2[[#This Row],[Close Price]]-Table2[[#This Row],[50D EMA]])/Table2[[#This Row],[50D EMA]]</f>
        <v>-4.3726275881691666E-2</v>
      </c>
      <c r="U417" s="1">
        <f>(Table2[[#This Row],[Close Price]]-Table2[[#This Row],[200D EMA]])/Table2[[#This Row],[200D EMA]]</f>
        <v>3.1416759482743952E-3</v>
      </c>
      <c r="V417">
        <v>1.1642669699336099</v>
      </c>
      <c r="W417">
        <v>765.4</v>
      </c>
      <c r="X417">
        <v>804</v>
      </c>
      <c r="Y417">
        <v>765.4</v>
      </c>
      <c r="Z417">
        <v>804</v>
      </c>
      <c r="AA417">
        <v>765.4</v>
      </c>
      <c r="AB417">
        <v>809.85</v>
      </c>
      <c r="AC417" s="1">
        <f>(Table2[[#This Row],[Close Price]]/Table2[[#This Row],[Day Low]])-1</f>
        <v>6.8591586098771806E-3</v>
      </c>
      <c r="AD417" s="1">
        <f>(Table2[[#This Row],[Day High]]/Table2[[#This Row],[Close Price]])-1</f>
        <v>4.3275157334717429E-2</v>
      </c>
      <c r="AE417" s="1">
        <f>(Table2[[#This Row],[Close Price]]/Table2[[#This Row],[Current Week Low]])-1</f>
        <v>6.8591586098771806E-3</v>
      </c>
      <c r="AF417" s="1">
        <f>(Table2[[#This Row],[Current Week High]]/Table2[[#This Row],[Close Price]])-1</f>
        <v>4.3275157334717429E-2</v>
      </c>
      <c r="AG417" s="1">
        <f>(Table2[[#This Row],[Close Price]]/Table2[[#This Row],[Current Month Low]])-1</f>
        <v>6.8591586098771806E-3</v>
      </c>
      <c r="AH417" s="1">
        <f>(Table2[[#This Row],[Current Month High]]/Table2[[#This Row],[Close Price]])-1</f>
        <v>5.0866151949652938E-2</v>
      </c>
      <c r="AI417">
        <v>18.341659637967901</v>
      </c>
      <c r="AJ417">
        <v>41.872238586156001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</v>
      </c>
      <c r="AM417" t="s">
        <v>3189</v>
      </c>
      <c r="AN417">
        <v>-2.79</v>
      </c>
      <c r="AO417" t="s">
        <v>3189</v>
      </c>
      <c r="AP417">
        <v>7.4593428417133997E-2</v>
      </c>
      <c r="AQ417">
        <f>(Table2[[#This Row],[Sharpe Ratio]]-AVERAGE(Table2[Sharpe Ratio]))/_xlfn.STDEV.P(Table2[Sharpe Ratio])</f>
        <v>0.15356688954728989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406</v>
      </c>
      <c r="AT417">
        <f>_xlfn.RANK.AVG(Table2[[#This Row],[6M Return vs Nifty Z-Score]],Table2[6M Return vs Nifty Z-Score])</f>
        <v>505</v>
      </c>
      <c r="AU417">
        <f>_xlfn.RANK.AVG(Table2[[#This Row],[Sharpe Ratio Z-Score]],Table2[Sharpe Ratio Z-Score])</f>
        <v>304</v>
      </c>
      <c r="AV417">
        <f>(Table2[[#This Row],[Rank 1Y]]+Table2[[#This Row],[Rank 6M]]+Table2[[#This Row],[Rank Sharpe]])/3</f>
        <v>405</v>
      </c>
    </row>
    <row r="418" spans="1:48" x14ac:dyDescent="0.3">
      <c r="A418" t="s">
        <v>492</v>
      </c>
      <c r="B418" t="s">
        <v>493</v>
      </c>
      <c r="C418" t="s">
        <v>3129</v>
      </c>
      <c r="D418" t="s">
        <v>54</v>
      </c>
      <c r="E418">
        <v>43612.155888191999</v>
      </c>
      <c r="F418">
        <v>168.5</v>
      </c>
      <c r="G418">
        <v>2.4614033551120502</v>
      </c>
      <c r="H418">
        <f>(Table2[[#This Row],[1Y Return vs Nifty]]-AVERAGE(Table2[1Y Return vs Nifty]))/_xlfn.STDEV.P(Table2[1Y Return vs Nifty])</f>
        <v>-0.37541222655264833</v>
      </c>
      <c r="I418">
        <v>5.987686861657</v>
      </c>
      <c r="J418">
        <f>(Table2[[#This Row],[1M Return vs Nifty]]-AVERAGE(Table2[1M Return vs Nifty]))/_xlfn.STDEV.P(Table2[1M Return vs Nifty])</f>
        <v>0.71080232879001137</v>
      </c>
      <c r="K418">
        <v>-10.343557152800701</v>
      </c>
      <c r="L418">
        <f>(Table2[[#This Row],[6M Return vs Nifty]]-AVERAGE(Table2[6M Return vs Nifty]))/_xlfn.STDEV.P(Table2[6M Return vs Nifty])</f>
        <v>-0.55786228143074068</v>
      </c>
      <c r="M418">
        <v>-2.63057569431251</v>
      </c>
      <c r="N418">
        <f>(Table2[[#This Row],[1W Return vs Nifty]]-AVERAGE(Table2[1W Return vs Nifty]))/_xlfn.STDEV.P(Table2[1W Return vs Nifty])</f>
        <v>-1.0412014803057421</v>
      </c>
      <c r="O418">
        <v>178.56</v>
      </c>
      <c r="P418">
        <v>175.658421512541</v>
      </c>
      <c r="Q418">
        <v>164.74810123599499</v>
      </c>
      <c r="R418">
        <v>35.609702443224997</v>
      </c>
      <c r="S418" s="1">
        <f>(Table2[[#This Row],[Close Price]]-Table2[[#This Row],[20D EMA]])/Table2[[#This Row],[20D EMA]]</f>
        <v>-5.633960573476704E-2</v>
      </c>
      <c r="T418" s="1">
        <f>(Table2[[#This Row],[Close Price]]-Table2[[#This Row],[50D EMA]])/Table2[[#This Row],[50D EMA]]</f>
        <v>-4.0751940333415365E-2</v>
      </c>
      <c r="U418" s="1">
        <f>(Table2[[#This Row],[Close Price]]-Table2[[#This Row],[200D EMA]])/Table2[[#This Row],[200D EMA]]</f>
        <v>2.2773547833674648E-2</v>
      </c>
      <c r="V418">
        <v>1.33780858781547</v>
      </c>
      <c r="W418">
        <v>167.29</v>
      </c>
      <c r="X418">
        <v>177.33</v>
      </c>
      <c r="Y418">
        <v>167.29</v>
      </c>
      <c r="Z418">
        <v>177.33</v>
      </c>
      <c r="AA418">
        <v>167.29</v>
      </c>
      <c r="AB418">
        <v>189.45</v>
      </c>
      <c r="AC418" s="1">
        <f>(Table2[[#This Row],[Close Price]]/Table2[[#This Row],[Day Low]])-1</f>
        <v>7.2329487715943053E-3</v>
      </c>
      <c r="AD418" s="1">
        <f>(Table2[[#This Row],[Day High]]/Table2[[#This Row],[Close Price]])-1</f>
        <v>5.2403560830860618E-2</v>
      </c>
      <c r="AE418" s="1">
        <f>(Table2[[#This Row],[Close Price]]/Table2[[#This Row],[Current Week Low]])-1</f>
        <v>7.2329487715943053E-3</v>
      </c>
      <c r="AF418" s="1">
        <f>(Table2[[#This Row],[Current Week High]]/Table2[[#This Row],[Close Price]])-1</f>
        <v>5.2403560830860618E-2</v>
      </c>
      <c r="AG418" s="1">
        <f>(Table2[[#This Row],[Close Price]]/Table2[[#This Row],[Current Month Low]])-1</f>
        <v>7.2329487715943053E-3</v>
      </c>
      <c r="AH418" s="1">
        <f>(Table2[[#This Row],[Current Month High]]/Table2[[#This Row],[Close Price]])-1</f>
        <v>0.12433234421364969</v>
      </c>
      <c r="AI418">
        <v>15.281899109792199</v>
      </c>
      <c r="AJ418">
        <v>33.096366508688703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-0.06</v>
      </c>
      <c r="AM418" t="s">
        <v>3189</v>
      </c>
      <c r="AN418">
        <v>-4.8099999999999996</v>
      </c>
      <c r="AO418" t="s">
        <v>3189</v>
      </c>
      <c r="AP418">
        <v>8.2715188368794004E-2</v>
      </c>
      <c r="AQ418">
        <f>(Table2[[#This Row],[Sharpe Ratio]]-AVERAGE(Table2[Sharpe Ratio]))/_xlfn.STDEV.P(Table2[Sharpe Ratio])</f>
        <v>0.24838930330533329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-1.0152843561937863</v>
      </c>
      <c r="AS418">
        <f>_xlfn.RANK.AVG(Table2[[#This Row],[1Y Return vs Nifty Z-Score]],Table2[1Y Return vs Nifty Z-Score])</f>
        <v>427</v>
      </c>
      <c r="AT418">
        <f>_xlfn.RANK.AVG(Table2[[#This Row],[6M Return vs Nifty Z-Score]],Table2[6M Return vs Nifty Z-Score])</f>
        <v>511</v>
      </c>
      <c r="AU418">
        <f>_xlfn.RANK.AVG(Table2[[#This Row],[Sharpe Ratio Z-Score]],Table2[Sharpe Ratio Z-Score])</f>
        <v>277</v>
      </c>
      <c r="AV418">
        <f>(Table2[[#This Row],[Rank 1Y]]+Table2[[#This Row],[Rank 6M]]+Table2[[#This Row],[Rank Sharpe]])/3</f>
        <v>405</v>
      </c>
    </row>
    <row r="419" spans="1:48" x14ac:dyDescent="0.3">
      <c r="A419" t="s">
        <v>1732</v>
      </c>
      <c r="B419" t="s">
        <v>1733</v>
      </c>
      <c r="C419" t="s">
        <v>3133</v>
      </c>
      <c r="D419" t="s">
        <v>284</v>
      </c>
      <c r="E419">
        <v>4742.7961220850002</v>
      </c>
      <c r="F419">
        <v>534.35</v>
      </c>
      <c r="G419">
        <v>14.694704638535701</v>
      </c>
      <c r="H419">
        <f>(Table2[[#This Row],[1Y Return vs Nifty]]-AVERAGE(Table2[1Y Return vs Nifty]))/_xlfn.STDEV.P(Table2[1Y Return vs Nifty])</f>
        <v>-0.15552888493671474</v>
      </c>
      <c r="I419">
        <v>5.8579172791945204</v>
      </c>
      <c r="J419">
        <f>(Table2[[#This Row],[1M Return vs Nifty]]-AVERAGE(Table2[1M Return vs Nifty]))/_xlfn.STDEV.P(Table2[1M Return vs Nifty])</f>
        <v>0.69630364143146095</v>
      </c>
      <c r="K419">
        <v>5.3863736197154601</v>
      </c>
      <c r="L419">
        <f>(Table2[[#This Row],[6M Return vs Nifty]]-AVERAGE(Table2[6M Return vs Nifty]))/_xlfn.STDEV.P(Table2[6M Return vs Nifty])</f>
        <v>-2.671063172535511E-3</v>
      </c>
      <c r="M419">
        <v>1.3151795838337801</v>
      </c>
      <c r="N419">
        <f>(Table2[[#This Row],[1W Return vs Nifty]]-AVERAGE(Table2[1W Return vs Nifty]))/_xlfn.STDEV.P(Table2[1W Return vs Nifty])</f>
        <v>-3.1449645666746226E-2</v>
      </c>
      <c r="O419">
        <v>549.1</v>
      </c>
      <c r="P419">
        <v>518.58905776378401</v>
      </c>
      <c r="Q419">
        <v>451.21759244565601</v>
      </c>
      <c r="R419">
        <v>45.478922314288397</v>
      </c>
      <c r="S419" s="1">
        <f>(Table2[[#This Row],[Close Price]]-Table2[[#This Row],[20D EMA]])/Table2[[#This Row],[20D EMA]]</f>
        <v>-2.6862138044072118E-2</v>
      </c>
      <c r="T419" s="1">
        <f>(Table2[[#This Row],[Close Price]]-Table2[[#This Row],[50D EMA]])/Table2[[#This Row],[50D EMA]]</f>
        <v>3.0391968361575185E-2</v>
      </c>
      <c r="U419" s="1">
        <f>(Table2[[#This Row],[Close Price]]-Table2[[#This Row],[200D EMA]])/Table2[[#This Row],[200D EMA]]</f>
        <v>0.18424017357957151</v>
      </c>
      <c r="V419">
        <v>0.983930586808615</v>
      </c>
      <c r="W419">
        <v>525.04999999999995</v>
      </c>
      <c r="X419">
        <v>560</v>
      </c>
      <c r="Y419">
        <v>525.04999999999995</v>
      </c>
      <c r="Z419">
        <v>560</v>
      </c>
      <c r="AA419">
        <v>525.04999999999995</v>
      </c>
      <c r="AB419">
        <v>575.35</v>
      </c>
      <c r="AC419" s="1">
        <f>(Table2[[#This Row],[Close Price]]/Table2[[#This Row],[Day Low]])-1</f>
        <v>1.7712598800114332E-2</v>
      </c>
      <c r="AD419" s="1">
        <f>(Table2[[#This Row],[Day High]]/Table2[[#This Row],[Close Price]])-1</f>
        <v>4.8002245719097836E-2</v>
      </c>
      <c r="AE419" s="1">
        <f>(Table2[[#This Row],[Close Price]]/Table2[[#This Row],[Current Week Low]])-1</f>
        <v>1.7712598800114332E-2</v>
      </c>
      <c r="AF419" s="1">
        <f>(Table2[[#This Row],[Current Week High]]/Table2[[#This Row],[Close Price]])-1</f>
        <v>4.8002245719097836E-2</v>
      </c>
      <c r="AG419" s="1">
        <f>(Table2[[#This Row],[Close Price]]/Table2[[#This Row],[Current Month Low]])-1</f>
        <v>1.7712598800114332E-2</v>
      </c>
      <c r="AH419" s="1">
        <f>(Table2[[#This Row],[Current Month High]]/Table2[[#This Row],[Close Price]])-1</f>
        <v>7.6728735847291007E-2</v>
      </c>
      <c r="AI419">
        <v>11.724525123982399</v>
      </c>
      <c r="AJ419">
        <v>55.289160127869799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</v>
      </c>
      <c r="AM419" t="s">
        <v>3188</v>
      </c>
      <c r="AN419">
        <v>-1.1599999999999999</v>
      </c>
      <c r="AO419" t="s">
        <v>3189</v>
      </c>
      <c r="AQ419">
        <f>(Table2[[#This Row],[Sharpe Ratio]]-AVERAGE(Table2[Sharpe Ratio]))/_xlfn.STDEV.P(Table2[Sharpe Ratio])</f>
        <v>-0.71731934386752505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-0.21066529621206065</v>
      </c>
      <c r="AS419">
        <f>_xlfn.RANK.AVG(Table2[[#This Row],[1Y Return vs Nifty Z-Score]],Table2[1Y Return vs Nifty Z-Score])</f>
        <v>353</v>
      </c>
      <c r="AT419">
        <f>_xlfn.RANK.AVG(Table2[[#This Row],[6M Return vs Nifty Z-Score]],Table2[6M Return vs Nifty Z-Score])</f>
        <v>322</v>
      </c>
      <c r="AU419">
        <f>_xlfn.RANK.AVG(Table2[[#This Row],[Sharpe Ratio Z-Score]],Table2[Sharpe Ratio Z-Score])</f>
        <v>541.5</v>
      </c>
      <c r="AV419">
        <f>(Table2[[#This Row],[Rank 1Y]]+Table2[[#This Row],[Rank 6M]]+Table2[[#This Row],[Rank Sharpe]])/3</f>
        <v>405.5</v>
      </c>
    </row>
    <row r="420" spans="1:48" x14ac:dyDescent="0.3">
      <c r="A420" t="s">
        <v>720</v>
      </c>
      <c r="B420" t="s">
        <v>721</v>
      </c>
      <c r="C420" t="s">
        <v>3127</v>
      </c>
      <c r="D420" t="s">
        <v>176</v>
      </c>
      <c r="E420">
        <v>24167.994290959999</v>
      </c>
      <c r="F420">
        <v>410.2</v>
      </c>
      <c r="G420">
        <v>16.216566824115301</v>
      </c>
      <c r="H420">
        <f>(Table2[[#This Row],[1Y Return vs Nifty]]-AVERAGE(Table2[1Y Return vs Nifty]))/_xlfn.STDEV.P(Table2[1Y Return vs Nifty])</f>
        <v>-0.1281746871538478</v>
      </c>
      <c r="I420">
        <v>-3.5686783021651198</v>
      </c>
      <c r="J420">
        <f>(Table2[[#This Row],[1M Return vs Nifty]]-AVERAGE(Table2[1M Return vs Nifty]))/_xlfn.STDEV.P(Table2[1M Return vs Nifty])</f>
        <v>-0.35689588033738251</v>
      </c>
      <c r="K420">
        <v>-1.7038115709147099</v>
      </c>
      <c r="L420">
        <f>(Table2[[#This Row],[6M Return vs Nifty]]-AVERAGE(Table2[6M Return vs Nifty]))/_xlfn.STDEV.P(Table2[6M Return vs Nifty])</f>
        <v>-0.25292064218149518</v>
      </c>
      <c r="M420">
        <v>4.7210774903258299</v>
      </c>
      <c r="N420">
        <f>(Table2[[#This Row],[1W Return vs Nifty]]-AVERAGE(Table2[1W Return vs Nifty]))/_xlfn.STDEV.P(Table2[1W Return vs Nifty])</f>
        <v>0.84014816444608775</v>
      </c>
      <c r="O420">
        <v>413.58</v>
      </c>
      <c r="P420">
        <v>390.24980735455199</v>
      </c>
      <c r="Q420">
        <v>343.069445285955</v>
      </c>
      <c r="R420">
        <v>63.548095149341997</v>
      </c>
      <c r="S420" s="1">
        <f>(Table2[[#This Row],[Close Price]]-Table2[[#This Row],[20D EMA]])/Table2[[#This Row],[20D EMA]]</f>
        <v>-8.1725421925624916E-3</v>
      </c>
      <c r="T420" s="1">
        <f>(Table2[[#This Row],[Close Price]]-Table2[[#This Row],[50D EMA]])/Table2[[#This Row],[50D EMA]]</f>
        <v>5.1121595115414718E-2</v>
      </c>
      <c r="U420" s="1">
        <f>(Table2[[#This Row],[Close Price]]-Table2[[#This Row],[200D EMA]])/Table2[[#This Row],[200D EMA]]</f>
        <v>0.19567628547651739</v>
      </c>
      <c r="V420">
        <v>0.47203387222729198</v>
      </c>
      <c r="W420">
        <v>405.75</v>
      </c>
      <c r="X420">
        <v>429.35</v>
      </c>
      <c r="Y420">
        <v>405.75</v>
      </c>
      <c r="Z420">
        <v>429.35</v>
      </c>
      <c r="AA420">
        <v>405.75</v>
      </c>
      <c r="AB420">
        <v>433.75</v>
      </c>
      <c r="AC420" s="1">
        <f>(Table2[[#This Row],[Close Price]]/Table2[[#This Row],[Day Low]])-1</f>
        <v>1.0967344423906233E-2</v>
      </c>
      <c r="AD420" s="1">
        <f>(Table2[[#This Row],[Day High]]/Table2[[#This Row],[Close Price]])-1</f>
        <v>4.6684544124817151E-2</v>
      </c>
      <c r="AE420" s="1">
        <f>(Table2[[#This Row],[Close Price]]/Table2[[#This Row],[Current Week Low]])-1</f>
        <v>1.0967344423906233E-2</v>
      </c>
      <c r="AF420" s="1">
        <f>(Table2[[#This Row],[Current Week High]]/Table2[[#This Row],[Close Price]])-1</f>
        <v>4.6684544124817151E-2</v>
      </c>
      <c r="AG420" s="1">
        <f>(Table2[[#This Row],[Close Price]]/Table2[[#This Row],[Current Month Low]])-1</f>
        <v>1.0967344423906233E-2</v>
      </c>
      <c r="AH420" s="1">
        <f>(Table2[[#This Row],[Current Month High]]/Table2[[#This Row],[Close Price]])-1</f>
        <v>5.7411019015114695E-2</v>
      </c>
      <c r="AI420">
        <v>14.5051194539249</v>
      </c>
      <c r="AJ420">
        <v>61.178781925343799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0.35</v>
      </c>
      <c r="AM420" t="s">
        <v>3188</v>
      </c>
      <c r="AN420">
        <v>2.2599999999999998</v>
      </c>
      <c r="AO420" t="s">
        <v>3188</v>
      </c>
      <c r="AP420">
        <v>1.8233464609950002E-2</v>
      </c>
      <c r="AQ420">
        <f>(Table2[[#This Row],[Sharpe Ratio]]-AVERAGE(Table2[Sharpe Ratio]))/_xlfn.STDEV.P(Table2[Sharpe Ratio])</f>
        <v>-0.50444169964043328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-0.402284744867071</v>
      </c>
      <c r="AS420">
        <f>_xlfn.RANK.AVG(Table2[[#This Row],[1Y Return vs Nifty Z-Score]],Table2[1Y Return vs Nifty Z-Score])</f>
        <v>339</v>
      </c>
      <c r="AT420">
        <f>_xlfn.RANK.AVG(Table2[[#This Row],[6M Return vs Nifty Z-Score]],Table2[6M Return vs Nifty Z-Score])</f>
        <v>412</v>
      </c>
      <c r="AU420">
        <f>_xlfn.RANK.AVG(Table2[[#This Row],[Sharpe Ratio Z-Score]],Table2[Sharpe Ratio Z-Score])</f>
        <v>466</v>
      </c>
      <c r="AV420">
        <f>(Table2[[#This Row],[Rank 1Y]]+Table2[[#This Row],[Rank 6M]]+Table2[[#This Row],[Rank Sharpe]])/3</f>
        <v>405.66666666666669</v>
      </c>
    </row>
    <row r="421" spans="1:48" x14ac:dyDescent="0.3">
      <c r="A421" t="s">
        <v>1174</v>
      </c>
      <c r="B421" t="s">
        <v>1175</v>
      </c>
      <c r="C421" t="s">
        <v>3141</v>
      </c>
      <c r="D421" t="s">
        <v>117</v>
      </c>
      <c r="E421">
        <v>10630.925018849999</v>
      </c>
      <c r="F421">
        <v>339.15</v>
      </c>
      <c r="G421">
        <v>-22.702073723165999</v>
      </c>
      <c r="H421">
        <f>(Table2[[#This Row],[1Y Return vs Nifty]]-AVERAGE(Table2[1Y Return vs Nifty]))/_xlfn.STDEV.P(Table2[1Y Return vs Nifty])</f>
        <v>-0.82770464529206789</v>
      </c>
      <c r="I421">
        <v>-0.79447934243277696</v>
      </c>
      <c r="J421">
        <f>(Table2[[#This Row],[1M Return vs Nifty]]-AVERAGE(Table2[1M Return vs Nifty]))/_xlfn.STDEV.P(Table2[1M Return vs Nifty])</f>
        <v>-4.6944637339398264E-2</v>
      </c>
      <c r="K421">
        <v>-11.0275642230097</v>
      </c>
      <c r="L421">
        <f>(Table2[[#This Row],[6M Return vs Nifty]]-AVERAGE(Table2[6M Return vs Nifty]))/_xlfn.STDEV.P(Table2[6M Return vs Nifty])</f>
        <v>-0.58200445497864206</v>
      </c>
      <c r="M421">
        <v>2.1451169709829601</v>
      </c>
      <c r="N421">
        <f>(Table2[[#This Row],[1W Return vs Nifty]]-AVERAGE(Table2[1W Return vs Nifty]))/_xlfn.STDEV.P(Table2[1W Return vs Nifty])</f>
        <v>0.18093828521960229</v>
      </c>
      <c r="O421">
        <v>351.42</v>
      </c>
      <c r="P421">
        <v>352.88809393647</v>
      </c>
      <c r="Q421">
        <v>341.84508542031801</v>
      </c>
      <c r="R421">
        <v>43.945224621670903</v>
      </c>
      <c r="S421" s="1">
        <f>(Table2[[#This Row],[Close Price]]-Table2[[#This Row],[20D EMA]])/Table2[[#This Row],[20D EMA]]</f>
        <v>-3.4915485743554832E-2</v>
      </c>
      <c r="T421" s="1">
        <f>(Table2[[#This Row],[Close Price]]-Table2[[#This Row],[50D EMA]])/Table2[[#This Row],[50D EMA]]</f>
        <v>-3.8930454647028344E-2</v>
      </c>
      <c r="U421" s="1">
        <f>(Table2[[#This Row],[Close Price]]-Table2[[#This Row],[200D EMA]])/Table2[[#This Row],[200D EMA]]</f>
        <v>-7.8839378866724843E-3</v>
      </c>
      <c r="V421">
        <v>0.63615449065452501</v>
      </c>
      <c r="W421">
        <v>335.65</v>
      </c>
      <c r="X421">
        <v>354.8</v>
      </c>
      <c r="Y421">
        <v>335.65</v>
      </c>
      <c r="Z421">
        <v>354.8</v>
      </c>
      <c r="AA421">
        <v>335.65</v>
      </c>
      <c r="AB421">
        <v>369.6</v>
      </c>
      <c r="AC421" s="1">
        <f>(Table2[[#This Row],[Close Price]]/Table2[[#This Row],[Day Low]])-1</f>
        <v>1.0427528675703845E-2</v>
      </c>
      <c r="AD421" s="1">
        <f>(Table2[[#This Row],[Day High]]/Table2[[#This Row],[Close Price]])-1</f>
        <v>4.6144773698953312E-2</v>
      </c>
      <c r="AE421" s="1">
        <f>(Table2[[#This Row],[Close Price]]/Table2[[#This Row],[Current Week Low]])-1</f>
        <v>1.0427528675703845E-2</v>
      </c>
      <c r="AF421" s="1">
        <f>(Table2[[#This Row],[Current Week High]]/Table2[[#This Row],[Close Price]])-1</f>
        <v>4.6144773698953312E-2</v>
      </c>
      <c r="AG421" s="1">
        <f>(Table2[[#This Row],[Close Price]]/Table2[[#This Row],[Current Month Low]])-1</f>
        <v>1.0427528675703845E-2</v>
      </c>
      <c r="AH421" s="1">
        <f>(Table2[[#This Row],[Current Month High]]/Table2[[#This Row],[Close Price]])-1</f>
        <v>8.9783281733746279E-2</v>
      </c>
      <c r="AI421">
        <v>26.138876603272799</v>
      </c>
      <c r="AJ421">
        <v>34.1574367088607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-0.14000000000000001</v>
      </c>
      <c r="AM421" t="s">
        <v>3189</v>
      </c>
      <c r="AN421">
        <v>-2.37</v>
      </c>
      <c r="AO421" t="s">
        <v>3189</v>
      </c>
      <c r="AP421">
        <v>0.15020540028329901</v>
      </c>
      <c r="AQ421">
        <f>(Table2[[#This Row],[Sharpe Ratio]]-AVERAGE(Table2[Sharpe Ratio]))/_xlfn.STDEV.P(Table2[Sharpe Ratio])</f>
        <v>1.0363447263743459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590</v>
      </c>
      <c r="AT421">
        <f>_xlfn.RANK.AVG(Table2[[#This Row],[6M Return vs Nifty Z-Score]],Table2[6M Return vs Nifty Z-Score])</f>
        <v>523</v>
      </c>
      <c r="AU421">
        <f>_xlfn.RANK.AVG(Table2[[#This Row],[Sharpe Ratio Z-Score]],Table2[Sharpe Ratio Z-Score])</f>
        <v>106</v>
      </c>
      <c r="AV421">
        <f>(Table2[[#This Row],[Rank 1Y]]+Table2[[#This Row],[Rank 6M]]+Table2[[#This Row],[Rank Sharpe]])/3</f>
        <v>406.33333333333331</v>
      </c>
    </row>
    <row r="422" spans="1:48" x14ac:dyDescent="0.3">
      <c r="A422" t="s">
        <v>681</v>
      </c>
      <c r="B422" t="s">
        <v>682</v>
      </c>
      <c r="C422" t="s">
        <v>3141</v>
      </c>
      <c r="D422" t="s">
        <v>271</v>
      </c>
      <c r="E422">
        <v>27028.412799999998</v>
      </c>
      <c r="F422">
        <v>2398.9499999999998</v>
      </c>
      <c r="G422">
        <v>-12.338069858331201</v>
      </c>
      <c r="H422">
        <f>(Table2[[#This Row],[1Y Return vs Nifty]]-AVERAGE(Table2[1Y Return vs Nifty]))/_xlfn.STDEV.P(Table2[1Y Return vs Nifty])</f>
        <v>-0.64142035869412073</v>
      </c>
      <c r="I422">
        <v>-0.83893559222771896</v>
      </c>
      <c r="J422">
        <f>(Table2[[#This Row],[1M Return vs Nifty]]-AVERAGE(Table2[1M Return vs Nifty]))/_xlfn.STDEV.P(Table2[1M Return vs Nifty])</f>
        <v>-5.1911573771492012E-2</v>
      </c>
      <c r="K422">
        <v>5.8054412079084301</v>
      </c>
      <c r="L422">
        <f>(Table2[[#This Row],[6M Return vs Nifty]]-AVERAGE(Table2[6M Return vs Nifty]))/_xlfn.STDEV.P(Table2[6M Return vs Nifty])</f>
        <v>1.2120015579565449E-2</v>
      </c>
      <c r="M422">
        <v>5.6474255295415103</v>
      </c>
      <c r="N422">
        <f>(Table2[[#This Row],[1W Return vs Nifty]]-AVERAGE(Table2[1W Return vs Nifty]))/_xlfn.STDEV.P(Table2[1W Return vs Nifty])</f>
        <v>1.0772083889594819</v>
      </c>
      <c r="O422">
        <v>2414.91</v>
      </c>
      <c r="P422">
        <v>2450.9924113288198</v>
      </c>
      <c r="Q422">
        <v>2369.8649445285</v>
      </c>
      <c r="R422">
        <v>64.857208391056602</v>
      </c>
      <c r="S422" s="1">
        <f>(Table2[[#This Row],[Close Price]]-Table2[[#This Row],[20D EMA]])/Table2[[#This Row],[20D EMA]]</f>
        <v>-6.6089419481471512E-3</v>
      </c>
      <c r="T422" s="1">
        <f>(Table2[[#This Row],[Close Price]]-Table2[[#This Row],[50D EMA]])/Table2[[#This Row],[50D EMA]]</f>
        <v>-2.1233199698323376E-2</v>
      </c>
      <c r="U422" s="1">
        <f>(Table2[[#This Row],[Close Price]]-Table2[[#This Row],[200D EMA]])/Table2[[#This Row],[200D EMA]]</f>
        <v>1.227287467948367E-2</v>
      </c>
      <c r="V422">
        <v>0.87808626638891496</v>
      </c>
      <c r="W422">
        <v>2382.15</v>
      </c>
      <c r="X422">
        <v>2456.9499999999998</v>
      </c>
      <c r="Y422">
        <v>2382.15</v>
      </c>
      <c r="Z422">
        <v>2456.9499999999998</v>
      </c>
      <c r="AA422">
        <v>2382.15</v>
      </c>
      <c r="AB422">
        <v>2477.9499999999998</v>
      </c>
      <c r="AC422" s="1">
        <f>(Table2[[#This Row],[Close Price]]/Table2[[#This Row],[Day Low]])-1</f>
        <v>7.0524526163338042E-3</v>
      </c>
      <c r="AD422" s="1">
        <f>(Table2[[#This Row],[Day High]]/Table2[[#This Row],[Close Price]])-1</f>
        <v>2.4177244211009086E-2</v>
      </c>
      <c r="AE422" s="1">
        <f>(Table2[[#This Row],[Close Price]]/Table2[[#This Row],[Current Week Low]])-1</f>
        <v>7.0524526163338042E-3</v>
      </c>
      <c r="AF422" s="1">
        <f>(Table2[[#This Row],[Current Week High]]/Table2[[#This Row],[Close Price]])-1</f>
        <v>2.4177244211009086E-2</v>
      </c>
      <c r="AG422" s="1">
        <f>(Table2[[#This Row],[Close Price]]/Table2[[#This Row],[Current Month Low]])-1</f>
        <v>7.0524526163338042E-3</v>
      </c>
      <c r="AH422" s="1">
        <f>(Table2[[#This Row],[Current Month High]]/Table2[[#This Row],[Close Price]])-1</f>
        <v>3.2931074011546713E-2</v>
      </c>
      <c r="AI422">
        <v>23.387315283769901</v>
      </c>
      <c r="AJ422">
        <v>27.9303540955631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-0.06</v>
      </c>
      <c r="AM422" t="s">
        <v>3189</v>
      </c>
      <c r="AN422">
        <v>1.31</v>
      </c>
      <c r="AO422" t="s">
        <v>3188</v>
      </c>
      <c r="AP422">
        <v>4.9870541665708E-2</v>
      </c>
      <c r="AQ422">
        <f>(Table2[[#This Row],[Sharpe Ratio]]-AVERAGE(Table2[Sharpe Ratio]))/_xlfn.STDEV.P(Table2[Sharpe Ratio])</f>
        <v>-0.13507545038764224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529</v>
      </c>
      <c r="AT422">
        <f>_xlfn.RANK.AVG(Table2[[#This Row],[6M Return vs Nifty Z-Score]],Table2[6M Return vs Nifty Z-Score])</f>
        <v>315</v>
      </c>
      <c r="AU422">
        <f>_xlfn.RANK.AVG(Table2[[#This Row],[Sharpe Ratio Z-Score]],Table2[Sharpe Ratio Z-Score])</f>
        <v>377</v>
      </c>
      <c r="AV422">
        <f>(Table2[[#This Row],[Rank 1Y]]+Table2[[#This Row],[Rank 6M]]+Table2[[#This Row],[Rank Sharpe]])/3</f>
        <v>407</v>
      </c>
    </row>
    <row r="423" spans="1:48" x14ac:dyDescent="0.3">
      <c r="A423" t="s">
        <v>1450</v>
      </c>
      <c r="B423" t="s">
        <v>1451</v>
      </c>
      <c r="C423" t="s">
        <v>3131</v>
      </c>
      <c r="D423" t="s">
        <v>120</v>
      </c>
      <c r="E423">
        <v>7268.53351432</v>
      </c>
      <c r="F423">
        <v>613.95000000000005</v>
      </c>
      <c r="G423">
        <v>-11.6536863464853</v>
      </c>
      <c r="H423">
        <f>(Table2[[#This Row],[1Y Return vs Nifty]]-AVERAGE(Table2[1Y Return vs Nifty]))/_xlfn.STDEV.P(Table2[1Y Return vs Nifty])</f>
        <v>-0.62911913843925504</v>
      </c>
      <c r="I423">
        <v>9.7667850089672807</v>
      </c>
      <c r="J423">
        <f>(Table2[[#This Row],[1M Return vs Nifty]]-AVERAGE(Table2[1M Return vs Nifty]))/_xlfn.STDEV.P(Table2[1M Return vs Nifty])</f>
        <v>1.1330273332587653</v>
      </c>
      <c r="K423">
        <v>7.2089109055432203</v>
      </c>
      <c r="L423">
        <f>(Table2[[#This Row],[6M Return vs Nifty]]-AVERAGE(Table2[6M Return vs Nifty]))/_xlfn.STDEV.P(Table2[6M Return vs Nifty])</f>
        <v>6.1655774031838292E-2</v>
      </c>
      <c r="M423">
        <v>-2.0819726186066401</v>
      </c>
      <c r="N423">
        <f>(Table2[[#This Row],[1W Return vs Nifty]]-AVERAGE(Table2[1W Return vs Nifty]))/_xlfn.STDEV.P(Table2[1W Return vs Nifty])</f>
        <v>-0.90080935683810415</v>
      </c>
      <c r="O423">
        <v>627.83000000000004</v>
      </c>
      <c r="P423">
        <v>599.90510600385903</v>
      </c>
      <c r="Q423">
        <v>555.276832214828</v>
      </c>
      <c r="R423">
        <v>47.437650580702801</v>
      </c>
      <c r="S423" s="1">
        <f>(Table2[[#This Row],[Close Price]]-Table2[[#This Row],[20D EMA]])/Table2[[#This Row],[20D EMA]]</f>
        <v>-2.2107895449405085E-2</v>
      </c>
      <c r="T423" s="1">
        <f>(Table2[[#This Row],[Close Price]]-Table2[[#This Row],[50D EMA]])/Table2[[#This Row],[50D EMA]]</f>
        <v>2.3411859401727891E-2</v>
      </c>
      <c r="U423" s="1">
        <f>(Table2[[#This Row],[Close Price]]-Table2[[#This Row],[200D EMA]])/Table2[[#This Row],[200D EMA]]</f>
        <v>0.1056647142131662</v>
      </c>
      <c r="V423">
        <v>1.1405975441551099</v>
      </c>
      <c r="W423">
        <v>595.5</v>
      </c>
      <c r="X423">
        <v>639.95000000000005</v>
      </c>
      <c r="Y423">
        <v>595.5</v>
      </c>
      <c r="Z423">
        <v>639.95000000000005</v>
      </c>
      <c r="AA423">
        <v>595.5</v>
      </c>
      <c r="AB423">
        <v>677.05</v>
      </c>
      <c r="AC423" s="1">
        <f>(Table2[[#This Row],[Close Price]]/Table2[[#This Row],[Day Low]])-1</f>
        <v>3.0982367758186413E-2</v>
      </c>
      <c r="AD423" s="1">
        <f>(Table2[[#This Row],[Day High]]/Table2[[#This Row],[Close Price]])-1</f>
        <v>4.2348725466243131E-2</v>
      </c>
      <c r="AE423" s="1">
        <f>(Table2[[#This Row],[Close Price]]/Table2[[#This Row],[Current Week Low]])-1</f>
        <v>3.0982367758186413E-2</v>
      </c>
      <c r="AF423" s="1">
        <f>(Table2[[#This Row],[Current Week High]]/Table2[[#This Row],[Close Price]])-1</f>
        <v>4.2348725466243131E-2</v>
      </c>
      <c r="AG423" s="1">
        <f>(Table2[[#This Row],[Close Price]]/Table2[[#This Row],[Current Month Low]])-1</f>
        <v>3.0982367758186413E-2</v>
      </c>
      <c r="AH423" s="1">
        <f>(Table2[[#This Row],[Current Month High]]/Table2[[#This Row],[Close Price]])-1</f>
        <v>0.10277709911230537</v>
      </c>
      <c r="AI423">
        <v>11.8006352308819</v>
      </c>
      <c r="AJ423">
        <v>31.4668094218415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0.02</v>
      </c>
      <c r="AM423" t="s">
        <v>3188</v>
      </c>
      <c r="AN423">
        <v>-2.0699999999999998</v>
      </c>
      <c r="AO423" t="s">
        <v>3189</v>
      </c>
      <c r="AP423">
        <v>4.3629141689069999E-2</v>
      </c>
      <c r="AQ423">
        <f>(Table2[[#This Row],[Sharpe Ratio]]-AVERAGE(Table2[Sharpe Ratio]))/_xlfn.STDEV.P(Table2[Sharpe Ratio])</f>
        <v>-0.20794446086526019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-0.54318984885201582</v>
      </c>
      <c r="AS423">
        <f>_xlfn.RANK.AVG(Table2[[#This Row],[1Y Return vs Nifty Z-Score]],Table2[1Y Return vs Nifty Z-Score])</f>
        <v>527</v>
      </c>
      <c r="AT423">
        <f>_xlfn.RANK.AVG(Table2[[#This Row],[6M Return vs Nifty Z-Score]],Table2[6M Return vs Nifty Z-Score])</f>
        <v>295</v>
      </c>
      <c r="AU423">
        <f>_xlfn.RANK.AVG(Table2[[#This Row],[Sharpe Ratio Z-Score]],Table2[Sharpe Ratio Z-Score])</f>
        <v>399</v>
      </c>
      <c r="AV423">
        <f>(Table2[[#This Row],[Rank 1Y]]+Table2[[#This Row],[Rank 6M]]+Table2[[#This Row],[Rank Sharpe]])/3</f>
        <v>407</v>
      </c>
    </row>
    <row r="424" spans="1:48" x14ac:dyDescent="0.3">
      <c r="A424" t="s">
        <v>904</v>
      </c>
      <c r="B424" t="s">
        <v>905</v>
      </c>
      <c r="C424" t="s">
        <v>3141</v>
      </c>
      <c r="D424" t="s">
        <v>446</v>
      </c>
      <c r="E424">
        <v>16796.497229324999</v>
      </c>
      <c r="F424">
        <v>294.39999999999998</v>
      </c>
      <c r="G424">
        <v>6.7174171096967399</v>
      </c>
      <c r="H424">
        <f>(Table2[[#This Row],[1Y Return vs Nifty]]-AVERAGE(Table2[1Y Return vs Nifty]))/_xlfn.STDEV.P(Table2[1Y Return vs Nifty])</f>
        <v>-0.29891394496536172</v>
      </c>
      <c r="I424">
        <v>-11.903091828303999</v>
      </c>
      <c r="J424">
        <f>(Table2[[#This Row],[1M Return vs Nifty]]-AVERAGE(Table2[1M Return vs Nifty]))/_xlfn.STDEV.P(Table2[1M Return vs Nifty])</f>
        <v>-1.288069840670492</v>
      </c>
      <c r="K424">
        <v>5.2016314349755897</v>
      </c>
      <c r="L424">
        <f>(Table2[[#This Row],[6M Return vs Nifty]]-AVERAGE(Table2[6M Return vs Nifty]))/_xlfn.STDEV.P(Table2[6M Return vs Nifty])</f>
        <v>-9.1915774769353656E-3</v>
      </c>
      <c r="M424">
        <v>1.2112665471481801</v>
      </c>
      <c r="N424">
        <f>(Table2[[#This Row],[1W Return vs Nifty]]-AVERAGE(Table2[1W Return vs Nifty]))/_xlfn.STDEV.P(Table2[1W Return vs Nifty])</f>
        <v>-5.8041862375504752E-2</v>
      </c>
      <c r="O424">
        <v>290.32</v>
      </c>
      <c r="P424">
        <v>297.53406935358998</v>
      </c>
      <c r="Q424">
        <v>276.348330113153</v>
      </c>
      <c r="R424">
        <v>14.7826690820267</v>
      </c>
      <c r="S424" s="1">
        <f>(Table2[[#This Row],[Close Price]]-Table2[[#This Row],[20D EMA]])/Table2[[#This Row],[20D EMA]]</f>
        <v>1.4053458252962194E-2</v>
      </c>
      <c r="T424" s="1">
        <f>(Table2[[#This Row],[Close Price]]-Table2[[#This Row],[50D EMA]])/Table2[[#This Row],[50D EMA]]</f>
        <v>-1.053348062088807E-2</v>
      </c>
      <c r="U424" s="1">
        <f>(Table2[[#This Row],[Close Price]]-Table2[[#This Row],[200D EMA]])/Table2[[#This Row],[200D EMA]]</f>
        <v>6.5322160186224332E-2</v>
      </c>
      <c r="V424">
        <v>1.82454642674414</v>
      </c>
      <c r="W424">
        <v>273.5</v>
      </c>
      <c r="X424">
        <v>297.8</v>
      </c>
      <c r="Y424">
        <v>273.5</v>
      </c>
      <c r="Z424">
        <v>297.8</v>
      </c>
      <c r="AA424">
        <v>265.95</v>
      </c>
      <c r="AB424">
        <v>297.8</v>
      </c>
      <c r="AC424" s="1">
        <f>(Table2[[#This Row],[Close Price]]/Table2[[#This Row],[Day Low]])-1</f>
        <v>7.6416819012796955E-2</v>
      </c>
      <c r="AD424" s="1">
        <f>(Table2[[#This Row],[Day High]]/Table2[[#This Row],[Close Price]])-1</f>
        <v>1.1548913043478271E-2</v>
      </c>
      <c r="AE424" s="1">
        <f>(Table2[[#This Row],[Close Price]]/Table2[[#This Row],[Current Week Low]])-1</f>
        <v>7.6416819012796955E-2</v>
      </c>
      <c r="AF424" s="1">
        <f>(Table2[[#This Row],[Current Week High]]/Table2[[#This Row],[Close Price]])-1</f>
        <v>1.1548913043478271E-2</v>
      </c>
      <c r="AG424" s="1">
        <f>(Table2[[#This Row],[Close Price]]/Table2[[#This Row],[Current Month Low]])-1</f>
        <v>0.10697499529986843</v>
      </c>
      <c r="AH424" s="1">
        <f>(Table2[[#This Row],[Current Month High]]/Table2[[#This Row],[Close Price]])-1</f>
        <v>1.1548913043478271E-2</v>
      </c>
      <c r="AI424">
        <v>20.8899456521739</v>
      </c>
      <c r="AJ424">
        <v>58.449946178686702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-0.17</v>
      </c>
      <c r="AM424" t="s">
        <v>3189</v>
      </c>
      <c r="AN424">
        <v>-2.39</v>
      </c>
      <c r="AO424" t="s">
        <v>3189</v>
      </c>
      <c r="AP424">
        <v>6.2727485997679999E-3</v>
      </c>
      <c r="AQ424">
        <f>(Table2[[#This Row],[Sharpe Ratio]]-AVERAGE(Table2[Sharpe Ratio]))/_xlfn.STDEV.P(Table2[Sharpe Ratio])</f>
        <v>-0.64408433487100603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401</v>
      </c>
      <c r="AT424">
        <f>_xlfn.RANK.AVG(Table2[[#This Row],[6M Return vs Nifty Z-Score]],Table2[6M Return vs Nifty Z-Score])</f>
        <v>325</v>
      </c>
      <c r="AU424">
        <f>_xlfn.RANK.AVG(Table2[[#This Row],[Sharpe Ratio Z-Score]],Table2[Sharpe Ratio Z-Score])</f>
        <v>496</v>
      </c>
      <c r="AV424">
        <f>(Table2[[#This Row],[Rank 1Y]]+Table2[[#This Row],[Rank 6M]]+Table2[[#This Row],[Rank Sharpe]])/3</f>
        <v>407.33333333333331</v>
      </c>
    </row>
    <row r="425" spans="1:48" x14ac:dyDescent="0.3">
      <c r="A425" t="s">
        <v>665</v>
      </c>
      <c r="B425" t="s">
        <v>666</v>
      </c>
      <c r="C425" t="s">
        <v>3129</v>
      </c>
      <c r="D425" t="s">
        <v>562</v>
      </c>
      <c r="E425">
        <v>28153.665591720001</v>
      </c>
      <c r="F425">
        <v>866.4</v>
      </c>
      <c r="G425">
        <v>13.7918339397742</v>
      </c>
      <c r="H425">
        <f>(Table2[[#This Row],[1Y Return vs Nifty]]-AVERAGE(Table2[1Y Return vs Nifty]))/_xlfn.STDEV.P(Table2[1Y Return vs Nifty])</f>
        <v>-0.17175722932971996</v>
      </c>
      <c r="I425">
        <v>4.3618974902586203</v>
      </c>
      <c r="J425">
        <f>(Table2[[#This Row],[1M Return vs Nifty]]-AVERAGE(Table2[1M Return vs Nifty]))/_xlfn.STDEV.P(Table2[1M Return vs Nifty])</f>
        <v>0.5291587466849782</v>
      </c>
      <c r="K425">
        <v>10.406336114956799</v>
      </c>
      <c r="L425">
        <f>(Table2[[#This Row],[6M Return vs Nifty]]-AVERAGE(Table2[6M Return vs Nifty]))/_xlfn.STDEV.P(Table2[6M Return vs Nifty])</f>
        <v>0.17450956995606939</v>
      </c>
      <c r="M425">
        <v>2.3303506899794102</v>
      </c>
      <c r="N425">
        <f>(Table2[[#This Row],[1W Return vs Nifty]]-AVERAGE(Table2[1W Return vs Nifty]))/_xlfn.STDEV.P(Table2[1W Return vs Nifty])</f>
        <v>0.22834114586572449</v>
      </c>
      <c r="O425">
        <v>867.18</v>
      </c>
      <c r="P425">
        <v>834.98131153745805</v>
      </c>
      <c r="Q425">
        <v>763.01969829003804</v>
      </c>
      <c r="R425">
        <v>45.2851715912348</v>
      </c>
      <c r="S425" s="1">
        <f>(Table2[[#This Row],[Close Price]]-Table2[[#This Row],[20D EMA]])/Table2[[#This Row],[20D EMA]]</f>
        <v>-8.9946723863554593E-4</v>
      </c>
      <c r="T425" s="1">
        <f>(Table2[[#This Row],[Close Price]]-Table2[[#This Row],[50D EMA]])/Table2[[#This Row],[50D EMA]]</f>
        <v>3.7628013978768492E-2</v>
      </c>
      <c r="U425" s="1">
        <f>(Table2[[#This Row],[Close Price]]-Table2[[#This Row],[200D EMA]])/Table2[[#This Row],[200D EMA]]</f>
        <v>0.13548837853287657</v>
      </c>
      <c r="V425">
        <v>0.83639796373569097</v>
      </c>
      <c r="W425">
        <v>857</v>
      </c>
      <c r="X425">
        <v>882.45</v>
      </c>
      <c r="Y425">
        <v>857</v>
      </c>
      <c r="Z425">
        <v>882.45</v>
      </c>
      <c r="AA425">
        <v>857</v>
      </c>
      <c r="AB425">
        <v>898.7</v>
      </c>
      <c r="AC425" s="1">
        <f>(Table2[[#This Row],[Close Price]]/Table2[[#This Row],[Day Low]])-1</f>
        <v>1.0968494749124869E-2</v>
      </c>
      <c r="AD425" s="1">
        <f>(Table2[[#This Row],[Day High]]/Table2[[#This Row],[Close Price]])-1</f>
        <v>1.8524930747922497E-2</v>
      </c>
      <c r="AE425" s="1">
        <f>(Table2[[#This Row],[Close Price]]/Table2[[#This Row],[Current Week Low]])-1</f>
        <v>1.0968494749124869E-2</v>
      </c>
      <c r="AF425" s="1">
        <f>(Table2[[#This Row],[Current Week High]]/Table2[[#This Row],[Close Price]])-1</f>
        <v>1.8524930747922497E-2</v>
      </c>
      <c r="AG425" s="1">
        <f>(Table2[[#This Row],[Close Price]]/Table2[[#This Row],[Current Month Low]])-1</f>
        <v>1.0968494749124869E-2</v>
      </c>
      <c r="AH425" s="1">
        <f>(Table2[[#This Row],[Current Month High]]/Table2[[#This Row],[Close Price]])-1</f>
        <v>3.7280701754386136E-2</v>
      </c>
      <c r="AI425">
        <v>6.4692982456140404</v>
      </c>
      <c r="AJ425">
        <v>40.421393841166903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0.14000000000000001</v>
      </c>
      <c r="AM425" t="s">
        <v>3188</v>
      </c>
      <c r="AN425">
        <v>-0.25</v>
      </c>
      <c r="AO425" t="s">
        <v>3189</v>
      </c>
      <c r="AP425">
        <v>-1.4334930502331001E-2</v>
      </c>
      <c r="AQ425">
        <f>(Table2[[#This Row],[Sharpe Ratio]]-AVERAGE(Table2[Sharpe Ratio]))/_xlfn.STDEV.P(Table2[Sharpe Ratio])</f>
        <v>-0.88468118654387806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-0.12442895336682594</v>
      </c>
      <c r="AS425">
        <f>_xlfn.RANK.AVG(Table2[[#This Row],[1Y Return vs Nifty Z-Score]],Table2[1Y Return vs Nifty Z-Score])</f>
        <v>362</v>
      </c>
      <c r="AT425">
        <f>_xlfn.RANK.AVG(Table2[[#This Row],[6M Return vs Nifty Z-Score]],Table2[6M Return vs Nifty Z-Score])</f>
        <v>261</v>
      </c>
      <c r="AU425">
        <f>_xlfn.RANK.AVG(Table2[[#This Row],[Sharpe Ratio Z-Score]],Table2[Sharpe Ratio Z-Score])</f>
        <v>600</v>
      </c>
      <c r="AV425">
        <f>(Table2[[#This Row],[Rank 1Y]]+Table2[[#This Row],[Rank 6M]]+Table2[[#This Row],[Rank Sharpe]])/3</f>
        <v>407.66666666666669</v>
      </c>
    </row>
    <row r="426" spans="1:48" x14ac:dyDescent="0.3">
      <c r="A426" t="s">
        <v>1040</v>
      </c>
      <c r="B426" t="s">
        <v>1041</v>
      </c>
      <c r="C426" t="s">
        <v>3135</v>
      </c>
      <c r="D426" t="s">
        <v>217</v>
      </c>
      <c r="E426">
        <v>13488.737914895</v>
      </c>
      <c r="F426">
        <v>1561.3</v>
      </c>
      <c r="G426">
        <v>10.348520766326599</v>
      </c>
      <c r="H426">
        <f>(Table2[[#This Row],[1Y Return vs Nifty]]-AVERAGE(Table2[1Y Return vs Nifty]))/_xlfn.STDEV.P(Table2[1Y Return vs Nifty])</f>
        <v>-0.2336478988445585</v>
      </c>
      <c r="I426">
        <v>7.11844727433665</v>
      </c>
      <c r="J426">
        <f>(Table2[[#This Row],[1M Return vs Nifty]]-AVERAGE(Table2[1M Return vs Nifty]))/_xlfn.STDEV.P(Table2[1M Return vs Nifty])</f>
        <v>0.8371381109491921</v>
      </c>
      <c r="K426">
        <v>-26.4518645836968</v>
      </c>
      <c r="L426">
        <f>(Table2[[#This Row],[6M Return vs Nifty]]-AVERAGE(Table2[6M Return vs Nifty]))/_xlfn.STDEV.P(Table2[6M Return vs Nifty])</f>
        <v>-1.126408383506583</v>
      </c>
      <c r="M426">
        <v>4.3821086998756504</v>
      </c>
      <c r="N426">
        <f>(Table2[[#This Row],[1W Return vs Nifty]]-AVERAGE(Table2[1W Return vs Nifty]))/_xlfn.STDEV.P(Table2[1W Return vs Nifty])</f>
        <v>0.75340321096705953</v>
      </c>
      <c r="O426">
        <v>1646.47</v>
      </c>
      <c r="P426">
        <v>1650.12486378011</v>
      </c>
      <c r="Q426">
        <v>1610.13509921325</v>
      </c>
      <c r="R426">
        <v>45.425329931278199</v>
      </c>
      <c r="S426" s="1">
        <f>(Table2[[#This Row],[Close Price]]-Table2[[#This Row],[20D EMA]])/Table2[[#This Row],[20D EMA]]</f>
        <v>-5.1728850206806121E-2</v>
      </c>
      <c r="T426" s="1">
        <f>(Table2[[#This Row],[Close Price]]-Table2[[#This Row],[50D EMA]])/Table2[[#This Row],[50D EMA]]</f>
        <v>-5.3829177251853433E-2</v>
      </c>
      <c r="U426" s="1">
        <f>(Table2[[#This Row],[Close Price]]-Table2[[#This Row],[200D EMA]])/Table2[[#This Row],[200D EMA]]</f>
        <v>-3.0329814707543493E-2</v>
      </c>
      <c r="V426">
        <v>0.90297696910498604</v>
      </c>
      <c r="W426">
        <v>1552.7</v>
      </c>
      <c r="X426">
        <v>1659</v>
      </c>
      <c r="Y426">
        <v>1552.7</v>
      </c>
      <c r="Z426">
        <v>1659</v>
      </c>
      <c r="AA426">
        <v>1552.7</v>
      </c>
      <c r="AB426">
        <v>1770</v>
      </c>
      <c r="AC426" s="1">
        <f>(Table2[[#This Row],[Close Price]]/Table2[[#This Row],[Day Low]])-1</f>
        <v>5.538738970825019E-3</v>
      </c>
      <c r="AD426" s="1">
        <f>(Table2[[#This Row],[Day High]]/Table2[[#This Row],[Close Price]])-1</f>
        <v>6.257605841286118E-2</v>
      </c>
      <c r="AE426" s="1">
        <f>(Table2[[#This Row],[Close Price]]/Table2[[#This Row],[Current Week Low]])-1</f>
        <v>5.538738970825019E-3</v>
      </c>
      <c r="AF426" s="1">
        <f>(Table2[[#This Row],[Current Week High]]/Table2[[#This Row],[Close Price]])-1</f>
        <v>6.257605841286118E-2</v>
      </c>
      <c r="AG426" s="1">
        <f>(Table2[[#This Row],[Close Price]]/Table2[[#This Row],[Current Month Low]])-1</f>
        <v>5.538738970825019E-3</v>
      </c>
      <c r="AH426" s="1">
        <f>(Table2[[#This Row],[Current Month High]]/Table2[[#This Row],[Close Price]])-1</f>
        <v>0.13367065906616293</v>
      </c>
      <c r="AI426">
        <v>42.31409722667</v>
      </c>
      <c r="AJ426">
        <v>53.369351669940997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-0.12</v>
      </c>
      <c r="AM426" t="s">
        <v>3189</v>
      </c>
      <c r="AN426">
        <v>-7.6</v>
      </c>
      <c r="AO426" t="s">
        <v>3189</v>
      </c>
      <c r="AP426">
        <v>0.115696531050932</v>
      </c>
      <c r="AQ426">
        <f>(Table2[[#This Row],[Sharpe Ratio]]-AVERAGE(Table2[Sharpe Ratio]))/_xlfn.STDEV.P(Table2[Sharpe Ratio])</f>
        <v>0.63344999713466799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376</v>
      </c>
      <c r="AT426">
        <f>_xlfn.RANK.AVG(Table2[[#This Row],[6M Return vs Nifty Z-Score]],Table2[6M Return vs Nifty Z-Score])</f>
        <v>663</v>
      </c>
      <c r="AU426">
        <f>_xlfn.RANK.AVG(Table2[[#This Row],[Sharpe Ratio Z-Score]],Table2[Sharpe Ratio Z-Score])</f>
        <v>185</v>
      </c>
      <c r="AV426">
        <f>(Table2[[#This Row],[Rank 1Y]]+Table2[[#This Row],[Rank 6M]]+Table2[[#This Row],[Rank Sharpe]])/3</f>
        <v>408</v>
      </c>
    </row>
    <row r="427" spans="1:48" x14ac:dyDescent="0.3">
      <c r="A427" t="s">
        <v>1593</v>
      </c>
      <c r="B427" t="s">
        <v>1594</v>
      </c>
      <c r="C427" t="s">
        <v>3141</v>
      </c>
      <c r="D427" t="s">
        <v>1361</v>
      </c>
      <c r="E427">
        <v>6035.6186734900002</v>
      </c>
      <c r="F427">
        <v>903.45</v>
      </c>
      <c r="G427">
        <v>-26.142408579314701</v>
      </c>
      <c r="H427">
        <f>(Table2[[#This Row],[1Y Return vs Nifty]]-AVERAGE(Table2[1Y Return vs Nifty]))/_xlfn.STDEV.P(Table2[1Y Return vs Nifty])</f>
        <v>-0.88954178204866696</v>
      </c>
      <c r="I427">
        <v>3.9516474949193801</v>
      </c>
      <c r="J427">
        <f>(Table2[[#This Row],[1M Return vs Nifty]]-AVERAGE(Table2[1M Return vs Nifty]))/_xlfn.STDEV.P(Table2[1M Return vs Nifty])</f>
        <v>0.48332299451254457</v>
      </c>
      <c r="K427">
        <v>-4.5313631709933704</v>
      </c>
      <c r="L427">
        <f>(Table2[[#This Row],[6M Return vs Nifty]]-AVERAGE(Table2[6M Return vs Nifty]))/_xlfn.STDEV.P(Table2[6M Return vs Nifty])</f>
        <v>-0.35271967119429093</v>
      </c>
      <c r="M427">
        <v>1.31788316911907</v>
      </c>
      <c r="N427">
        <f>(Table2[[#This Row],[1W Return vs Nifty]]-AVERAGE(Table2[1W Return vs Nifty]))/_xlfn.STDEV.P(Table2[1W Return vs Nifty])</f>
        <v>-3.0757775540627554E-2</v>
      </c>
      <c r="O427">
        <v>922.7</v>
      </c>
      <c r="P427">
        <v>887.38131020258004</v>
      </c>
      <c r="Q427">
        <v>809.469215887323</v>
      </c>
      <c r="R427">
        <v>50.249454420032301</v>
      </c>
      <c r="S427" s="1">
        <f>(Table2[[#This Row],[Close Price]]-Table2[[#This Row],[20D EMA]])/Table2[[#This Row],[20D EMA]]</f>
        <v>-2.0862685596618618E-2</v>
      </c>
      <c r="T427" s="1">
        <f>(Table2[[#This Row],[Close Price]]-Table2[[#This Row],[50D EMA]])/Table2[[#This Row],[50D EMA]]</f>
        <v>1.810798764034335E-2</v>
      </c>
      <c r="U427" s="1">
        <f>(Table2[[#This Row],[Close Price]]-Table2[[#This Row],[200D EMA]])/Table2[[#This Row],[200D EMA]]</f>
        <v>0.11610173959445425</v>
      </c>
      <c r="V427">
        <v>1.0855580369625399</v>
      </c>
      <c r="W427">
        <v>895</v>
      </c>
      <c r="X427">
        <v>952.85</v>
      </c>
      <c r="Y427">
        <v>895</v>
      </c>
      <c r="Z427">
        <v>952.85</v>
      </c>
      <c r="AA427">
        <v>895</v>
      </c>
      <c r="AB427">
        <v>985.25</v>
      </c>
      <c r="AC427" s="1">
        <f>(Table2[[#This Row],[Close Price]]/Table2[[#This Row],[Day Low]])-1</f>
        <v>9.4413407821229978E-3</v>
      </c>
      <c r="AD427" s="1">
        <f>(Table2[[#This Row],[Day High]]/Table2[[#This Row],[Close Price]])-1</f>
        <v>5.4679284963196517E-2</v>
      </c>
      <c r="AE427" s="1">
        <f>(Table2[[#This Row],[Close Price]]/Table2[[#This Row],[Current Week Low]])-1</f>
        <v>9.4413407821229978E-3</v>
      </c>
      <c r="AF427" s="1">
        <f>(Table2[[#This Row],[Current Week High]]/Table2[[#This Row],[Close Price]])-1</f>
        <v>5.4679284963196517E-2</v>
      </c>
      <c r="AG427" s="1">
        <f>(Table2[[#This Row],[Close Price]]/Table2[[#This Row],[Current Month Low]])-1</f>
        <v>9.4413407821229978E-3</v>
      </c>
      <c r="AH427" s="1">
        <f>(Table2[[#This Row],[Current Month High]]/Table2[[#This Row],[Close Price]])-1</f>
        <v>9.0541811943106953E-2</v>
      </c>
      <c r="AI427">
        <v>20.537937904698602</v>
      </c>
      <c r="AJ427">
        <v>48.009501965923903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0.08</v>
      </c>
      <c r="AM427" t="s">
        <v>3188</v>
      </c>
      <c r="AN427">
        <v>3.41</v>
      </c>
      <c r="AO427" t="s">
        <v>3188</v>
      </c>
      <c r="AP427">
        <v>0.12662967091671601</v>
      </c>
      <c r="AQ427">
        <f>(Table2[[#This Row],[Sharpe Ratio]]-AVERAGE(Table2[Sharpe Ratio]))/_xlfn.STDEV.P(Table2[Sharpe Ratio])</f>
        <v>0.76109557127110117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-2.860066299993971E-2</v>
      </c>
      <c r="AS427">
        <f>_xlfn.RANK.AVG(Table2[[#This Row],[1Y Return vs Nifty Z-Score]],Table2[1Y Return vs Nifty Z-Score])</f>
        <v>614</v>
      </c>
      <c r="AT427">
        <f>_xlfn.RANK.AVG(Table2[[#This Row],[6M Return vs Nifty Z-Score]],Table2[6M Return vs Nifty Z-Score])</f>
        <v>450</v>
      </c>
      <c r="AU427">
        <f>_xlfn.RANK.AVG(Table2[[#This Row],[Sharpe Ratio Z-Score]],Table2[Sharpe Ratio Z-Score])</f>
        <v>161</v>
      </c>
      <c r="AV427">
        <f>(Table2[[#This Row],[Rank 1Y]]+Table2[[#This Row],[Rank 6M]]+Table2[[#This Row],[Rank Sharpe]])/3</f>
        <v>408.33333333333331</v>
      </c>
    </row>
    <row r="428" spans="1:48" x14ac:dyDescent="0.3">
      <c r="A428" t="s">
        <v>1136</v>
      </c>
      <c r="B428" t="s">
        <v>1137</v>
      </c>
      <c r="C428" t="s">
        <v>3139</v>
      </c>
      <c r="D428" t="s">
        <v>527</v>
      </c>
      <c r="E428">
        <v>11208.256436275</v>
      </c>
      <c r="F428">
        <v>347.8</v>
      </c>
      <c r="G428">
        <v>-3.37983009210796</v>
      </c>
      <c r="H428">
        <f>(Table2[[#This Row],[1Y Return vs Nifty]]-AVERAGE(Table2[1Y Return vs Nifty]))/_xlfn.STDEV.P(Table2[1Y Return vs Nifty])</f>
        <v>-0.48040350403175919</v>
      </c>
      <c r="I428">
        <v>6.6819846631300699</v>
      </c>
      <c r="J428">
        <f>(Table2[[#This Row],[1M Return vs Nifty]]-AVERAGE(Table2[1M Return vs Nifty]))/_xlfn.STDEV.P(Table2[1M Return vs Nifty])</f>
        <v>0.7883737177570479</v>
      </c>
      <c r="K428">
        <v>5.0254770302447298</v>
      </c>
      <c r="L428">
        <f>(Table2[[#This Row],[6M Return vs Nifty]]-AVERAGE(Table2[6M Return vs Nifty]))/_xlfn.STDEV.P(Table2[6M Return vs Nifty])</f>
        <v>-1.5408984277920991E-2</v>
      </c>
      <c r="M428">
        <v>-1.38932449297188</v>
      </c>
      <c r="N428">
        <f>(Table2[[#This Row],[1W Return vs Nifty]]-AVERAGE(Table2[1W Return vs Nifty]))/_xlfn.STDEV.P(Table2[1W Return vs Nifty])</f>
        <v>-0.72355489823226304</v>
      </c>
      <c r="O428">
        <v>349.44</v>
      </c>
      <c r="P428">
        <v>336.164079064085</v>
      </c>
      <c r="Q428">
        <v>308.50193662231999</v>
      </c>
      <c r="R428">
        <v>46.520004530738902</v>
      </c>
      <c r="S428" s="1">
        <f>(Table2[[#This Row],[Close Price]]-Table2[[#This Row],[20D EMA]])/Table2[[#This Row],[20D EMA]]</f>
        <v>-4.693223443223404E-3</v>
      </c>
      <c r="T428" s="1">
        <f>(Table2[[#This Row],[Close Price]]-Table2[[#This Row],[50D EMA]])/Table2[[#This Row],[50D EMA]]</f>
        <v>3.4613814088377909E-2</v>
      </c>
      <c r="U428" s="1">
        <f>(Table2[[#This Row],[Close Price]]-Table2[[#This Row],[200D EMA]])/Table2[[#This Row],[200D EMA]]</f>
        <v>0.12738352247619836</v>
      </c>
      <c r="V428">
        <v>1.9068679698692601</v>
      </c>
      <c r="W428">
        <v>345.45</v>
      </c>
      <c r="X428">
        <v>354.7</v>
      </c>
      <c r="Y428">
        <v>345.45</v>
      </c>
      <c r="Z428">
        <v>354.7</v>
      </c>
      <c r="AA428">
        <v>343.3</v>
      </c>
      <c r="AB428">
        <v>371.75</v>
      </c>
      <c r="AC428" s="1">
        <f>(Table2[[#This Row],[Close Price]]/Table2[[#This Row],[Day Low]])-1</f>
        <v>6.8027210884353817E-3</v>
      </c>
      <c r="AD428" s="1">
        <f>(Table2[[#This Row],[Day High]]/Table2[[#This Row],[Close Price]])-1</f>
        <v>1.9838987924094331E-2</v>
      </c>
      <c r="AE428" s="1">
        <f>(Table2[[#This Row],[Close Price]]/Table2[[#This Row],[Current Week Low]])-1</f>
        <v>6.8027210884353817E-3</v>
      </c>
      <c r="AF428" s="1">
        <f>(Table2[[#This Row],[Current Week High]]/Table2[[#This Row],[Close Price]])-1</f>
        <v>1.9838987924094331E-2</v>
      </c>
      <c r="AG428" s="1">
        <f>(Table2[[#This Row],[Close Price]]/Table2[[#This Row],[Current Month Low]])-1</f>
        <v>1.3108068744538404E-2</v>
      </c>
      <c r="AH428" s="1">
        <f>(Table2[[#This Row],[Current Month High]]/Table2[[#This Row],[Close Price]])-1</f>
        <v>6.8861414606095517E-2</v>
      </c>
      <c r="AI428">
        <v>15.2961472110408</v>
      </c>
      <c r="AJ428">
        <v>43.363561417971901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0.09</v>
      </c>
      <c r="AM428" t="s">
        <v>3188</v>
      </c>
      <c r="AN428">
        <v>2.87</v>
      </c>
      <c r="AO428" t="s">
        <v>3188</v>
      </c>
      <c r="AP428">
        <v>2.9219968288462999E-2</v>
      </c>
      <c r="AQ428">
        <f>(Table2[[#This Row],[Sharpe Ratio]]-AVERAGE(Table2[Sharpe Ratio]))/_xlfn.STDEV.P(Table2[Sharpe Ratio])</f>
        <v>-0.37617309729824044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-0.80716676608313576</v>
      </c>
      <c r="AS428">
        <f>_xlfn.RANK.AVG(Table2[[#This Row],[1Y Return vs Nifty Z-Score]],Table2[1Y Return vs Nifty Z-Score])</f>
        <v>464</v>
      </c>
      <c r="AT428">
        <f>_xlfn.RANK.AVG(Table2[[#This Row],[6M Return vs Nifty Z-Score]],Table2[6M Return vs Nifty Z-Score])</f>
        <v>328</v>
      </c>
      <c r="AU428">
        <f>_xlfn.RANK.AVG(Table2[[#This Row],[Sharpe Ratio Z-Score]],Table2[Sharpe Ratio Z-Score])</f>
        <v>436</v>
      </c>
      <c r="AV428">
        <f>(Table2[[#This Row],[Rank 1Y]]+Table2[[#This Row],[Rank 6M]]+Table2[[#This Row],[Rank Sharpe]])/3</f>
        <v>409.33333333333331</v>
      </c>
    </row>
    <row r="429" spans="1:48" x14ac:dyDescent="0.3">
      <c r="A429" t="s">
        <v>1312</v>
      </c>
      <c r="B429" t="s">
        <v>1313</v>
      </c>
      <c r="C429" t="s">
        <v>3128</v>
      </c>
      <c r="D429" t="s">
        <v>287</v>
      </c>
      <c r="E429">
        <v>8671.5472886000007</v>
      </c>
      <c r="F429">
        <v>727.8</v>
      </c>
      <c r="G429">
        <v>-3.6392983181087102</v>
      </c>
      <c r="H429">
        <f>(Table2[[#This Row],[1Y Return vs Nifty]]-AVERAGE(Table2[1Y Return vs Nifty]))/_xlfn.STDEV.P(Table2[1Y Return vs Nifty])</f>
        <v>-0.48506722801389562</v>
      </c>
      <c r="I429">
        <v>5.73241155726062E-2</v>
      </c>
      <c r="J429">
        <f>(Table2[[#This Row],[1M Return vs Nifty]]-AVERAGE(Table2[1M Return vs Nifty]))/_xlfn.STDEV.P(Table2[1M Return vs Nifty])</f>
        <v>4.8224290495619895E-2</v>
      </c>
      <c r="K429">
        <v>-7.0484538838114599</v>
      </c>
      <c r="L429">
        <f>(Table2[[#This Row],[6M Return vs Nifty]]-AVERAGE(Table2[6M Return vs Nifty]))/_xlfn.STDEV.P(Table2[6M Return vs Nifty])</f>
        <v>-0.44156091782950102</v>
      </c>
      <c r="M429">
        <v>5.15738815107885</v>
      </c>
      <c r="N429">
        <f>(Table2[[#This Row],[1W Return vs Nifty]]-AVERAGE(Table2[1W Return vs Nifty]))/_xlfn.STDEV.P(Table2[1W Return vs Nifty])</f>
        <v>0.95180371810092346</v>
      </c>
      <c r="O429">
        <v>739.22</v>
      </c>
      <c r="P429">
        <v>747.57989745749796</v>
      </c>
      <c r="Q429">
        <v>720.24383612691599</v>
      </c>
      <c r="R429">
        <v>47.265940588786897</v>
      </c>
      <c r="S429" s="1">
        <f>(Table2[[#This Row],[Close Price]]-Table2[[#This Row],[20D EMA]])/Table2[[#This Row],[20D EMA]]</f>
        <v>-1.5448716214388238E-2</v>
      </c>
      <c r="T429" s="1">
        <f>(Table2[[#This Row],[Close Price]]-Table2[[#This Row],[50D EMA]])/Table2[[#This Row],[50D EMA]]</f>
        <v>-2.6458573223770442E-2</v>
      </c>
      <c r="U429" s="1">
        <f>(Table2[[#This Row],[Close Price]]-Table2[[#This Row],[200D EMA]])/Table2[[#This Row],[200D EMA]]</f>
        <v>1.0491119110046045E-2</v>
      </c>
      <c r="V429">
        <v>0.61648717697937505</v>
      </c>
      <c r="W429">
        <v>711.7</v>
      </c>
      <c r="X429">
        <v>738.75</v>
      </c>
      <c r="Y429">
        <v>711.7</v>
      </c>
      <c r="Z429">
        <v>738.75</v>
      </c>
      <c r="AA429">
        <v>711.7</v>
      </c>
      <c r="AB429">
        <v>747</v>
      </c>
      <c r="AC429" s="1">
        <f>(Table2[[#This Row],[Close Price]]/Table2[[#This Row],[Day Low]])-1</f>
        <v>2.2621891246311421E-2</v>
      </c>
      <c r="AD429" s="1">
        <f>(Table2[[#This Row],[Day High]]/Table2[[#This Row],[Close Price]])-1</f>
        <v>1.5045342126958072E-2</v>
      </c>
      <c r="AE429" s="1">
        <f>(Table2[[#This Row],[Close Price]]/Table2[[#This Row],[Current Week Low]])-1</f>
        <v>2.2621891246311421E-2</v>
      </c>
      <c r="AF429" s="1">
        <f>(Table2[[#This Row],[Current Week High]]/Table2[[#This Row],[Close Price]])-1</f>
        <v>1.5045342126958072E-2</v>
      </c>
      <c r="AG429" s="1">
        <f>(Table2[[#This Row],[Close Price]]/Table2[[#This Row],[Current Month Low]])-1</f>
        <v>2.2621891246311421E-2</v>
      </c>
      <c r="AH429" s="1">
        <f>(Table2[[#This Row],[Current Month High]]/Table2[[#This Row],[Close Price]])-1</f>
        <v>2.638087386644683E-2</v>
      </c>
      <c r="AI429">
        <v>26.6419345974168</v>
      </c>
      <c r="AJ429">
        <v>25.818999049183098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-0.14000000000000001</v>
      </c>
      <c r="AM429" t="s">
        <v>3189</v>
      </c>
      <c r="AN429">
        <v>-3.72</v>
      </c>
      <c r="AO429" t="s">
        <v>3189</v>
      </c>
      <c r="AP429">
        <v>7.9795907486575002E-2</v>
      </c>
      <c r="AQ429">
        <f>(Table2[[#This Row],[Sharpe Ratio]]-AVERAGE(Table2[Sharpe Ratio]))/_xlfn.STDEV.P(Table2[Sharpe Ratio])</f>
        <v>0.21430638761497994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468</v>
      </c>
      <c r="AT429">
        <f>_xlfn.RANK.AVG(Table2[[#This Row],[6M Return vs Nifty Z-Score]],Table2[6M Return vs Nifty Z-Score])</f>
        <v>472</v>
      </c>
      <c r="AU429">
        <f>_xlfn.RANK.AVG(Table2[[#This Row],[Sharpe Ratio Z-Score]],Table2[Sharpe Ratio Z-Score])</f>
        <v>289</v>
      </c>
      <c r="AV429">
        <f>(Table2[[#This Row],[Rank 1Y]]+Table2[[#This Row],[Rank 6M]]+Table2[[#This Row],[Rank Sharpe]])/3</f>
        <v>409.66666666666669</v>
      </c>
    </row>
    <row r="430" spans="1:48" x14ac:dyDescent="0.3">
      <c r="A430" t="s">
        <v>1853</v>
      </c>
      <c r="B430" t="s">
        <v>1854</v>
      </c>
      <c r="C430" t="s">
        <v>3136</v>
      </c>
      <c r="D430" t="s">
        <v>117</v>
      </c>
      <c r="E430">
        <v>4129.5484314719997</v>
      </c>
      <c r="F430">
        <v>211.65</v>
      </c>
      <c r="G430">
        <v>-15.728860783356</v>
      </c>
      <c r="H430">
        <f>(Table2[[#This Row],[1Y Return vs Nifty]]-AVERAGE(Table2[1Y Return vs Nifty]))/_xlfn.STDEV.P(Table2[1Y Return vs Nifty])</f>
        <v>-0.70236698479624304</v>
      </c>
      <c r="I430">
        <v>11.0993474195768</v>
      </c>
      <c r="J430">
        <f>(Table2[[#This Row],[1M Return vs Nifty]]-AVERAGE(Table2[1M Return vs Nifty]))/_xlfn.STDEV.P(Table2[1M Return vs Nifty])</f>
        <v>1.2819097247295848</v>
      </c>
      <c r="K430">
        <v>-3.83290743755115</v>
      </c>
      <c r="L430">
        <f>(Table2[[#This Row],[6M Return vs Nifty]]-AVERAGE(Table2[6M Return vs Nifty]))/_xlfn.STDEV.P(Table2[6M Return vs Nifty])</f>
        <v>-0.3280675290356776</v>
      </c>
      <c r="M430">
        <v>-1.3263986869473701</v>
      </c>
      <c r="N430">
        <f>(Table2[[#This Row],[1W Return vs Nifty]]-AVERAGE(Table2[1W Return vs Nifty]))/_xlfn.STDEV.P(Table2[1W Return vs Nifty])</f>
        <v>-0.70745165725548431</v>
      </c>
      <c r="O430">
        <v>226.12</v>
      </c>
      <c r="P430">
        <v>225.514816213789</v>
      </c>
      <c r="Q430">
        <v>215.810161814205</v>
      </c>
      <c r="R430">
        <v>48.893659460975499</v>
      </c>
      <c r="S430" s="1">
        <f>(Table2[[#This Row],[Close Price]]-Table2[[#This Row],[20D EMA]])/Table2[[#This Row],[20D EMA]]</f>
        <v>-6.3992570316646027E-2</v>
      </c>
      <c r="T430" s="1">
        <f>(Table2[[#This Row],[Close Price]]-Table2[[#This Row],[50D EMA]])/Table2[[#This Row],[50D EMA]]</f>
        <v>-6.1480733047025581E-2</v>
      </c>
      <c r="U430" s="1">
        <f>(Table2[[#This Row],[Close Price]]-Table2[[#This Row],[200D EMA]])/Table2[[#This Row],[200D EMA]]</f>
        <v>-1.9276950534824946E-2</v>
      </c>
      <c r="V430">
        <v>1.39728256905654</v>
      </c>
      <c r="W430">
        <v>209.01</v>
      </c>
      <c r="X430">
        <v>228.79</v>
      </c>
      <c r="Y430">
        <v>209.01</v>
      </c>
      <c r="Z430">
        <v>228.79</v>
      </c>
      <c r="AA430">
        <v>209.01</v>
      </c>
      <c r="AB430">
        <v>246.13</v>
      </c>
      <c r="AC430" s="1">
        <f>(Table2[[#This Row],[Close Price]]/Table2[[#This Row],[Day Low]])-1</f>
        <v>1.2630974594517008E-2</v>
      </c>
      <c r="AD430" s="1">
        <f>(Table2[[#This Row],[Day High]]/Table2[[#This Row],[Close Price]])-1</f>
        <v>8.0982754547602065E-2</v>
      </c>
      <c r="AE430" s="1">
        <f>(Table2[[#This Row],[Close Price]]/Table2[[#This Row],[Current Week Low]])-1</f>
        <v>1.2630974594517008E-2</v>
      </c>
      <c r="AF430" s="1">
        <f>(Table2[[#This Row],[Current Week High]]/Table2[[#This Row],[Close Price]])-1</f>
        <v>8.0982754547602065E-2</v>
      </c>
      <c r="AG430" s="1">
        <f>(Table2[[#This Row],[Close Price]]/Table2[[#This Row],[Current Month Low]])-1</f>
        <v>1.2630974594517008E-2</v>
      </c>
      <c r="AH430" s="1">
        <f>(Table2[[#This Row],[Current Month High]]/Table2[[#This Row],[Close Price]])-1</f>
        <v>0.16291046539097565</v>
      </c>
      <c r="AI430">
        <v>29.9078667611622</v>
      </c>
      <c r="AJ430">
        <v>33.071361207167499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-0.15</v>
      </c>
      <c r="AM430" t="s">
        <v>3189</v>
      </c>
      <c r="AN430">
        <v>-1.08</v>
      </c>
      <c r="AO430" t="s">
        <v>3189</v>
      </c>
      <c r="AP430">
        <v>9.4745246766290994E-2</v>
      </c>
      <c r="AQ430">
        <f>(Table2[[#This Row],[Sharpe Ratio]]-AVERAGE(Table2[Sharpe Ratio]))/_xlfn.STDEV.P(Table2[Sharpe Ratio])</f>
        <v>0.38884151830434127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-6.7134928053478982E-2</v>
      </c>
      <c r="AS430">
        <f>_xlfn.RANK.AVG(Table2[[#This Row],[1Y Return vs Nifty Z-Score]],Table2[1Y Return vs Nifty Z-Score])</f>
        <v>550</v>
      </c>
      <c r="AT430">
        <f>_xlfn.RANK.AVG(Table2[[#This Row],[6M Return vs Nifty Z-Score]],Table2[6M Return vs Nifty Z-Score])</f>
        <v>438</v>
      </c>
      <c r="AU430">
        <f>_xlfn.RANK.AVG(Table2[[#This Row],[Sharpe Ratio Z-Score]],Table2[Sharpe Ratio Z-Score])</f>
        <v>245</v>
      </c>
      <c r="AV430">
        <f>(Table2[[#This Row],[Rank 1Y]]+Table2[[#This Row],[Rank 6M]]+Table2[[#This Row],[Rank Sharpe]])/3</f>
        <v>411</v>
      </c>
    </row>
    <row r="431" spans="1:48" x14ac:dyDescent="0.3">
      <c r="A431" t="s">
        <v>282</v>
      </c>
      <c r="B431" t="s">
        <v>283</v>
      </c>
      <c r="C431" t="s">
        <v>3133</v>
      </c>
      <c r="D431" t="s">
        <v>284</v>
      </c>
      <c r="E431">
        <v>97393.975265519999</v>
      </c>
      <c r="F431">
        <v>6773.15</v>
      </c>
      <c r="G431">
        <v>8.02897837027772</v>
      </c>
      <c r="H431">
        <f>(Table2[[#This Row],[1Y Return vs Nifty]]-AVERAGE(Table2[1Y Return vs Nifty]))/_xlfn.STDEV.P(Table2[1Y Return vs Nifty])</f>
        <v>-0.27533973012105584</v>
      </c>
      <c r="I431">
        <v>-2.0016952776038299</v>
      </c>
      <c r="J431">
        <f>(Table2[[#This Row],[1M Return vs Nifty]]-AVERAGE(Table2[1M Return vs Nifty]))/_xlfn.STDEV.P(Table2[1M Return vs Nifty])</f>
        <v>-0.181822519244935</v>
      </c>
      <c r="K431">
        <v>-2.75804738153554</v>
      </c>
      <c r="L431">
        <f>(Table2[[#This Row],[6M Return vs Nifty]]-AVERAGE(Table2[6M Return vs Nifty]))/_xlfn.STDEV.P(Table2[6M Return vs Nifty])</f>
        <v>-0.29013011706695779</v>
      </c>
      <c r="M431">
        <v>-3.0704665617033098</v>
      </c>
      <c r="N431">
        <f>(Table2[[#This Row],[1W Return vs Nifty]]-AVERAGE(Table2[1W Return vs Nifty]))/_xlfn.STDEV.P(Table2[1W Return vs Nifty])</f>
        <v>-1.1537732388354485</v>
      </c>
      <c r="O431">
        <v>6988.94</v>
      </c>
      <c r="P431">
        <v>6837.8299199786697</v>
      </c>
      <c r="Q431">
        <v>6280.6425292166596</v>
      </c>
      <c r="R431">
        <v>24.391618526618998</v>
      </c>
      <c r="S431" s="1">
        <f>(Table2[[#This Row],[Close Price]]-Table2[[#This Row],[20D EMA]])/Table2[[#This Row],[20D EMA]]</f>
        <v>-3.0875926821520856E-2</v>
      </c>
      <c r="T431" s="1">
        <f>(Table2[[#This Row],[Close Price]]-Table2[[#This Row],[50D EMA]])/Table2[[#This Row],[50D EMA]]</f>
        <v>-9.4591296852367286E-3</v>
      </c>
      <c r="U431" s="1">
        <f>(Table2[[#This Row],[Close Price]]-Table2[[#This Row],[200D EMA]])/Table2[[#This Row],[200D EMA]]</f>
        <v>7.8416733398257429E-2</v>
      </c>
      <c r="V431">
        <v>1.0511228466667999</v>
      </c>
      <c r="W431">
        <v>6743.15</v>
      </c>
      <c r="X431">
        <v>6857.5</v>
      </c>
      <c r="Y431">
        <v>6743.15</v>
      </c>
      <c r="Z431">
        <v>6857.5</v>
      </c>
      <c r="AA431">
        <v>6727.35</v>
      </c>
      <c r="AB431">
        <v>7243.95</v>
      </c>
      <c r="AC431" s="1">
        <f>(Table2[[#This Row],[Close Price]]/Table2[[#This Row],[Day Low]])-1</f>
        <v>4.4489593142671424E-3</v>
      </c>
      <c r="AD431" s="1">
        <f>(Table2[[#This Row],[Day High]]/Table2[[#This Row],[Close Price]])-1</f>
        <v>1.2453585111801724E-2</v>
      </c>
      <c r="AE431" s="1">
        <f>(Table2[[#This Row],[Close Price]]/Table2[[#This Row],[Current Week Low]])-1</f>
        <v>4.4489593142671424E-3</v>
      </c>
      <c r="AF431" s="1">
        <f>(Table2[[#This Row],[Current Week High]]/Table2[[#This Row],[Close Price]])-1</f>
        <v>1.2453585111801724E-2</v>
      </c>
      <c r="AG431" s="1">
        <f>(Table2[[#This Row],[Close Price]]/Table2[[#This Row],[Current Month Low]])-1</f>
        <v>6.8080299077644124E-3</v>
      </c>
      <c r="AH431" s="1">
        <f>(Table2[[#This Row],[Current Month High]]/Table2[[#This Row],[Close Price]])-1</f>
        <v>6.9509755431372389E-2</v>
      </c>
      <c r="AI431">
        <v>8.0287606209813607</v>
      </c>
      <c r="AJ431">
        <v>43.316758358019399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-0.06</v>
      </c>
      <c r="AM431" t="s">
        <v>3189</v>
      </c>
      <c r="AN431">
        <v>-3.73</v>
      </c>
      <c r="AO431" t="s">
        <v>3189</v>
      </c>
      <c r="AP431">
        <v>3.6901510238601998E-2</v>
      </c>
      <c r="AQ431">
        <f>(Table2[[#This Row],[Sharpe Ratio]]-AVERAGE(Table2[Sharpe Ratio]))/_xlfn.STDEV.P(Table2[Sharpe Ratio])</f>
        <v>-0.28649027566461482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-2.187555880933012</v>
      </c>
      <c r="AS431">
        <f>_xlfn.RANK.AVG(Table2[[#This Row],[1Y Return vs Nifty Z-Score]],Table2[1Y Return vs Nifty Z-Score])</f>
        <v>394</v>
      </c>
      <c r="AT431">
        <f>_xlfn.RANK.AVG(Table2[[#This Row],[6M Return vs Nifty Z-Score]],Table2[6M Return vs Nifty Z-Score])</f>
        <v>426</v>
      </c>
      <c r="AU431">
        <f>_xlfn.RANK.AVG(Table2[[#This Row],[Sharpe Ratio Z-Score]],Table2[Sharpe Ratio Z-Score])</f>
        <v>415</v>
      </c>
      <c r="AV431">
        <f>(Table2[[#This Row],[Rank 1Y]]+Table2[[#This Row],[Rank 6M]]+Table2[[#This Row],[Rank Sharpe]])/3</f>
        <v>411.66666666666669</v>
      </c>
    </row>
    <row r="432" spans="1:48" x14ac:dyDescent="0.3">
      <c r="A432" t="s">
        <v>1779</v>
      </c>
      <c r="B432" t="s">
        <v>1780</v>
      </c>
      <c r="C432" t="s">
        <v>3132</v>
      </c>
      <c r="D432" t="s">
        <v>48</v>
      </c>
      <c r="E432">
        <v>4509.9660284250003</v>
      </c>
      <c r="F432">
        <v>613.5</v>
      </c>
      <c r="G432">
        <v>-20.1144211977259</v>
      </c>
      <c r="H432">
        <f>(Table2[[#This Row],[1Y Return vs Nifty]]-AVERAGE(Table2[1Y Return vs Nifty]))/_xlfn.STDEV.P(Table2[1Y Return vs Nifty])</f>
        <v>-0.78119375906010202</v>
      </c>
      <c r="I432">
        <v>-6.3254988994085801</v>
      </c>
      <c r="J432">
        <f>(Table2[[#This Row],[1M Return vs Nifty]]-AVERAGE(Table2[1M Return vs Nifty]))/_xlfn.STDEV.P(Table2[1M Return vs Nifty])</f>
        <v>-0.66490550157972361</v>
      </c>
      <c r="K432">
        <v>-10.6712920359482</v>
      </c>
      <c r="L432">
        <f>(Table2[[#This Row],[6M Return vs Nifty]]-AVERAGE(Table2[6M Return vs Nifty]))/_xlfn.STDEV.P(Table2[6M Return vs Nifty])</f>
        <v>-0.56942975312987176</v>
      </c>
      <c r="M432">
        <v>1.56597829088274</v>
      </c>
      <c r="N432">
        <f>(Table2[[#This Row],[1W Return vs Nifty]]-AVERAGE(Table2[1W Return vs Nifty]))/_xlfn.STDEV.P(Table2[1W Return vs Nifty])</f>
        <v>3.273184474913917E-2</v>
      </c>
      <c r="O432">
        <v>675.67</v>
      </c>
      <c r="P432">
        <v>677.49369260946901</v>
      </c>
      <c r="Q432">
        <v>627.24245580357797</v>
      </c>
      <c r="R432">
        <v>32.0482058115456</v>
      </c>
      <c r="S432" s="1">
        <f>(Table2[[#This Row],[Close Price]]-Table2[[#This Row],[20D EMA]])/Table2[[#This Row],[20D EMA]]</f>
        <v>-9.2012372903932341E-2</v>
      </c>
      <c r="T432" s="1">
        <f>(Table2[[#This Row],[Close Price]]-Table2[[#This Row],[50D EMA]])/Table2[[#This Row],[50D EMA]]</f>
        <v>-9.445651421932455E-2</v>
      </c>
      <c r="U432" s="1">
        <f>(Table2[[#This Row],[Close Price]]-Table2[[#This Row],[200D EMA]])/Table2[[#This Row],[200D EMA]]</f>
        <v>-2.1909320194169767E-2</v>
      </c>
      <c r="V432">
        <v>0.38241512702481101</v>
      </c>
      <c r="W432">
        <v>610</v>
      </c>
      <c r="X432">
        <v>655.5</v>
      </c>
      <c r="Y432">
        <v>610</v>
      </c>
      <c r="Z432">
        <v>655.5</v>
      </c>
      <c r="AA432">
        <v>610</v>
      </c>
      <c r="AB432">
        <v>684.5</v>
      </c>
      <c r="AC432" s="1">
        <f>(Table2[[#This Row],[Close Price]]/Table2[[#This Row],[Day Low]])-1</f>
        <v>5.7377049180327155E-3</v>
      </c>
      <c r="AD432" s="1">
        <f>(Table2[[#This Row],[Day High]]/Table2[[#This Row],[Close Price]])-1</f>
        <v>6.8459657701711585E-2</v>
      </c>
      <c r="AE432" s="1">
        <f>(Table2[[#This Row],[Close Price]]/Table2[[#This Row],[Current Week Low]])-1</f>
        <v>5.7377049180327155E-3</v>
      </c>
      <c r="AF432" s="1">
        <f>(Table2[[#This Row],[Current Week High]]/Table2[[#This Row],[Close Price]])-1</f>
        <v>6.8459657701711585E-2</v>
      </c>
      <c r="AG432" s="1">
        <f>(Table2[[#This Row],[Close Price]]/Table2[[#This Row],[Current Month Low]])-1</f>
        <v>5.7377049180327155E-3</v>
      </c>
      <c r="AH432" s="1">
        <f>(Table2[[#This Row],[Current Month High]]/Table2[[#This Row],[Close Price]])-1</f>
        <v>0.11572942135289321</v>
      </c>
      <c r="AI432">
        <v>64.474327628361806</v>
      </c>
      <c r="AJ432">
        <v>43.760984182776802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-0.06</v>
      </c>
      <c r="AM432" t="s">
        <v>3189</v>
      </c>
      <c r="AN432">
        <v>-10.35</v>
      </c>
      <c r="AO432" t="s">
        <v>3189</v>
      </c>
      <c r="AP432">
        <v>0.130192040485307</v>
      </c>
      <c r="AQ432">
        <f>(Table2[[#This Row],[Sharpe Ratio]]-AVERAGE(Table2[Sharpe Ratio]))/_xlfn.STDEV.P(Table2[Sharpe Ratio])</f>
        <v>0.80268661597108093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574</v>
      </c>
      <c r="AT432">
        <f>_xlfn.RANK.AVG(Table2[[#This Row],[6M Return vs Nifty Z-Score]],Table2[6M Return vs Nifty Z-Score])</f>
        <v>517</v>
      </c>
      <c r="AU432">
        <f>_xlfn.RANK.AVG(Table2[[#This Row],[Sharpe Ratio Z-Score]],Table2[Sharpe Ratio Z-Score])</f>
        <v>150</v>
      </c>
      <c r="AV432">
        <f>(Table2[[#This Row],[Rank 1Y]]+Table2[[#This Row],[Rank 6M]]+Table2[[#This Row],[Rank Sharpe]])/3</f>
        <v>413.66666666666669</v>
      </c>
    </row>
    <row r="433" spans="1:48" x14ac:dyDescent="0.3">
      <c r="A433" t="s">
        <v>213</v>
      </c>
      <c r="B433" t="s">
        <v>214</v>
      </c>
      <c r="C433" t="s">
        <v>3129</v>
      </c>
      <c r="D433" t="s">
        <v>34</v>
      </c>
      <c r="E433">
        <v>121652.80449178</v>
      </c>
      <c r="F433">
        <v>102.07</v>
      </c>
      <c r="G433">
        <v>12.990186716284301</v>
      </c>
      <c r="H433">
        <f>(Table2[[#This Row],[1Y Return vs Nifty]]-AVERAGE(Table2[1Y Return vs Nifty]))/_xlfn.STDEV.P(Table2[1Y Return vs Nifty])</f>
        <v>-0.18616616655886692</v>
      </c>
      <c r="I433">
        <v>-2.3052862251665598</v>
      </c>
      <c r="J433">
        <f>(Table2[[#This Row],[1M Return vs Nifty]]-AVERAGE(Table2[1M Return vs Nifty]))/_xlfn.STDEV.P(Table2[1M Return vs Nifty])</f>
        <v>-0.21574164073760643</v>
      </c>
      <c r="K433">
        <v>-33.334165733441701</v>
      </c>
      <c r="L433">
        <f>(Table2[[#This Row],[6M Return vs Nifty]]-AVERAGE(Table2[6M Return vs Nifty]))/_xlfn.STDEV.P(Table2[6M Return vs Nifty])</f>
        <v>-1.3693206515264065</v>
      </c>
      <c r="M433">
        <v>1.6976893376139199</v>
      </c>
      <c r="N433">
        <f>(Table2[[#This Row],[1W Return vs Nifty]]-AVERAGE(Table2[1W Return vs Nifty]))/_xlfn.STDEV.P(Table2[1W Return vs Nifty])</f>
        <v>6.6437805130319355E-2</v>
      </c>
      <c r="O433">
        <v>107.97</v>
      </c>
      <c r="P433">
        <v>112.122491647481</v>
      </c>
      <c r="Q433">
        <v>110.69155647839</v>
      </c>
      <c r="R433">
        <v>41.495100984084203</v>
      </c>
      <c r="S433" s="1">
        <f>(Table2[[#This Row],[Close Price]]-Table2[[#This Row],[20D EMA]])/Table2[[#This Row],[20D EMA]]</f>
        <v>-5.4644808743169453E-2</v>
      </c>
      <c r="T433" s="1">
        <f>(Table2[[#This Row],[Close Price]]-Table2[[#This Row],[50D EMA]])/Table2[[#This Row],[50D EMA]]</f>
        <v>-8.9656334779702959E-2</v>
      </c>
      <c r="U433" s="1">
        <f>(Table2[[#This Row],[Close Price]]-Table2[[#This Row],[200D EMA]])/Table2[[#This Row],[200D EMA]]</f>
        <v>-7.7888113173954401E-2</v>
      </c>
      <c r="V433">
        <v>2.0329943574354399</v>
      </c>
      <c r="W433">
        <v>100.8</v>
      </c>
      <c r="X433">
        <v>107.4</v>
      </c>
      <c r="Y433">
        <v>100.8</v>
      </c>
      <c r="Z433">
        <v>107.4</v>
      </c>
      <c r="AA433">
        <v>100.8</v>
      </c>
      <c r="AB433">
        <v>107.4</v>
      </c>
      <c r="AC433" s="1">
        <f>(Table2[[#This Row],[Close Price]]/Table2[[#This Row],[Day Low]])-1</f>
        <v>1.2599206349206415E-2</v>
      </c>
      <c r="AD433" s="1">
        <f>(Table2[[#This Row],[Day High]]/Table2[[#This Row],[Close Price]])-1</f>
        <v>5.2219065347310689E-2</v>
      </c>
      <c r="AE433" s="1">
        <f>(Table2[[#This Row],[Close Price]]/Table2[[#This Row],[Current Week Low]])-1</f>
        <v>1.2599206349206415E-2</v>
      </c>
      <c r="AF433" s="1">
        <f>(Table2[[#This Row],[Current Week High]]/Table2[[#This Row],[Close Price]])-1</f>
        <v>5.2219065347310689E-2</v>
      </c>
      <c r="AG433" s="1">
        <f>(Table2[[#This Row],[Close Price]]/Table2[[#This Row],[Current Month Low]])-1</f>
        <v>1.2599206349206415E-2</v>
      </c>
      <c r="AH433" s="1">
        <f>(Table2[[#This Row],[Current Month High]]/Table2[[#This Row],[Close Price]])-1</f>
        <v>5.2219065347310689E-2</v>
      </c>
      <c r="AI433">
        <v>40.001959439600299</v>
      </c>
      <c r="AJ433">
        <v>51.551596139569398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</v>
      </c>
      <c r="AM433" t="s">
        <v>3189</v>
      </c>
      <c r="AN433">
        <v>-6.14</v>
      </c>
      <c r="AO433" t="s">
        <v>3189</v>
      </c>
      <c r="AP433">
        <v>0.119020070144482</v>
      </c>
      <c r="AQ433">
        <f>(Table2[[#This Row],[Sharpe Ratio]]-AVERAGE(Table2[Sharpe Ratio]))/_xlfn.STDEV.P(Table2[Sharpe Ratio])</f>
        <v>0.67225267056325388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366</v>
      </c>
      <c r="AT433">
        <f>_xlfn.RANK.AVG(Table2[[#This Row],[6M Return vs Nifty Z-Score]],Table2[6M Return vs Nifty Z-Score])</f>
        <v>702</v>
      </c>
      <c r="AU433">
        <f>_xlfn.RANK.AVG(Table2[[#This Row],[Sharpe Ratio Z-Score]],Table2[Sharpe Ratio Z-Score])</f>
        <v>178</v>
      </c>
      <c r="AV433">
        <f>(Table2[[#This Row],[Rank 1Y]]+Table2[[#This Row],[Rank 6M]]+Table2[[#This Row],[Rank Sharpe]])/3</f>
        <v>415.33333333333331</v>
      </c>
    </row>
    <row r="434" spans="1:48" x14ac:dyDescent="0.3">
      <c r="A434" t="s">
        <v>1536</v>
      </c>
      <c r="B434" t="s">
        <v>1537</v>
      </c>
      <c r="C434" t="s">
        <v>3140</v>
      </c>
      <c r="D434" t="s">
        <v>135</v>
      </c>
      <c r="E434">
        <v>6545.3779842000004</v>
      </c>
      <c r="F434">
        <v>905.1</v>
      </c>
      <c r="G434">
        <v>10.012384385706699</v>
      </c>
      <c r="H434">
        <f>(Table2[[#This Row],[1Y Return vs Nifty]]-AVERAGE(Table2[1Y Return vs Nifty]))/_xlfn.STDEV.P(Table2[1Y Return vs Nifty])</f>
        <v>-0.23968966867405983</v>
      </c>
      <c r="I434">
        <v>-7.5421206124217903</v>
      </c>
      <c r="J434">
        <f>(Table2[[#This Row],[1M Return vs Nifty]]-AVERAGE(Table2[1M Return vs Nifty]))/_xlfn.STDEV.P(Table2[1M Return vs Nifty])</f>
        <v>-0.80083425711611955</v>
      </c>
      <c r="K434">
        <v>-2.1613247727621099</v>
      </c>
      <c r="L434">
        <f>(Table2[[#This Row],[6M Return vs Nifty]]-AVERAGE(Table2[6M Return vs Nifty]))/_xlfn.STDEV.P(Table2[6M Return vs Nifty])</f>
        <v>-0.26906866696153298</v>
      </c>
      <c r="M434">
        <v>1.43481018361306</v>
      </c>
      <c r="N434">
        <f>(Table2[[#This Row],[1W Return vs Nifty]]-AVERAGE(Table2[1W Return vs Nifty]))/_xlfn.STDEV.P(Table2[1W Return vs Nifty])</f>
        <v>-8.3517287490047468E-4</v>
      </c>
      <c r="O434">
        <v>945.42</v>
      </c>
      <c r="P434">
        <v>938.90218179717101</v>
      </c>
      <c r="Q434">
        <v>875.84194957313798</v>
      </c>
      <c r="R434">
        <v>34.829456057199202</v>
      </c>
      <c r="S434" s="1">
        <f>(Table2[[#This Row],[Close Price]]-Table2[[#This Row],[20D EMA]])/Table2[[#This Row],[20D EMA]]</f>
        <v>-4.264771212794307E-2</v>
      </c>
      <c r="T434" s="1">
        <f>(Table2[[#This Row],[Close Price]]-Table2[[#This Row],[50D EMA]])/Table2[[#This Row],[50D EMA]]</f>
        <v>-3.6001814089375715E-2</v>
      </c>
      <c r="U434" s="1">
        <f>(Table2[[#This Row],[Close Price]]-Table2[[#This Row],[200D EMA]])/Table2[[#This Row],[200D EMA]]</f>
        <v>3.3405628082922537E-2</v>
      </c>
      <c r="V434">
        <v>0.511362231932464</v>
      </c>
      <c r="W434">
        <v>892</v>
      </c>
      <c r="X434">
        <v>923.8</v>
      </c>
      <c r="Y434">
        <v>892</v>
      </c>
      <c r="Z434">
        <v>923.8</v>
      </c>
      <c r="AA434">
        <v>892</v>
      </c>
      <c r="AB434">
        <v>954.35</v>
      </c>
      <c r="AC434" s="1">
        <f>(Table2[[#This Row],[Close Price]]/Table2[[#This Row],[Day Low]])-1</f>
        <v>1.4686098654708601E-2</v>
      </c>
      <c r="AD434" s="1">
        <f>(Table2[[#This Row],[Day High]]/Table2[[#This Row],[Close Price]])-1</f>
        <v>2.0660700475085614E-2</v>
      </c>
      <c r="AE434" s="1">
        <f>(Table2[[#This Row],[Close Price]]/Table2[[#This Row],[Current Week Low]])-1</f>
        <v>1.4686098654708601E-2</v>
      </c>
      <c r="AF434" s="1">
        <f>(Table2[[#This Row],[Current Week High]]/Table2[[#This Row],[Close Price]])-1</f>
        <v>2.0660700475085614E-2</v>
      </c>
      <c r="AG434" s="1">
        <f>(Table2[[#This Row],[Close Price]]/Table2[[#This Row],[Current Month Low]])-1</f>
        <v>1.4686098654708601E-2</v>
      </c>
      <c r="AH434" s="1">
        <f>(Table2[[#This Row],[Current Month High]]/Table2[[#This Row],[Close Price]])-1</f>
        <v>5.4413876919677362E-2</v>
      </c>
      <c r="AI434">
        <v>13.7885316539609</v>
      </c>
      <c r="AJ434">
        <v>46.919892865838797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0.02</v>
      </c>
      <c r="AM434" t="s">
        <v>3188</v>
      </c>
      <c r="AN434">
        <v>-5.27</v>
      </c>
      <c r="AO434" t="s">
        <v>3189</v>
      </c>
      <c r="AP434">
        <v>2.0010950623400001E-2</v>
      </c>
      <c r="AQ434">
        <f>(Table2[[#This Row],[Sharpe Ratio]]-AVERAGE(Table2[Sharpe Ratio]))/_xlfn.STDEV.P(Table2[Sharpe Ratio])</f>
        <v>-0.48368936083460068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-1.7941171264612135</v>
      </c>
      <c r="AS434">
        <f>_xlfn.RANK.AVG(Table2[[#This Row],[1Y Return vs Nifty Z-Score]],Table2[1Y Return vs Nifty Z-Score])</f>
        <v>379</v>
      </c>
      <c r="AT434">
        <f>_xlfn.RANK.AVG(Table2[[#This Row],[6M Return vs Nifty Z-Score]],Table2[6M Return vs Nifty Z-Score])</f>
        <v>415</v>
      </c>
      <c r="AU434">
        <f>_xlfn.RANK.AVG(Table2[[#This Row],[Sharpe Ratio Z-Score]],Table2[Sharpe Ratio Z-Score])</f>
        <v>458</v>
      </c>
      <c r="AV434">
        <f>(Table2[[#This Row],[Rank 1Y]]+Table2[[#This Row],[Rank 6M]]+Table2[[#This Row],[Rank Sharpe]])/3</f>
        <v>417.33333333333331</v>
      </c>
    </row>
    <row r="435" spans="1:48" x14ac:dyDescent="0.3">
      <c r="A435" t="s">
        <v>1567</v>
      </c>
      <c r="B435" t="s">
        <v>1568</v>
      </c>
      <c r="C435" t="s">
        <v>3143</v>
      </c>
      <c r="D435" t="s">
        <v>406</v>
      </c>
      <c r="E435">
        <v>6227.8662022500002</v>
      </c>
      <c r="F435">
        <v>311.35000000000002</v>
      </c>
      <c r="G435">
        <v>22.593213131793998</v>
      </c>
      <c r="H435">
        <f>(Table2[[#This Row],[1Y Return vs Nifty]]-AVERAGE(Table2[1Y Return vs Nifty]))/_xlfn.STDEV.P(Table2[1Y Return vs Nifty])</f>
        <v>-1.3559812072238143E-2</v>
      </c>
      <c r="I435">
        <v>-4.6869533511447896</v>
      </c>
      <c r="J435">
        <f>(Table2[[#This Row],[1M Return vs Nifty]]-AVERAGE(Table2[1M Return vs Nifty]))/_xlfn.STDEV.P(Table2[1M Return vs Nifty])</f>
        <v>-0.48183671784613913</v>
      </c>
      <c r="K435">
        <v>4.5203284135967197</v>
      </c>
      <c r="L435">
        <f>(Table2[[#This Row],[6M Return vs Nifty]]-AVERAGE(Table2[6M Return vs Nifty]))/_xlfn.STDEV.P(Table2[6M Return vs Nifty])</f>
        <v>-3.3238311052090533E-2</v>
      </c>
      <c r="M435">
        <v>1.6445126767573699</v>
      </c>
      <c r="N435">
        <f>(Table2[[#This Row],[1W Return vs Nifty]]-AVERAGE(Table2[1W Return vs Nifty]))/_xlfn.STDEV.P(Table2[1W Return vs Nifty])</f>
        <v>5.2829452083877251E-2</v>
      </c>
      <c r="O435">
        <v>326.32</v>
      </c>
      <c r="P435">
        <v>329.167782772598</v>
      </c>
      <c r="Q435">
        <v>296.47436117814698</v>
      </c>
      <c r="R435">
        <v>38.260453740000401</v>
      </c>
      <c r="S435" s="1">
        <f>(Table2[[#This Row],[Close Price]]-Table2[[#This Row],[20D EMA]])/Table2[[#This Row],[20D EMA]]</f>
        <v>-4.5875214513361032E-2</v>
      </c>
      <c r="T435" s="1">
        <f>(Table2[[#This Row],[Close Price]]-Table2[[#This Row],[50D EMA]])/Table2[[#This Row],[50D EMA]]</f>
        <v>-5.4129789442082799E-2</v>
      </c>
      <c r="U435" s="1">
        <f>(Table2[[#This Row],[Close Price]]-Table2[[#This Row],[200D EMA]])/Table2[[#This Row],[200D EMA]]</f>
        <v>5.017512732885019E-2</v>
      </c>
      <c r="V435">
        <v>0.36321780439087697</v>
      </c>
      <c r="W435">
        <v>304.3</v>
      </c>
      <c r="X435">
        <v>322.39999999999998</v>
      </c>
      <c r="Y435">
        <v>304.3</v>
      </c>
      <c r="Z435">
        <v>322.39999999999998</v>
      </c>
      <c r="AA435">
        <v>304.3</v>
      </c>
      <c r="AB435">
        <v>335.5</v>
      </c>
      <c r="AC435" s="1">
        <f>(Table2[[#This Row],[Close Price]]/Table2[[#This Row],[Day Low]])-1</f>
        <v>2.3167926388432569E-2</v>
      </c>
      <c r="AD435" s="1">
        <f>(Table2[[#This Row],[Day High]]/Table2[[#This Row],[Close Price]])-1</f>
        <v>3.5490605427974886E-2</v>
      </c>
      <c r="AE435" s="1">
        <f>(Table2[[#This Row],[Close Price]]/Table2[[#This Row],[Current Week Low]])-1</f>
        <v>2.3167926388432569E-2</v>
      </c>
      <c r="AF435" s="1">
        <f>(Table2[[#This Row],[Current Week High]]/Table2[[#This Row],[Close Price]])-1</f>
        <v>3.5490605427974886E-2</v>
      </c>
      <c r="AG435" s="1">
        <f>(Table2[[#This Row],[Close Price]]/Table2[[#This Row],[Current Month Low]])-1</f>
        <v>2.3167926388432569E-2</v>
      </c>
      <c r="AH435" s="1">
        <f>(Table2[[#This Row],[Current Month High]]/Table2[[#This Row],[Close Price]])-1</f>
        <v>7.7565440822225717E-2</v>
      </c>
      <c r="AI435">
        <v>19.865103581178701</v>
      </c>
      <c r="AJ435">
        <v>51.803998049731803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-7.0000000000000007E-2</v>
      </c>
      <c r="AM435" t="s">
        <v>3189</v>
      </c>
      <c r="AN435">
        <v>-4.67</v>
      </c>
      <c r="AO435" t="s">
        <v>3189</v>
      </c>
      <c r="AP435">
        <v>-2.2157293480515001E-2</v>
      </c>
      <c r="AQ435">
        <f>(Table2[[#This Row],[Sharpe Ratio]]-AVERAGE(Table2[Sharpe Ratio]))/_xlfn.STDEV.P(Table2[Sharpe Ratio])</f>
        <v>-0.97600810870086219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306</v>
      </c>
      <c r="AT435">
        <f>_xlfn.RANK.AVG(Table2[[#This Row],[6M Return vs Nifty Z-Score]],Table2[6M Return vs Nifty Z-Score])</f>
        <v>336</v>
      </c>
      <c r="AU435">
        <f>_xlfn.RANK.AVG(Table2[[#This Row],[Sharpe Ratio Z-Score]],Table2[Sharpe Ratio Z-Score])</f>
        <v>613</v>
      </c>
      <c r="AV435">
        <f>(Table2[[#This Row],[Rank 1Y]]+Table2[[#This Row],[Rank 6M]]+Table2[[#This Row],[Rank Sharpe]])/3</f>
        <v>418.33333333333331</v>
      </c>
    </row>
    <row r="436" spans="1:48" x14ac:dyDescent="0.3">
      <c r="A436" t="s">
        <v>544</v>
      </c>
      <c r="B436" t="s">
        <v>545</v>
      </c>
      <c r="C436" t="s">
        <v>3143</v>
      </c>
      <c r="D436" t="s">
        <v>276</v>
      </c>
      <c r="E436">
        <v>38578.77164685</v>
      </c>
      <c r="F436">
        <v>2762.65</v>
      </c>
      <c r="G436">
        <v>7.3645339581081197</v>
      </c>
      <c r="H436">
        <f>(Table2[[#This Row],[1Y Return vs Nifty]]-AVERAGE(Table2[1Y Return vs Nifty]))/_xlfn.STDEV.P(Table2[1Y Return vs Nifty])</f>
        <v>-0.28728256176404454</v>
      </c>
      <c r="I436">
        <v>-2.7620997588121901</v>
      </c>
      <c r="J436">
        <f>(Table2[[#This Row],[1M Return vs Nifty]]-AVERAGE(Table2[1M Return vs Nifty]))/_xlfn.STDEV.P(Table2[1M Return vs Nifty])</f>
        <v>-0.26677976908634793</v>
      </c>
      <c r="K436">
        <v>15.051782521715401</v>
      </c>
      <c r="L436">
        <f>(Table2[[#This Row],[6M Return vs Nifty]]-AVERAGE(Table2[6M Return vs Nifty]))/_xlfn.STDEV.P(Table2[6M Return vs Nifty])</f>
        <v>0.33847157889432966</v>
      </c>
      <c r="M436">
        <v>1.1522001394267001</v>
      </c>
      <c r="N436">
        <f>(Table2[[#This Row],[1W Return vs Nifty]]-AVERAGE(Table2[1W Return vs Nifty]))/_xlfn.STDEV.P(Table2[1W Return vs Nifty])</f>
        <v>-7.3157450991106696E-2</v>
      </c>
      <c r="O436">
        <v>2875.84</v>
      </c>
      <c r="P436">
        <v>2858.9611469225501</v>
      </c>
      <c r="Q436">
        <v>2575.1355121141701</v>
      </c>
      <c r="R436">
        <v>39.276384664347802</v>
      </c>
      <c r="S436" s="1">
        <f>(Table2[[#This Row],[Close Price]]-Table2[[#This Row],[20D EMA]])/Table2[[#This Row],[20D EMA]]</f>
        <v>-3.9358935128518992E-2</v>
      </c>
      <c r="T436" s="1">
        <f>(Table2[[#This Row],[Close Price]]-Table2[[#This Row],[50D EMA]])/Table2[[#This Row],[50D EMA]]</f>
        <v>-3.368746267371333E-2</v>
      </c>
      <c r="U436" s="1">
        <f>(Table2[[#This Row],[Close Price]]-Table2[[#This Row],[200D EMA]])/Table2[[#This Row],[200D EMA]]</f>
        <v>7.2817328254652439E-2</v>
      </c>
      <c r="V436">
        <v>0.82029395914193304</v>
      </c>
      <c r="W436">
        <v>2750</v>
      </c>
      <c r="X436">
        <v>2848.5</v>
      </c>
      <c r="Y436">
        <v>2750</v>
      </c>
      <c r="Z436">
        <v>2848.5</v>
      </c>
      <c r="AA436">
        <v>2750</v>
      </c>
      <c r="AB436">
        <v>2986.9</v>
      </c>
      <c r="AC436" s="1">
        <f>(Table2[[#This Row],[Close Price]]/Table2[[#This Row],[Day Low]])-1</f>
        <v>4.5999999999999375E-3</v>
      </c>
      <c r="AD436" s="1">
        <f>(Table2[[#This Row],[Day High]]/Table2[[#This Row],[Close Price]])-1</f>
        <v>3.1075235733806217E-2</v>
      </c>
      <c r="AE436" s="1">
        <f>(Table2[[#This Row],[Close Price]]/Table2[[#This Row],[Current Week Low]])-1</f>
        <v>4.5999999999999375E-3</v>
      </c>
      <c r="AF436" s="1">
        <f>(Table2[[#This Row],[Current Week High]]/Table2[[#This Row],[Close Price]])-1</f>
        <v>3.1075235733806217E-2</v>
      </c>
      <c r="AG436" s="1">
        <f>(Table2[[#This Row],[Close Price]]/Table2[[#This Row],[Current Month Low]])-1</f>
        <v>4.5999999999999375E-3</v>
      </c>
      <c r="AH436" s="1">
        <f>(Table2[[#This Row],[Current Month High]]/Table2[[#This Row],[Close Price]])-1</f>
        <v>8.1172063055399812E-2</v>
      </c>
      <c r="AI436">
        <v>14.708703599804499</v>
      </c>
      <c r="AJ436">
        <v>43.7495121887764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-0.01</v>
      </c>
      <c r="AM436" t="s">
        <v>3189</v>
      </c>
      <c r="AN436">
        <v>-4.28</v>
      </c>
      <c r="AO436" t="s">
        <v>3189</v>
      </c>
      <c r="AP436">
        <v>-3.4274347159405E-2</v>
      </c>
      <c r="AQ436">
        <f>(Table2[[#This Row],[Sharpe Ratio]]-AVERAGE(Table2[Sharpe Ratio]))/_xlfn.STDEV.P(Table2[Sharpe Ratio])</f>
        <v>-1.1174760028896447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-1.4062242058368144</v>
      </c>
      <c r="AS436">
        <f>_xlfn.RANK.AVG(Table2[[#This Row],[1Y Return vs Nifty Z-Score]],Table2[1Y Return vs Nifty Z-Score])</f>
        <v>398</v>
      </c>
      <c r="AT436">
        <f>_xlfn.RANK.AVG(Table2[[#This Row],[6M Return vs Nifty Z-Score]],Table2[6M Return vs Nifty Z-Score])</f>
        <v>223</v>
      </c>
      <c r="AU436">
        <f>_xlfn.RANK.AVG(Table2[[#This Row],[Sharpe Ratio Z-Score]],Table2[Sharpe Ratio Z-Score])</f>
        <v>636</v>
      </c>
      <c r="AV436">
        <f>(Table2[[#This Row],[Rank 1Y]]+Table2[[#This Row],[Rank 6M]]+Table2[[#This Row],[Rank Sharpe]])/3</f>
        <v>419</v>
      </c>
    </row>
    <row r="437" spans="1:48" x14ac:dyDescent="0.3">
      <c r="A437" t="s">
        <v>1128</v>
      </c>
      <c r="B437" t="s">
        <v>1129</v>
      </c>
      <c r="C437" t="s">
        <v>3132</v>
      </c>
      <c r="D437" t="s">
        <v>48</v>
      </c>
      <c r="E437">
        <v>11366.1829091789</v>
      </c>
      <c r="F437">
        <v>188.84</v>
      </c>
      <c r="G437">
        <v>10.527450604340499</v>
      </c>
      <c r="H437">
        <f>(Table2[[#This Row],[1Y Return vs Nifty]]-AVERAGE(Table2[1Y Return vs Nifty]))/_xlfn.STDEV.P(Table2[1Y Return vs Nifty])</f>
        <v>-0.23043178491212349</v>
      </c>
      <c r="I437">
        <v>-6.3987850781714402</v>
      </c>
      <c r="J437">
        <f>(Table2[[#This Row],[1M Return vs Nifty]]-AVERAGE(Table2[1M Return vs Nifty]))/_xlfn.STDEV.P(Table2[1M Return vs Nifty])</f>
        <v>-0.67309350198338347</v>
      </c>
      <c r="K437">
        <v>-26.356325819382</v>
      </c>
      <c r="L437">
        <f>(Table2[[#This Row],[6M Return vs Nifty]]-AVERAGE(Table2[6M Return vs Nifty]))/_xlfn.STDEV.P(Table2[6M Return vs Nifty])</f>
        <v>-1.123036322706195</v>
      </c>
      <c r="M437">
        <v>7.2609251116661999E-2</v>
      </c>
      <c r="N437">
        <f>(Table2[[#This Row],[1W Return vs Nifty]]-AVERAGE(Table2[1W Return vs Nifty]))/_xlfn.STDEV.P(Table2[1W Return vs Nifty])</f>
        <v>-0.3494338045116272</v>
      </c>
      <c r="O437">
        <v>210.51</v>
      </c>
      <c r="P437">
        <v>221.119549213699</v>
      </c>
      <c r="Q437">
        <v>215.81408164682199</v>
      </c>
      <c r="R437">
        <v>32.319662986150298</v>
      </c>
      <c r="S437" s="1">
        <f>(Table2[[#This Row],[Close Price]]-Table2[[#This Row],[20D EMA]])/Table2[[#This Row],[20D EMA]]</f>
        <v>-0.1029404778870362</v>
      </c>
      <c r="T437" s="1">
        <f>(Table2[[#This Row],[Close Price]]-Table2[[#This Row],[50D EMA]])/Table2[[#This Row],[50D EMA]]</f>
        <v>-0.14598233999881538</v>
      </c>
      <c r="U437" s="1">
        <f>(Table2[[#This Row],[Close Price]]-Table2[[#This Row],[200D EMA]])/Table2[[#This Row],[200D EMA]]</f>
        <v>-0.12498758858082697</v>
      </c>
      <c r="V437">
        <v>0.60507811121600796</v>
      </c>
      <c r="W437">
        <v>187.81</v>
      </c>
      <c r="X437">
        <v>206.39</v>
      </c>
      <c r="Y437">
        <v>187.81</v>
      </c>
      <c r="Z437">
        <v>206.39</v>
      </c>
      <c r="AA437">
        <v>187.81</v>
      </c>
      <c r="AB437">
        <v>213.2</v>
      </c>
      <c r="AC437" s="1">
        <f>(Table2[[#This Row],[Close Price]]/Table2[[#This Row],[Day Low]])-1</f>
        <v>5.4842660135243637E-3</v>
      </c>
      <c r="AD437" s="1">
        <f>(Table2[[#This Row],[Day High]]/Table2[[#This Row],[Close Price]])-1</f>
        <v>9.2935818682482463E-2</v>
      </c>
      <c r="AE437" s="1">
        <f>(Table2[[#This Row],[Close Price]]/Table2[[#This Row],[Current Week Low]])-1</f>
        <v>5.4842660135243637E-3</v>
      </c>
      <c r="AF437" s="1">
        <f>(Table2[[#This Row],[Current Week High]]/Table2[[#This Row],[Close Price]])-1</f>
        <v>9.2935818682482463E-2</v>
      </c>
      <c r="AG437" s="1">
        <f>(Table2[[#This Row],[Close Price]]/Table2[[#This Row],[Current Month Low]])-1</f>
        <v>5.4842660135243637E-3</v>
      </c>
      <c r="AH437" s="1">
        <f>(Table2[[#This Row],[Current Month High]]/Table2[[#This Row],[Close Price]])-1</f>
        <v>0.12899809362423209</v>
      </c>
      <c r="AI437">
        <v>60.929887735649203</v>
      </c>
      <c r="AJ437">
        <v>62.164018892228398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-0.27</v>
      </c>
      <c r="AM437" t="s">
        <v>3189</v>
      </c>
      <c r="AN437">
        <v>-9.74</v>
      </c>
      <c r="AO437" t="s">
        <v>3189</v>
      </c>
      <c r="AP437">
        <v>0.10241905644471801</v>
      </c>
      <c r="AQ437">
        <f>(Table2[[#This Row],[Sharpe Ratio]]-AVERAGE(Table2[Sharpe Ratio]))/_xlfn.STDEV.P(Table2[Sharpe Ratio])</f>
        <v>0.47843406484095247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374</v>
      </c>
      <c r="AT437">
        <f>_xlfn.RANK.AVG(Table2[[#This Row],[6M Return vs Nifty Z-Score]],Table2[6M Return vs Nifty Z-Score])</f>
        <v>661</v>
      </c>
      <c r="AU437">
        <f>_xlfn.RANK.AVG(Table2[[#This Row],[Sharpe Ratio Z-Score]],Table2[Sharpe Ratio Z-Score])</f>
        <v>222</v>
      </c>
      <c r="AV437">
        <f>(Table2[[#This Row],[Rank 1Y]]+Table2[[#This Row],[Rank 6M]]+Table2[[#This Row],[Rank Sharpe]])/3</f>
        <v>419</v>
      </c>
    </row>
    <row r="438" spans="1:48" x14ac:dyDescent="0.3">
      <c r="A438" t="s">
        <v>198</v>
      </c>
      <c r="B438" t="s">
        <v>199</v>
      </c>
      <c r="C438" t="s">
        <v>3129</v>
      </c>
      <c r="D438" t="s">
        <v>34</v>
      </c>
      <c r="E438">
        <v>129589.164843561</v>
      </c>
      <c r="F438">
        <v>242.67</v>
      </c>
      <c r="G438">
        <v>-11.562425695781499</v>
      </c>
      <c r="H438">
        <f>(Table2[[#This Row],[1Y Return vs Nifty]]-AVERAGE(Table2[1Y Return vs Nifty]))/_xlfn.STDEV.P(Table2[1Y Return vs Nifty])</f>
        <v>-0.62747880470023509</v>
      </c>
      <c r="I438">
        <v>7.3624701392113296</v>
      </c>
      <c r="J438">
        <f>(Table2[[#This Row],[1M Return vs Nifty]]-AVERAGE(Table2[1M Return vs Nifty]))/_xlfn.STDEV.P(Table2[1M Return vs Nifty])</f>
        <v>0.86440190543029649</v>
      </c>
      <c r="K438">
        <v>-19.452416078453101</v>
      </c>
      <c r="L438">
        <f>(Table2[[#This Row],[6M Return vs Nifty]]-AVERAGE(Table2[6M Return vs Nifty]))/_xlfn.STDEV.P(Table2[6M Return vs Nifty])</f>
        <v>-0.87936137491124811</v>
      </c>
      <c r="M438">
        <v>4.8347950852760198</v>
      </c>
      <c r="N438">
        <f>(Table2[[#This Row],[1W Return vs Nifty]]-AVERAGE(Table2[1W Return vs Nifty]))/_xlfn.STDEV.P(Table2[1W Return vs Nifty])</f>
        <v>0.86924944976088148</v>
      </c>
      <c r="O438">
        <v>244.34</v>
      </c>
      <c r="P438">
        <v>247.02734062315201</v>
      </c>
      <c r="Q438">
        <v>245.792280001367</v>
      </c>
      <c r="R438">
        <v>65.033056282924804</v>
      </c>
      <c r="S438" s="1">
        <f>(Table2[[#This Row],[Close Price]]-Table2[[#This Row],[20D EMA]])/Table2[[#This Row],[20D EMA]]</f>
        <v>-6.8347384791684366E-3</v>
      </c>
      <c r="T438" s="1">
        <f>(Table2[[#This Row],[Close Price]]-Table2[[#This Row],[50D EMA]])/Table2[[#This Row],[50D EMA]]</f>
        <v>-1.7639102668393646E-2</v>
      </c>
      <c r="U438" s="1">
        <f>(Table2[[#This Row],[Close Price]]-Table2[[#This Row],[200D EMA]])/Table2[[#This Row],[200D EMA]]</f>
        <v>-1.2702921350294858E-2</v>
      </c>
      <c r="V438">
        <v>1.0132209468120299</v>
      </c>
      <c r="W438">
        <v>239.04</v>
      </c>
      <c r="X438">
        <v>253.28</v>
      </c>
      <c r="Y438">
        <v>239.04</v>
      </c>
      <c r="Z438">
        <v>253.28</v>
      </c>
      <c r="AA438">
        <v>239.04</v>
      </c>
      <c r="AB438">
        <v>255.7</v>
      </c>
      <c r="AC438" s="1">
        <f>(Table2[[#This Row],[Close Price]]/Table2[[#This Row],[Day Low]])-1</f>
        <v>1.5185742971887572E-2</v>
      </c>
      <c r="AD438" s="1">
        <f>(Table2[[#This Row],[Day High]]/Table2[[#This Row],[Close Price]])-1</f>
        <v>4.3721926896608698E-2</v>
      </c>
      <c r="AE438" s="1">
        <f>(Table2[[#This Row],[Close Price]]/Table2[[#This Row],[Current Week Low]])-1</f>
        <v>1.5185742971887572E-2</v>
      </c>
      <c r="AF438" s="1">
        <f>(Table2[[#This Row],[Current Week High]]/Table2[[#This Row],[Close Price]])-1</f>
        <v>4.3721926896608698E-2</v>
      </c>
      <c r="AG438" s="1">
        <f>(Table2[[#This Row],[Close Price]]/Table2[[#This Row],[Current Month Low]])-1</f>
        <v>1.5185742971887572E-2</v>
      </c>
      <c r="AH438" s="1">
        <f>(Table2[[#This Row],[Current Month High]]/Table2[[#This Row],[Close Price]])-1</f>
        <v>5.3694317385750256E-2</v>
      </c>
      <c r="AI438">
        <v>23.501050809741599</v>
      </c>
      <c r="AJ438">
        <v>29.182858663827499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-0.01</v>
      </c>
      <c r="AM438" t="s">
        <v>3189</v>
      </c>
      <c r="AN438">
        <v>2.0099999999999998</v>
      </c>
      <c r="AO438" t="s">
        <v>3188</v>
      </c>
      <c r="AP438">
        <v>0.13898730093307901</v>
      </c>
      <c r="AQ438">
        <f>(Table2[[#This Row],[Sharpe Ratio]]-AVERAGE(Table2[Sharpe Ratio]))/_xlfn.STDEV.P(Table2[Sharpe Ratio])</f>
        <v>0.90537221986139704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525</v>
      </c>
      <c r="AT438">
        <f>_xlfn.RANK.AVG(Table2[[#This Row],[6M Return vs Nifty Z-Score]],Table2[6M Return vs Nifty Z-Score])</f>
        <v>609</v>
      </c>
      <c r="AU438">
        <f>_xlfn.RANK.AVG(Table2[[#This Row],[Sharpe Ratio Z-Score]],Table2[Sharpe Ratio Z-Score])</f>
        <v>127</v>
      </c>
      <c r="AV438">
        <f>(Table2[[#This Row],[Rank 1Y]]+Table2[[#This Row],[Rank 6M]]+Table2[[#This Row],[Rank Sharpe]])/3</f>
        <v>420.33333333333331</v>
      </c>
    </row>
    <row r="439" spans="1:48" x14ac:dyDescent="0.3">
      <c r="A439" t="s">
        <v>240</v>
      </c>
      <c r="B439" t="s">
        <v>241</v>
      </c>
      <c r="C439" t="s">
        <v>3129</v>
      </c>
      <c r="D439" t="s">
        <v>43</v>
      </c>
      <c r="E439">
        <v>109161.276756575</v>
      </c>
      <c r="F439">
        <v>744.95</v>
      </c>
      <c r="G439">
        <v>10.825151252997699</v>
      </c>
      <c r="H439">
        <f>(Table2[[#This Row],[1Y Return vs Nifty]]-AVERAGE(Table2[1Y Return vs Nifty]))/_xlfn.STDEV.P(Table2[1Y Return vs Nifty])</f>
        <v>-0.22508086516352913</v>
      </c>
      <c r="I439">
        <v>0.11459743581750501</v>
      </c>
      <c r="J439">
        <f>(Table2[[#This Row],[1M Return vs Nifty]]-AVERAGE(Table2[1M Return vs Nifty]))/_xlfn.STDEV.P(Table2[1M Return vs Nifty])</f>
        <v>5.4623231976818024E-2</v>
      </c>
      <c r="K439">
        <v>8.35426344602649</v>
      </c>
      <c r="L439">
        <f>(Table2[[#This Row],[6M Return vs Nifty]]-AVERAGE(Table2[6M Return vs Nifty]))/_xlfn.STDEV.P(Table2[6M Return vs Nifty])</f>
        <v>0.10208123308071622</v>
      </c>
      <c r="M439">
        <v>-0.644178005812023</v>
      </c>
      <c r="N439">
        <f>(Table2[[#This Row],[1W Return vs Nifty]]-AVERAGE(Table2[1W Return vs Nifty]))/_xlfn.STDEV.P(Table2[1W Return vs Nifty])</f>
        <v>-0.53286566906193522</v>
      </c>
      <c r="O439">
        <v>761.22</v>
      </c>
      <c r="P439">
        <v>736.43249384358103</v>
      </c>
      <c r="Q439">
        <v>641.86608434713503</v>
      </c>
      <c r="R439">
        <v>39.954080764555201</v>
      </c>
      <c r="S439" s="1">
        <f>(Table2[[#This Row],[Close Price]]-Table2[[#This Row],[20D EMA]])/Table2[[#This Row],[20D EMA]]</f>
        <v>-2.137358450907751E-2</v>
      </c>
      <c r="T439" s="1">
        <f>(Table2[[#This Row],[Close Price]]-Table2[[#This Row],[50D EMA]])/Table2[[#This Row],[50D EMA]]</f>
        <v>1.1565902139875083E-2</v>
      </c>
      <c r="U439" s="1">
        <f>(Table2[[#This Row],[Close Price]]-Table2[[#This Row],[200D EMA]])/Table2[[#This Row],[200D EMA]]</f>
        <v>0.16060034665597786</v>
      </c>
      <c r="V439">
        <v>0.69260191340476096</v>
      </c>
      <c r="W439">
        <v>739.2</v>
      </c>
      <c r="X439">
        <v>760.45</v>
      </c>
      <c r="Y439">
        <v>739.2</v>
      </c>
      <c r="Z439">
        <v>760.45</v>
      </c>
      <c r="AA439">
        <v>739.2</v>
      </c>
      <c r="AB439">
        <v>796.8</v>
      </c>
      <c r="AC439" s="1">
        <f>(Table2[[#This Row],[Close Price]]/Table2[[#This Row],[Day Low]])-1</f>
        <v>7.778679653679621E-3</v>
      </c>
      <c r="AD439" s="1">
        <f>(Table2[[#This Row],[Day High]]/Table2[[#This Row],[Close Price]])-1</f>
        <v>2.0806765554735263E-2</v>
      </c>
      <c r="AE439" s="1">
        <f>(Table2[[#This Row],[Close Price]]/Table2[[#This Row],[Current Week Low]])-1</f>
        <v>7.778679653679621E-3</v>
      </c>
      <c r="AF439" s="1">
        <f>(Table2[[#This Row],[Current Week High]]/Table2[[#This Row],[Close Price]])-1</f>
        <v>2.0806765554735263E-2</v>
      </c>
      <c r="AG439" s="1">
        <f>(Table2[[#This Row],[Close Price]]/Table2[[#This Row],[Current Month Low]])-1</f>
        <v>7.778679653679621E-3</v>
      </c>
      <c r="AH439" s="1">
        <f>(Table2[[#This Row],[Current Month High]]/Table2[[#This Row],[Close Price]])-1</f>
        <v>6.9601986710517316E-2</v>
      </c>
      <c r="AI439">
        <v>6.9601986710517298</v>
      </c>
      <c r="AJ439">
        <v>60.740101413313198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0.17</v>
      </c>
      <c r="AM439" t="s">
        <v>3188</v>
      </c>
      <c r="AN439">
        <v>-0.76</v>
      </c>
      <c r="AO439" t="s">
        <v>3189</v>
      </c>
      <c r="AP439">
        <v>-1.5319951940076E-2</v>
      </c>
      <c r="AQ439">
        <f>(Table2[[#This Row],[Sharpe Ratio]]-AVERAGE(Table2[Sharpe Ratio]))/_xlfn.STDEV.P(Table2[Sharpe Ratio])</f>
        <v>-0.89618141689866815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-1.4974234860665983</v>
      </c>
      <c r="AS439">
        <f>_xlfn.RANK.AVG(Table2[[#This Row],[1Y Return vs Nifty Z-Score]],Table2[1Y Return vs Nifty Z-Score])</f>
        <v>373</v>
      </c>
      <c r="AT439">
        <f>_xlfn.RANK.AVG(Table2[[#This Row],[6M Return vs Nifty Z-Score]],Table2[6M Return vs Nifty Z-Score])</f>
        <v>287</v>
      </c>
      <c r="AU439">
        <f>_xlfn.RANK.AVG(Table2[[#This Row],[Sharpe Ratio Z-Score]],Table2[Sharpe Ratio Z-Score])</f>
        <v>602</v>
      </c>
      <c r="AV439">
        <f>(Table2[[#This Row],[Rank 1Y]]+Table2[[#This Row],[Rank 6M]]+Table2[[#This Row],[Rank Sharpe]])/3</f>
        <v>420.66666666666669</v>
      </c>
    </row>
    <row r="440" spans="1:48" x14ac:dyDescent="0.3">
      <c r="A440" t="s">
        <v>1875</v>
      </c>
      <c r="B440" t="s">
        <v>1876</v>
      </c>
      <c r="C440" t="s">
        <v>3141</v>
      </c>
      <c r="D440" t="s">
        <v>271</v>
      </c>
      <c r="E440">
        <v>3956.8365937199901</v>
      </c>
      <c r="F440">
        <v>161.27000000000001</v>
      </c>
      <c r="G440">
        <v>-5.4082797838329704</v>
      </c>
      <c r="H440">
        <f>(Table2[[#This Row],[1Y Return vs Nifty]]-AVERAGE(Table2[1Y Return vs Nifty]))/_xlfn.STDEV.P(Table2[1Y Return vs Nifty])</f>
        <v>-0.51686318782297536</v>
      </c>
      <c r="I440">
        <v>3.7171525212951302</v>
      </c>
      <c r="J440">
        <f>(Table2[[#This Row],[1M Return vs Nifty]]-AVERAGE(Table2[1M Return vs Nifty]))/_xlfn.STDEV.P(Table2[1M Return vs Nifty])</f>
        <v>0.45712371695293219</v>
      </c>
      <c r="K440">
        <v>6.5991599202095097</v>
      </c>
      <c r="L440">
        <f>(Table2[[#This Row],[6M Return vs Nifty]]-AVERAGE(Table2[6M Return vs Nifty]))/_xlfn.STDEV.P(Table2[6M Return vs Nifty])</f>
        <v>4.0134484632837787E-2</v>
      </c>
      <c r="M440">
        <v>2.6567401080411099</v>
      </c>
      <c r="N440">
        <f>(Table2[[#This Row],[1W Return vs Nifty]]-AVERAGE(Table2[1W Return vs Nifty]))/_xlfn.STDEV.P(Table2[1W Return vs Nifty])</f>
        <v>0.31186693255602022</v>
      </c>
      <c r="O440">
        <v>174.15</v>
      </c>
      <c r="P440">
        <v>169.70972198126</v>
      </c>
      <c r="Q440">
        <v>153.73345263411699</v>
      </c>
      <c r="R440">
        <v>37.777622369537603</v>
      </c>
      <c r="S440" s="1">
        <f>(Table2[[#This Row],[Close Price]]-Table2[[#This Row],[20D EMA]])/Table2[[#This Row],[20D EMA]]</f>
        <v>-7.3959230548377802E-2</v>
      </c>
      <c r="T440" s="1">
        <f>(Table2[[#This Row],[Close Price]]-Table2[[#This Row],[50D EMA]])/Table2[[#This Row],[50D EMA]]</f>
        <v>-4.9730338855849043E-2</v>
      </c>
      <c r="U440" s="1">
        <f>(Table2[[#This Row],[Close Price]]-Table2[[#This Row],[200D EMA]])/Table2[[#This Row],[200D EMA]]</f>
        <v>4.9023470407705466E-2</v>
      </c>
      <c r="V440">
        <v>0.59653632420322</v>
      </c>
      <c r="W440">
        <v>160.21</v>
      </c>
      <c r="X440">
        <v>171.63</v>
      </c>
      <c r="Y440">
        <v>160.21</v>
      </c>
      <c r="Z440">
        <v>171.63</v>
      </c>
      <c r="AA440">
        <v>160.21</v>
      </c>
      <c r="AB440">
        <v>184.7</v>
      </c>
      <c r="AC440" s="1">
        <f>(Table2[[#This Row],[Close Price]]/Table2[[#This Row],[Day Low]])-1</f>
        <v>6.6163160851382408E-3</v>
      </c>
      <c r="AD440" s="1">
        <f>(Table2[[#This Row],[Day High]]/Table2[[#This Row],[Close Price]])-1</f>
        <v>6.4240094251875712E-2</v>
      </c>
      <c r="AE440" s="1">
        <f>(Table2[[#This Row],[Close Price]]/Table2[[#This Row],[Current Week Low]])-1</f>
        <v>6.6163160851382408E-3</v>
      </c>
      <c r="AF440" s="1">
        <f>(Table2[[#This Row],[Current Week High]]/Table2[[#This Row],[Close Price]])-1</f>
        <v>6.4240094251875712E-2</v>
      </c>
      <c r="AG440" s="1">
        <f>(Table2[[#This Row],[Close Price]]/Table2[[#This Row],[Current Month Low]])-1</f>
        <v>6.6163160851382408E-3</v>
      </c>
      <c r="AH440" s="1">
        <f>(Table2[[#This Row],[Current Month High]]/Table2[[#This Row],[Close Price]])-1</f>
        <v>0.14528430582253349</v>
      </c>
      <c r="AI440">
        <v>19.489055621008202</v>
      </c>
      <c r="AJ440">
        <v>43.9268183846497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0.01</v>
      </c>
      <c r="AM440" t="s">
        <v>3188</v>
      </c>
      <c r="AN440">
        <v>-11.49</v>
      </c>
      <c r="AO440" t="s">
        <v>3189</v>
      </c>
      <c r="AP440">
        <v>1.7469884754272001E-2</v>
      </c>
      <c r="AQ440">
        <f>(Table2[[#This Row],[Sharpe Ratio]]-AVERAGE(Table2[Sharpe Ratio]))/_xlfn.STDEV.P(Table2[Sharpe Ratio])</f>
        <v>-0.51335657590411887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-0.22109462958530407</v>
      </c>
      <c r="AS440">
        <f>_xlfn.RANK.AVG(Table2[[#This Row],[1Y Return vs Nifty Z-Score]],Table2[1Y Return vs Nifty Z-Score])</f>
        <v>488</v>
      </c>
      <c r="AT440">
        <f>_xlfn.RANK.AVG(Table2[[#This Row],[6M Return vs Nifty Z-Score]],Table2[6M Return vs Nifty Z-Score])</f>
        <v>306</v>
      </c>
      <c r="AU440">
        <f>_xlfn.RANK.AVG(Table2[[#This Row],[Sharpe Ratio Z-Score]],Table2[Sharpe Ratio Z-Score])</f>
        <v>468</v>
      </c>
      <c r="AV440">
        <f>(Table2[[#This Row],[Rank 1Y]]+Table2[[#This Row],[Rank 6M]]+Table2[[#This Row],[Rank Sharpe]])/3</f>
        <v>420.66666666666669</v>
      </c>
    </row>
    <row r="441" spans="1:48" x14ac:dyDescent="0.3">
      <c r="A441" t="s">
        <v>528</v>
      </c>
      <c r="B441" t="s">
        <v>529</v>
      </c>
      <c r="C441" t="s">
        <v>3129</v>
      </c>
      <c r="D441" t="s">
        <v>34</v>
      </c>
      <c r="E441">
        <v>40824.119028834997</v>
      </c>
      <c r="F441">
        <v>55.84</v>
      </c>
      <c r="G441">
        <v>-2.8974426755907898</v>
      </c>
      <c r="H441">
        <f>(Table2[[#This Row],[1Y Return vs Nifty]]-AVERAGE(Table2[1Y Return vs Nifty]))/_xlfn.STDEV.P(Table2[1Y Return vs Nifty])</f>
        <v>-0.47173299435985255</v>
      </c>
      <c r="I441">
        <v>-3.4971727606685099</v>
      </c>
      <c r="J441">
        <f>(Table2[[#This Row],[1M Return vs Nifty]]-AVERAGE(Table2[1M Return vs Nifty]))/_xlfn.STDEV.P(Table2[1M Return vs Nifty])</f>
        <v>-0.34890682411256996</v>
      </c>
      <c r="K441">
        <v>-23.562629169842499</v>
      </c>
      <c r="L441">
        <f>(Table2[[#This Row],[6M Return vs Nifty]]-AVERAGE(Table2[6M Return vs Nifty]))/_xlfn.STDEV.P(Table2[6M Return vs Nifty])</f>
        <v>-1.0244322113002045</v>
      </c>
      <c r="M441">
        <v>0.24089431782528301</v>
      </c>
      <c r="N441">
        <f>(Table2[[#This Row],[1W Return vs Nifty]]-AVERAGE(Table2[1W Return vs Nifty]))/_xlfn.STDEV.P(Table2[1W Return vs Nifty])</f>
        <v>-0.30636824598788448</v>
      </c>
      <c r="O441">
        <v>59.6</v>
      </c>
      <c r="P441">
        <v>61.184090794271299</v>
      </c>
      <c r="Q441">
        <v>58.825117493438597</v>
      </c>
      <c r="R441">
        <v>33.583815268732202</v>
      </c>
      <c r="S441" s="1">
        <f>(Table2[[#This Row],[Close Price]]-Table2[[#This Row],[20D EMA]])/Table2[[#This Row],[20D EMA]]</f>
        <v>-6.3087248322147613E-2</v>
      </c>
      <c r="T441" s="1">
        <f>(Table2[[#This Row],[Close Price]]-Table2[[#This Row],[50D EMA]])/Table2[[#This Row],[50D EMA]]</f>
        <v>-8.7344450573606722E-2</v>
      </c>
      <c r="U441" s="1">
        <f>(Table2[[#This Row],[Close Price]]-Table2[[#This Row],[200D EMA]])/Table2[[#This Row],[200D EMA]]</f>
        <v>-5.0745627389041023E-2</v>
      </c>
      <c r="V441">
        <v>0.98404116999816005</v>
      </c>
      <c r="W441">
        <v>55.6</v>
      </c>
      <c r="X441">
        <v>58.87</v>
      </c>
      <c r="Y441">
        <v>55.6</v>
      </c>
      <c r="Z441">
        <v>58.87</v>
      </c>
      <c r="AA441">
        <v>55.6</v>
      </c>
      <c r="AB441">
        <v>60.61</v>
      </c>
      <c r="AC441" s="1">
        <f>(Table2[[#This Row],[Close Price]]/Table2[[#This Row],[Day Low]])-1</f>
        <v>4.3165467625898568E-3</v>
      </c>
      <c r="AD441" s="1">
        <f>(Table2[[#This Row],[Day High]]/Table2[[#This Row],[Close Price]])-1</f>
        <v>5.4262177650429733E-2</v>
      </c>
      <c r="AE441" s="1">
        <f>(Table2[[#This Row],[Close Price]]/Table2[[#This Row],[Current Week Low]])-1</f>
        <v>4.3165467625898568E-3</v>
      </c>
      <c r="AF441" s="1">
        <f>(Table2[[#This Row],[Current Week High]]/Table2[[#This Row],[Close Price]])-1</f>
        <v>5.4262177650429733E-2</v>
      </c>
      <c r="AG441" s="1">
        <f>(Table2[[#This Row],[Close Price]]/Table2[[#This Row],[Current Month Low]])-1</f>
        <v>4.3165467625898568E-3</v>
      </c>
      <c r="AH441" s="1">
        <f>(Table2[[#This Row],[Current Month High]]/Table2[[#This Row],[Close Price]])-1</f>
        <v>8.5422636103151817E-2</v>
      </c>
      <c r="AI441">
        <v>31.626074498567299</v>
      </c>
      <c r="AJ441">
        <v>44.476067270375097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-0.13</v>
      </c>
      <c r="AM441" t="s">
        <v>3189</v>
      </c>
      <c r="AN441">
        <v>-5.45</v>
      </c>
      <c r="AO441" t="s">
        <v>3189</v>
      </c>
      <c r="AP441">
        <v>0.12498468276701</v>
      </c>
      <c r="AQ441">
        <f>(Table2[[#This Row],[Sharpe Ratio]]-AVERAGE(Table2[Sharpe Ratio]))/_xlfn.STDEV.P(Table2[Sharpe Ratio])</f>
        <v>0.74189015915760714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458</v>
      </c>
      <c r="AT441">
        <f>_xlfn.RANK.AVG(Table2[[#This Row],[6M Return vs Nifty Z-Score]],Table2[6M Return vs Nifty Z-Score])</f>
        <v>643</v>
      </c>
      <c r="AU441">
        <f>_xlfn.RANK.AVG(Table2[[#This Row],[Sharpe Ratio Z-Score]],Table2[Sharpe Ratio Z-Score])</f>
        <v>164</v>
      </c>
      <c r="AV441">
        <f>(Table2[[#This Row],[Rank 1Y]]+Table2[[#This Row],[Rank 6M]]+Table2[[#This Row],[Rank Sharpe]])/3</f>
        <v>421.66666666666669</v>
      </c>
    </row>
    <row r="442" spans="1:48" x14ac:dyDescent="0.3">
      <c r="A442" t="s">
        <v>522</v>
      </c>
      <c r="B442" t="s">
        <v>523</v>
      </c>
      <c r="C442" t="s">
        <v>3133</v>
      </c>
      <c r="D442" t="s">
        <v>524</v>
      </c>
      <c r="E442">
        <v>41466.879475050002</v>
      </c>
      <c r="F442">
        <v>340</v>
      </c>
      <c r="G442">
        <v>4.3787396154600398</v>
      </c>
      <c r="H442">
        <f>(Table2[[#This Row],[1Y Return vs Nifty]]-AVERAGE(Table2[1Y Return vs Nifty]))/_xlfn.STDEV.P(Table2[1Y Return vs Nifty])</f>
        <v>-0.34094971360056592</v>
      </c>
      <c r="I442">
        <v>-6.5679986607643599</v>
      </c>
      <c r="J442">
        <f>(Table2[[#This Row],[1M Return vs Nifty]]-AVERAGE(Table2[1M Return vs Nifty]))/_xlfn.STDEV.P(Table2[1M Return vs Nifty])</f>
        <v>-0.69199912519862594</v>
      </c>
      <c r="K442">
        <v>14.041959705645001</v>
      </c>
      <c r="L442">
        <f>(Table2[[#This Row],[6M Return vs Nifty]]-AVERAGE(Table2[6M Return vs Nifty]))/_xlfn.STDEV.P(Table2[6M Return vs Nifty])</f>
        <v>0.30282967000184846</v>
      </c>
      <c r="M442">
        <v>-0.56184965543940302</v>
      </c>
      <c r="N442">
        <f>(Table2[[#This Row],[1W Return vs Nifty]]-AVERAGE(Table2[1W Return vs Nifty]))/_xlfn.STDEV.P(Table2[1W Return vs Nifty])</f>
        <v>-0.51179715442495799</v>
      </c>
      <c r="O442">
        <v>363.62</v>
      </c>
      <c r="P442">
        <v>359.48679513836498</v>
      </c>
      <c r="Q442">
        <v>320.780761321299</v>
      </c>
      <c r="R442">
        <v>29.727291174004101</v>
      </c>
      <c r="S442" s="1">
        <f>(Table2[[#This Row],[Close Price]]-Table2[[#This Row],[20D EMA]])/Table2[[#This Row],[20D EMA]]</f>
        <v>-6.4957923106539806E-2</v>
      </c>
      <c r="T442" s="1">
        <f>(Table2[[#This Row],[Close Price]]-Table2[[#This Row],[50D EMA]])/Table2[[#This Row],[50D EMA]]</f>
        <v>-5.4207262691984545E-2</v>
      </c>
      <c r="U442" s="1">
        <f>(Table2[[#This Row],[Close Price]]-Table2[[#This Row],[200D EMA]])/Table2[[#This Row],[200D EMA]]</f>
        <v>5.9913938103821368E-2</v>
      </c>
      <c r="V442">
        <v>0.83660968397749502</v>
      </c>
      <c r="W442">
        <v>334.6</v>
      </c>
      <c r="X442">
        <v>349.4</v>
      </c>
      <c r="Y442">
        <v>334.6</v>
      </c>
      <c r="Z442">
        <v>349.4</v>
      </c>
      <c r="AA442">
        <v>334.6</v>
      </c>
      <c r="AB442">
        <v>371.8</v>
      </c>
      <c r="AC442" s="1">
        <f>(Table2[[#This Row],[Close Price]]/Table2[[#This Row],[Day Low]])-1</f>
        <v>1.6138673042438656E-2</v>
      </c>
      <c r="AD442" s="1">
        <f>(Table2[[#This Row],[Day High]]/Table2[[#This Row],[Close Price]])-1</f>
        <v>2.7647058823529358E-2</v>
      </c>
      <c r="AE442" s="1">
        <f>(Table2[[#This Row],[Close Price]]/Table2[[#This Row],[Current Week Low]])-1</f>
        <v>1.6138673042438656E-2</v>
      </c>
      <c r="AF442" s="1">
        <f>(Table2[[#This Row],[Current Week High]]/Table2[[#This Row],[Close Price]])-1</f>
        <v>2.7647058823529358E-2</v>
      </c>
      <c r="AG442" s="1">
        <f>(Table2[[#This Row],[Close Price]]/Table2[[#This Row],[Current Month Low]])-1</f>
        <v>1.6138673042438656E-2</v>
      </c>
      <c r="AH442" s="1">
        <f>(Table2[[#This Row],[Current Month High]]/Table2[[#This Row],[Close Price]])-1</f>
        <v>9.3529411764705861E-2</v>
      </c>
      <c r="AI442">
        <v>16.411764705882302</v>
      </c>
      <c r="AJ442">
        <v>56.321839080459696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</v>
      </c>
      <c r="AM442" t="s">
        <v>3189</v>
      </c>
      <c r="AN442">
        <v>-6.5</v>
      </c>
      <c r="AO442" t="s">
        <v>3189</v>
      </c>
      <c r="AP442">
        <v>-3.2139608838161998E-2</v>
      </c>
      <c r="AQ442">
        <f>(Table2[[#This Row],[Sharpe Ratio]]-AVERAGE(Table2[Sharpe Ratio]))/_xlfn.STDEV.P(Table2[Sharpe Ratio])</f>
        <v>-1.0925527052833566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-2.3344690285056582</v>
      </c>
      <c r="AS442">
        <f>_xlfn.RANK.AVG(Table2[[#This Row],[1Y Return vs Nifty Z-Score]],Table2[1Y Return vs Nifty Z-Score])</f>
        <v>416</v>
      </c>
      <c r="AT442">
        <f>_xlfn.RANK.AVG(Table2[[#This Row],[6M Return vs Nifty Z-Score]],Table2[6M Return vs Nifty Z-Score])</f>
        <v>229</v>
      </c>
      <c r="AU442">
        <f>_xlfn.RANK.AVG(Table2[[#This Row],[Sharpe Ratio Z-Score]],Table2[Sharpe Ratio Z-Score])</f>
        <v>632</v>
      </c>
      <c r="AV442">
        <f>(Table2[[#This Row],[Rank 1Y]]+Table2[[#This Row],[Rank 6M]]+Table2[[#This Row],[Rank Sharpe]])/3</f>
        <v>425.66666666666669</v>
      </c>
    </row>
    <row r="443" spans="1:48" x14ac:dyDescent="0.3">
      <c r="A443" t="s">
        <v>256</v>
      </c>
      <c r="B443" t="s">
        <v>257</v>
      </c>
      <c r="C443" t="s">
        <v>3133</v>
      </c>
      <c r="D443" t="s">
        <v>51</v>
      </c>
      <c r="E443">
        <v>104634.22630076999</v>
      </c>
      <c r="F443">
        <v>2561.6999999999998</v>
      </c>
      <c r="G443">
        <v>18.719788277729101</v>
      </c>
      <c r="H443">
        <f>(Table2[[#This Row],[1Y Return vs Nifty]]-AVERAGE(Table2[1Y Return vs Nifty]))/_xlfn.STDEV.P(Table2[1Y Return vs Nifty])</f>
        <v>-8.3181378702340755E-2</v>
      </c>
      <c r="I443">
        <v>5.4950853873680998</v>
      </c>
      <c r="J443">
        <f>(Table2[[#This Row],[1M Return vs Nifty]]-AVERAGE(Table2[1M Return vs Nifty]))/_xlfn.STDEV.P(Table2[1M Return vs Nifty])</f>
        <v>0.65576574292335987</v>
      </c>
      <c r="K443">
        <v>-1.52062704327746</v>
      </c>
      <c r="L443">
        <f>(Table2[[#This Row],[6M Return vs Nifty]]-AVERAGE(Table2[6M Return vs Nifty]))/_xlfn.STDEV.P(Table2[6M Return vs Nifty])</f>
        <v>-0.24645510571246784</v>
      </c>
      <c r="M443">
        <v>4.4253677363509398</v>
      </c>
      <c r="N443">
        <f>(Table2[[#This Row],[1W Return vs Nifty]]-AVERAGE(Table2[1W Return vs Nifty]))/_xlfn.STDEV.P(Table2[1W Return vs Nifty])</f>
        <v>0.76447356084090157</v>
      </c>
      <c r="O443">
        <v>2533.6999999999998</v>
      </c>
      <c r="P443">
        <v>2413.8553148477999</v>
      </c>
      <c r="Q443">
        <v>2184.6503789446701</v>
      </c>
      <c r="R443">
        <v>56.902137987108702</v>
      </c>
      <c r="S443" s="1">
        <f>(Table2[[#This Row],[Close Price]]-Table2[[#This Row],[20D EMA]])/Table2[[#This Row],[20D EMA]]</f>
        <v>1.1051032087461027E-2</v>
      </c>
      <c r="T443" s="1">
        <f>(Table2[[#This Row],[Close Price]]-Table2[[#This Row],[50D EMA]])/Table2[[#This Row],[50D EMA]]</f>
        <v>6.1248362419568582E-2</v>
      </c>
      <c r="U443" s="1">
        <f>(Table2[[#This Row],[Close Price]]-Table2[[#This Row],[200D EMA]])/Table2[[#This Row],[200D EMA]]</f>
        <v>0.17259037175434425</v>
      </c>
      <c r="V443">
        <v>0.67952466202562001</v>
      </c>
      <c r="W443">
        <v>2498.9</v>
      </c>
      <c r="X443">
        <v>2608.1999999999998</v>
      </c>
      <c r="Y443">
        <v>2498.9</v>
      </c>
      <c r="Z443">
        <v>2608.1999999999998</v>
      </c>
      <c r="AA443">
        <v>2495.9499999999998</v>
      </c>
      <c r="AB443">
        <v>2620</v>
      </c>
      <c r="AC443" s="1">
        <f>(Table2[[#This Row],[Close Price]]/Table2[[#This Row],[Day Low]])-1</f>
        <v>2.5131057665372714E-2</v>
      </c>
      <c r="AD443" s="1">
        <f>(Table2[[#This Row],[Day High]]/Table2[[#This Row],[Close Price]])-1</f>
        <v>1.8152008431900679E-2</v>
      </c>
      <c r="AE443" s="1">
        <f>(Table2[[#This Row],[Close Price]]/Table2[[#This Row],[Current Week Low]])-1</f>
        <v>2.5131057665372714E-2</v>
      </c>
      <c r="AF443" s="1">
        <f>(Table2[[#This Row],[Current Week High]]/Table2[[#This Row],[Close Price]])-1</f>
        <v>1.8152008431900679E-2</v>
      </c>
      <c r="AG443" s="1">
        <f>(Table2[[#This Row],[Close Price]]/Table2[[#This Row],[Current Month Low]])-1</f>
        <v>2.6342675133716575E-2</v>
      </c>
      <c r="AH443" s="1">
        <f>(Table2[[#This Row],[Current Month High]]/Table2[[#This Row],[Close Price]])-1</f>
        <v>2.2758324550103515E-2</v>
      </c>
      <c r="AI443">
        <v>8.5216848186750997</v>
      </c>
      <c r="AJ443">
        <v>52.205816820652899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0.08</v>
      </c>
      <c r="AM443" t="s">
        <v>3188</v>
      </c>
      <c r="AN443">
        <v>6.93</v>
      </c>
      <c r="AO443" t="s">
        <v>3188</v>
      </c>
      <c r="AQ443">
        <f>(Table2[[#This Row],[Sharpe Ratio]]-AVERAGE(Table2[Sharpe Ratio]))/_xlfn.STDEV.P(Table2[Sharpe Ratio])</f>
        <v>-0.71731934386752505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0.37328347548192775</v>
      </c>
      <c r="AS443">
        <f>_xlfn.RANK.AVG(Table2[[#This Row],[1Y Return vs Nifty Z-Score]],Table2[1Y Return vs Nifty Z-Score])</f>
        <v>326</v>
      </c>
      <c r="AT443">
        <f>_xlfn.RANK.AVG(Table2[[#This Row],[6M Return vs Nifty Z-Score]],Table2[6M Return vs Nifty Z-Score])</f>
        <v>410</v>
      </c>
      <c r="AU443">
        <f>_xlfn.RANK.AVG(Table2[[#This Row],[Sharpe Ratio Z-Score]],Table2[Sharpe Ratio Z-Score])</f>
        <v>541.5</v>
      </c>
      <c r="AV443">
        <f>(Table2[[#This Row],[Rank 1Y]]+Table2[[#This Row],[Rank 6M]]+Table2[[#This Row],[Rank Sharpe]])/3</f>
        <v>425.83333333333331</v>
      </c>
    </row>
    <row r="444" spans="1:48" x14ac:dyDescent="0.3">
      <c r="A444" t="s">
        <v>1264</v>
      </c>
      <c r="B444" t="s">
        <v>1265</v>
      </c>
      <c r="C444" t="s">
        <v>3129</v>
      </c>
      <c r="D444" t="s">
        <v>562</v>
      </c>
      <c r="E444">
        <v>9192.1143862899899</v>
      </c>
      <c r="F444">
        <v>263.5</v>
      </c>
      <c r="G444">
        <v>-14.5356586595018</v>
      </c>
      <c r="H444">
        <f>(Table2[[#This Row],[1Y Return vs Nifty]]-AVERAGE(Table2[1Y Return vs Nifty]))/_xlfn.STDEV.P(Table2[1Y Return vs Nifty])</f>
        <v>-0.68092017627434387</v>
      </c>
      <c r="I444">
        <v>0.87793671083628599</v>
      </c>
      <c r="J444">
        <f>(Table2[[#This Row],[1M Return vs Nifty]]-AVERAGE(Table2[1M Return vs Nifty]))/_xlfn.STDEV.P(Table2[1M Return vs Nifty])</f>
        <v>0.13990837574461704</v>
      </c>
      <c r="K444">
        <v>4.6785422341195</v>
      </c>
      <c r="L444">
        <f>(Table2[[#This Row],[6M Return vs Nifty]]-AVERAGE(Table2[6M Return vs Nifty]))/_xlfn.STDEV.P(Table2[6M Return vs Nifty])</f>
        <v>-2.7654120947782992E-2</v>
      </c>
      <c r="M444">
        <v>5.4095969819875798</v>
      </c>
      <c r="N444">
        <f>(Table2[[#This Row],[1W Return vs Nifty]]-AVERAGE(Table2[1W Return vs Nifty]))/_xlfn.STDEV.P(Table2[1W Return vs Nifty])</f>
        <v>1.0163460710270504</v>
      </c>
      <c r="O444">
        <v>278.27999999999997</v>
      </c>
      <c r="P444">
        <v>268.053172484973</v>
      </c>
      <c r="Q444">
        <v>240.01750410581101</v>
      </c>
      <c r="R444">
        <v>45.617168968345197</v>
      </c>
      <c r="S444" s="1">
        <f>(Table2[[#This Row],[Close Price]]-Table2[[#This Row],[20D EMA]])/Table2[[#This Row],[20D EMA]]</f>
        <v>-5.3111973551818223E-2</v>
      </c>
      <c r="T444" s="1">
        <f>(Table2[[#This Row],[Close Price]]-Table2[[#This Row],[50D EMA]])/Table2[[#This Row],[50D EMA]]</f>
        <v>-1.6986079451188938E-2</v>
      </c>
      <c r="U444" s="1">
        <f>(Table2[[#This Row],[Close Price]]-Table2[[#This Row],[200D EMA]])/Table2[[#This Row],[200D EMA]]</f>
        <v>9.7836597300156897E-2</v>
      </c>
      <c r="V444">
        <v>0.740903538489047</v>
      </c>
      <c r="W444">
        <v>260.3</v>
      </c>
      <c r="X444">
        <v>282.05</v>
      </c>
      <c r="Y444">
        <v>260.3</v>
      </c>
      <c r="Z444">
        <v>282.05</v>
      </c>
      <c r="AA444">
        <v>260.3</v>
      </c>
      <c r="AB444">
        <v>297.60000000000002</v>
      </c>
      <c r="AC444" s="1">
        <f>(Table2[[#This Row],[Close Price]]/Table2[[#This Row],[Day Low]])-1</f>
        <v>1.2293507491356159E-2</v>
      </c>
      <c r="AD444" s="1">
        <f>(Table2[[#This Row],[Day High]]/Table2[[#This Row],[Close Price]])-1</f>
        <v>7.0398481973434679E-2</v>
      </c>
      <c r="AE444" s="1">
        <f>(Table2[[#This Row],[Close Price]]/Table2[[#This Row],[Current Week Low]])-1</f>
        <v>1.2293507491356159E-2</v>
      </c>
      <c r="AF444" s="1">
        <f>(Table2[[#This Row],[Current Week High]]/Table2[[#This Row],[Close Price]])-1</f>
        <v>7.0398481973434679E-2</v>
      </c>
      <c r="AG444" s="1">
        <f>(Table2[[#This Row],[Close Price]]/Table2[[#This Row],[Current Month Low]])-1</f>
        <v>1.2293507491356159E-2</v>
      </c>
      <c r="AH444" s="1">
        <f>(Table2[[#This Row],[Current Month High]]/Table2[[#This Row],[Close Price]])-1</f>
        <v>0.12941176470588234</v>
      </c>
      <c r="AI444">
        <v>12.9411764705882</v>
      </c>
      <c r="AJ444">
        <v>30.704365079365001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0.12</v>
      </c>
      <c r="AM444" t="s">
        <v>3188</v>
      </c>
      <c r="AN444">
        <v>-6.79</v>
      </c>
      <c r="AO444" t="s">
        <v>3189</v>
      </c>
      <c r="AP444">
        <v>3.968338371308E-2</v>
      </c>
      <c r="AQ444">
        <f>(Table2[[#This Row],[Sharpe Ratio]]-AVERAGE(Table2[Sharpe Ratio]))/_xlfn.STDEV.P(Table2[Sharpe Ratio])</f>
        <v>-0.25401160611645068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0.19366854343308992</v>
      </c>
      <c r="AS444">
        <f>_xlfn.RANK.AVG(Table2[[#This Row],[1Y Return vs Nifty Z-Score]],Table2[1Y Return vs Nifty Z-Score])</f>
        <v>540</v>
      </c>
      <c r="AT444">
        <f>_xlfn.RANK.AVG(Table2[[#This Row],[6M Return vs Nifty Z-Score]],Table2[6M Return vs Nifty Z-Score])</f>
        <v>333</v>
      </c>
      <c r="AU444">
        <f>_xlfn.RANK.AVG(Table2[[#This Row],[Sharpe Ratio Z-Score]],Table2[Sharpe Ratio Z-Score])</f>
        <v>408</v>
      </c>
      <c r="AV444">
        <f>(Table2[[#This Row],[Rank 1Y]]+Table2[[#This Row],[Rank 6M]]+Table2[[#This Row],[Rank Sharpe]])/3</f>
        <v>427</v>
      </c>
    </row>
    <row r="445" spans="1:48" x14ac:dyDescent="0.3">
      <c r="A445" t="s">
        <v>580</v>
      </c>
      <c r="B445" t="s">
        <v>581</v>
      </c>
      <c r="C445" t="s">
        <v>3133</v>
      </c>
      <c r="D445" t="s">
        <v>187</v>
      </c>
      <c r="E445">
        <v>34697.984919399998</v>
      </c>
      <c r="F445">
        <v>869.3</v>
      </c>
      <c r="G445">
        <v>-14.7015427654025</v>
      </c>
      <c r="H445">
        <f>(Table2[[#This Row],[1Y Return vs Nifty]]-AVERAGE(Table2[1Y Return vs Nifty]))/_xlfn.STDEV.P(Table2[1Y Return vs Nifty])</f>
        <v>-0.68390180410164525</v>
      </c>
      <c r="I445">
        <v>-4.1050282476767004</v>
      </c>
      <c r="J445">
        <f>(Table2[[#This Row],[1M Return vs Nifty]]-AVERAGE(Table2[1M Return vs Nifty]))/_xlfn.STDEV.P(Table2[1M Return vs Nifty])</f>
        <v>-0.41682032508926675</v>
      </c>
      <c r="K445">
        <v>9.1092692574391094</v>
      </c>
      <c r="L445">
        <f>(Table2[[#This Row],[6M Return vs Nifty]]-AVERAGE(Table2[6M Return vs Nifty]))/_xlfn.STDEV.P(Table2[6M Return vs Nifty])</f>
        <v>0.12872932214685429</v>
      </c>
      <c r="M445">
        <v>1.86270644960184</v>
      </c>
      <c r="N445">
        <f>(Table2[[#This Row],[1W Return vs Nifty]]-AVERAGE(Table2[1W Return vs Nifty]))/_xlfn.STDEV.P(Table2[1W Return vs Nifty])</f>
        <v>0.10866706666093097</v>
      </c>
      <c r="O445">
        <v>886.33</v>
      </c>
      <c r="P445">
        <v>856.78653227885002</v>
      </c>
      <c r="Q445">
        <v>773.116105150625</v>
      </c>
      <c r="R445">
        <v>35.747405931176303</v>
      </c>
      <c r="S445" s="1">
        <f>(Table2[[#This Row],[Close Price]]-Table2[[#This Row],[20D EMA]])/Table2[[#This Row],[20D EMA]]</f>
        <v>-1.9214062482371223E-2</v>
      </c>
      <c r="T445" s="1">
        <f>(Table2[[#This Row],[Close Price]]-Table2[[#This Row],[50D EMA]])/Table2[[#This Row],[50D EMA]]</f>
        <v>1.4605117202142599E-2</v>
      </c>
      <c r="U445" s="1">
        <f>(Table2[[#This Row],[Close Price]]-Table2[[#This Row],[200D EMA]])/Table2[[#This Row],[200D EMA]]</f>
        <v>0.12441067287123141</v>
      </c>
      <c r="V445">
        <v>0.8407682218907</v>
      </c>
      <c r="W445">
        <v>851.05</v>
      </c>
      <c r="X445">
        <v>874.95</v>
      </c>
      <c r="Y445">
        <v>851.05</v>
      </c>
      <c r="Z445">
        <v>874.95</v>
      </c>
      <c r="AA445">
        <v>851.05</v>
      </c>
      <c r="AB445">
        <v>911.95</v>
      </c>
      <c r="AC445" s="1">
        <f>(Table2[[#This Row],[Close Price]]/Table2[[#This Row],[Day Low]])-1</f>
        <v>2.1444098466600003E-2</v>
      </c>
      <c r="AD445" s="1">
        <f>(Table2[[#This Row],[Day High]]/Table2[[#This Row],[Close Price]])-1</f>
        <v>6.4994823421145043E-3</v>
      </c>
      <c r="AE445" s="1">
        <f>(Table2[[#This Row],[Close Price]]/Table2[[#This Row],[Current Week Low]])-1</f>
        <v>2.1444098466600003E-2</v>
      </c>
      <c r="AF445" s="1">
        <f>(Table2[[#This Row],[Current Week High]]/Table2[[#This Row],[Close Price]])-1</f>
        <v>6.4994823421145043E-3</v>
      </c>
      <c r="AG445" s="1">
        <f>(Table2[[#This Row],[Close Price]]/Table2[[#This Row],[Current Month Low]])-1</f>
        <v>2.1444098466600003E-2</v>
      </c>
      <c r="AH445" s="1">
        <f>(Table2[[#This Row],[Current Month High]]/Table2[[#This Row],[Close Price]])-1</f>
        <v>4.9062464051535803E-2</v>
      </c>
      <c r="AI445">
        <v>8.7369147590014897</v>
      </c>
      <c r="AJ445">
        <v>43.059326915164903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0.03</v>
      </c>
      <c r="AM445" t="s">
        <v>3188</v>
      </c>
      <c r="AN445">
        <v>-2.63</v>
      </c>
      <c r="AO445" t="s">
        <v>3189</v>
      </c>
      <c r="AP445">
        <v>1.7811707794103002E-2</v>
      </c>
      <c r="AQ445">
        <f>(Table2[[#This Row],[Sharpe Ratio]]-AVERAGE(Table2[Sharpe Ratio]))/_xlfn.STDEV.P(Table2[Sharpe Ratio])</f>
        <v>-0.50936575545291096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-1.3726914958360377</v>
      </c>
      <c r="AS445">
        <f>_xlfn.RANK.AVG(Table2[[#This Row],[1Y Return vs Nifty Z-Score]],Table2[1Y Return vs Nifty Z-Score])</f>
        <v>542</v>
      </c>
      <c r="AT445">
        <f>_xlfn.RANK.AVG(Table2[[#This Row],[6M Return vs Nifty Z-Score]],Table2[6M Return vs Nifty Z-Score])</f>
        <v>278</v>
      </c>
      <c r="AU445">
        <f>_xlfn.RANK.AVG(Table2[[#This Row],[Sharpe Ratio Z-Score]],Table2[Sharpe Ratio Z-Score])</f>
        <v>467</v>
      </c>
      <c r="AV445">
        <f>(Table2[[#This Row],[Rank 1Y]]+Table2[[#This Row],[Rank 6M]]+Table2[[#This Row],[Rank Sharpe]])/3</f>
        <v>429</v>
      </c>
    </row>
    <row r="446" spans="1:48" x14ac:dyDescent="0.3">
      <c r="A446" t="s">
        <v>193</v>
      </c>
      <c r="B446" t="s">
        <v>194</v>
      </c>
      <c r="C446" t="s">
        <v>3131</v>
      </c>
      <c r="D446" t="s">
        <v>195</v>
      </c>
      <c r="E446">
        <v>137404.27919520001</v>
      </c>
      <c r="F446">
        <v>1332.35</v>
      </c>
      <c r="G446">
        <v>11.695659203718201</v>
      </c>
      <c r="H446">
        <f>(Table2[[#This Row],[1Y Return vs Nifty]]-AVERAGE(Table2[1Y Return vs Nifty]))/_xlfn.STDEV.P(Table2[1Y Return vs Nifty])</f>
        <v>-0.20943421405333154</v>
      </c>
      <c r="I446">
        <v>-6.4237406537429598</v>
      </c>
      <c r="J446">
        <f>(Table2[[#This Row],[1M Return vs Nifty]]-AVERAGE(Table2[1M Return vs Nifty]))/_xlfn.STDEV.P(Table2[1M Return vs Nifty])</f>
        <v>-0.67588169842509394</v>
      </c>
      <c r="K446">
        <v>-3.2232570133706502</v>
      </c>
      <c r="L446">
        <f>(Table2[[#This Row],[6M Return vs Nifty]]-AVERAGE(Table2[6M Return vs Nifty]))/_xlfn.STDEV.P(Table2[6M Return vs Nifty])</f>
        <v>-0.30654978896375096</v>
      </c>
      <c r="M446">
        <v>0.63910569512826498</v>
      </c>
      <c r="N446">
        <f>(Table2[[#This Row],[1W Return vs Nifty]]-AVERAGE(Table2[1W Return vs Nifty]))/_xlfn.STDEV.P(Table2[1W Return vs Nifty])</f>
        <v>-0.20446261817745653</v>
      </c>
      <c r="O446">
        <v>1411.93</v>
      </c>
      <c r="P446">
        <v>1425.3971115112199</v>
      </c>
      <c r="Q446">
        <v>1314.09699454065</v>
      </c>
      <c r="R446">
        <v>16.888867425740099</v>
      </c>
      <c r="S446" s="1">
        <f>(Table2[[#This Row],[Close Price]]-Table2[[#This Row],[20D EMA]])/Table2[[#This Row],[20D EMA]]</f>
        <v>-5.6362567549382868E-2</v>
      </c>
      <c r="T446" s="1">
        <f>(Table2[[#This Row],[Close Price]]-Table2[[#This Row],[50D EMA]])/Table2[[#This Row],[50D EMA]]</f>
        <v>-6.5278027266780808E-2</v>
      </c>
      <c r="U446" s="1">
        <f>(Table2[[#This Row],[Close Price]]-Table2[[#This Row],[200D EMA]])/Table2[[#This Row],[200D EMA]]</f>
        <v>1.389015082994716E-2</v>
      </c>
      <c r="V446">
        <v>1.3671396819917101</v>
      </c>
      <c r="W446">
        <v>1325</v>
      </c>
      <c r="X446">
        <v>1355.55</v>
      </c>
      <c r="Y446">
        <v>1325</v>
      </c>
      <c r="Z446">
        <v>1355.55</v>
      </c>
      <c r="AA446">
        <v>1325</v>
      </c>
      <c r="AB446">
        <v>1415.5</v>
      </c>
      <c r="AC446" s="1">
        <f>(Table2[[#This Row],[Close Price]]/Table2[[#This Row],[Day Low]])-1</f>
        <v>5.5471698113207513E-3</v>
      </c>
      <c r="AD446" s="1">
        <f>(Table2[[#This Row],[Day High]]/Table2[[#This Row],[Close Price]])-1</f>
        <v>1.7412841970953608E-2</v>
      </c>
      <c r="AE446" s="1">
        <f>(Table2[[#This Row],[Close Price]]/Table2[[#This Row],[Current Week Low]])-1</f>
        <v>5.5471698113207513E-3</v>
      </c>
      <c r="AF446" s="1">
        <f>(Table2[[#This Row],[Current Week High]]/Table2[[#This Row],[Close Price]])-1</f>
        <v>1.7412841970953608E-2</v>
      </c>
      <c r="AG446" s="1">
        <f>(Table2[[#This Row],[Close Price]]/Table2[[#This Row],[Current Month Low]])-1</f>
        <v>5.5471698113207513E-3</v>
      </c>
      <c r="AH446" s="1">
        <f>(Table2[[#This Row],[Current Month High]]/Table2[[#This Row],[Close Price]])-1</f>
        <v>6.2408526288137534E-2</v>
      </c>
      <c r="AI446">
        <v>15.7240965211843</v>
      </c>
      <c r="AJ446">
        <v>38.815378203792399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-0.12</v>
      </c>
      <c r="AM446" t="s">
        <v>3189</v>
      </c>
      <c r="AN446">
        <v>-6.97</v>
      </c>
      <c r="AO446" t="s">
        <v>3189</v>
      </c>
      <c r="AP446">
        <v>8.183182836346E-3</v>
      </c>
      <c r="AQ446">
        <f>(Table2[[#This Row],[Sharpe Ratio]]-AVERAGE(Table2[Sharpe Ratio]))/_xlfn.STDEV.P(Table2[Sharpe Ratio])</f>
        <v>-0.62177981137898808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371</v>
      </c>
      <c r="AT446">
        <f>_xlfn.RANK.AVG(Table2[[#This Row],[6M Return vs Nifty Z-Score]],Table2[6M Return vs Nifty Z-Score])</f>
        <v>431</v>
      </c>
      <c r="AU446">
        <f>_xlfn.RANK.AVG(Table2[[#This Row],[Sharpe Ratio Z-Score]],Table2[Sharpe Ratio Z-Score])</f>
        <v>488</v>
      </c>
      <c r="AV446">
        <f>(Table2[[#This Row],[Rank 1Y]]+Table2[[#This Row],[Rank 6M]]+Table2[[#This Row],[Rank Sharpe]])/3</f>
        <v>430</v>
      </c>
    </row>
    <row r="447" spans="1:48" x14ac:dyDescent="0.3">
      <c r="A447" t="s">
        <v>643</v>
      </c>
      <c r="B447" t="s">
        <v>644</v>
      </c>
      <c r="C447" t="s">
        <v>3143</v>
      </c>
      <c r="D447" t="s">
        <v>406</v>
      </c>
      <c r="E447">
        <v>29846.268007659899</v>
      </c>
      <c r="F447">
        <v>6587.45</v>
      </c>
      <c r="G447">
        <v>-3.9699469238294198</v>
      </c>
      <c r="H447">
        <f>(Table2[[#This Row],[1Y Return vs Nifty]]-AVERAGE(Table2[1Y Return vs Nifty]))/_xlfn.STDEV.P(Table2[1Y Return vs Nifty])</f>
        <v>-0.49101035968719414</v>
      </c>
      <c r="I447">
        <v>5.3226448126174901</v>
      </c>
      <c r="J447">
        <f>(Table2[[#This Row],[1M Return vs Nifty]]-AVERAGE(Table2[1M Return vs Nifty]))/_xlfn.STDEV.P(Table2[1M Return vs Nifty])</f>
        <v>0.6364995795143753</v>
      </c>
      <c r="K447">
        <v>11.967732090339601</v>
      </c>
      <c r="L447">
        <f>(Table2[[#This Row],[6M Return vs Nifty]]-AVERAGE(Table2[6M Return vs Nifty]))/_xlfn.STDEV.P(Table2[6M Return vs Nifty])</f>
        <v>0.22961936962987756</v>
      </c>
      <c r="M447">
        <v>9.8963352474423605</v>
      </c>
      <c r="N447">
        <f>(Table2[[#This Row],[1W Return vs Nifty]]-AVERAGE(Table2[1W Return vs Nifty]))/_xlfn.STDEV.P(Table2[1W Return vs Nifty])</f>
        <v>2.164539984668945</v>
      </c>
      <c r="O447">
        <v>6432.85</v>
      </c>
      <c r="P447">
        <v>6401.1602063605496</v>
      </c>
      <c r="Q447">
        <v>5959.7785552259302</v>
      </c>
      <c r="R447">
        <v>69.147740951179202</v>
      </c>
      <c r="S447" s="1">
        <f>(Table2[[#This Row],[Close Price]]-Table2[[#This Row],[20D EMA]])/Table2[[#This Row],[20D EMA]]</f>
        <v>2.4032893662995321E-2</v>
      </c>
      <c r="T447" s="1">
        <f>(Table2[[#This Row],[Close Price]]-Table2[[#This Row],[50D EMA]])/Table2[[#This Row],[50D EMA]]</f>
        <v>2.9102504488849108E-2</v>
      </c>
      <c r="U447" s="1">
        <f>(Table2[[#This Row],[Close Price]]-Table2[[#This Row],[200D EMA]])/Table2[[#This Row],[200D EMA]]</f>
        <v>0.10531791390532214</v>
      </c>
      <c r="V447">
        <v>1.3429944537996801</v>
      </c>
      <c r="W447">
        <v>6542.15</v>
      </c>
      <c r="X447">
        <v>6814.45</v>
      </c>
      <c r="Y447">
        <v>6542.15</v>
      </c>
      <c r="Z447">
        <v>6814.45</v>
      </c>
      <c r="AA447">
        <v>6300.05</v>
      </c>
      <c r="AB447">
        <v>6814.45</v>
      </c>
      <c r="AC447" s="1">
        <f>(Table2[[#This Row],[Close Price]]/Table2[[#This Row],[Day Low]])-1</f>
        <v>6.9243291578457988E-3</v>
      </c>
      <c r="AD447" s="1">
        <f>(Table2[[#This Row],[Day High]]/Table2[[#This Row],[Close Price]])-1</f>
        <v>3.445946458796656E-2</v>
      </c>
      <c r="AE447" s="1">
        <f>(Table2[[#This Row],[Close Price]]/Table2[[#This Row],[Current Week Low]])-1</f>
        <v>6.9243291578457988E-3</v>
      </c>
      <c r="AF447" s="1">
        <f>(Table2[[#This Row],[Current Week High]]/Table2[[#This Row],[Close Price]])-1</f>
        <v>3.445946458796656E-2</v>
      </c>
      <c r="AG447" s="1">
        <f>(Table2[[#This Row],[Close Price]]/Table2[[#This Row],[Current Month Low]])-1</f>
        <v>4.5618685565987471E-2</v>
      </c>
      <c r="AH447" s="1">
        <f>(Table2[[#This Row],[Current Month High]]/Table2[[#This Row],[Close Price]])-1</f>
        <v>3.445946458796656E-2</v>
      </c>
      <c r="AI447">
        <v>9.2509241056858205</v>
      </c>
      <c r="AJ447">
        <v>36.870701655966201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0.01</v>
      </c>
      <c r="AM447" t="s">
        <v>3188</v>
      </c>
      <c r="AN447">
        <v>2.39</v>
      </c>
      <c r="AO447" t="s">
        <v>3188</v>
      </c>
      <c r="AP447">
        <v>-1.056318043494E-3</v>
      </c>
      <c r="AQ447">
        <f>(Table2[[#This Row],[Sharpe Ratio]]-AVERAGE(Table2[Sharpe Ratio]))/_xlfn.STDEV.P(Table2[Sharpe Ratio])</f>
        <v>-0.72965196969941792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1.8099966044265858</v>
      </c>
      <c r="AS447">
        <f>_xlfn.RANK.AVG(Table2[[#This Row],[1Y Return vs Nifty Z-Score]],Table2[1Y Return vs Nifty Z-Score])</f>
        <v>473</v>
      </c>
      <c r="AT447">
        <f>_xlfn.RANK.AVG(Table2[[#This Row],[6M Return vs Nifty Z-Score]],Table2[6M Return vs Nifty Z-Score])</f>
        <v>249</v>
      </c>
      <c r="AU447">
        <f>_xlfn.RANK.AVG(Table2[[#This Row],[Sharpe Ratio Z-Score]],Table2[Sharpe Ratio Z-Score])</f>
        <v>569</v>
      </c>
      <c r="AV447">
        <f>(Table2[[#This Row],[Rank 1Y]]+Table2[[#This Row],[Rank 6M]]+Table2[[#This Row],[Rank Sharpe]])/3</f>
        <v>430.33333333333331</v>
      </c>
    </row>
    <row r="448" spans="1:48" x14ac:dyDescent="0.3">
      <c r="A448" t="s">
        <v>1302</v>
      </c>
      <c r="B448" t="s">
        <v>1303</v>
      </c>
      <c r="C448" t="s">
        <v>3135</v>
      </c>
      <c r="D448" t="s">
        <v>190</v>
      </c>
      <c r="E448">
        <v>8736.326352</v>
      </c>
      <c r="F448">
        <v>561.65</v>
      </c>
      <c r="G448">
        <v>-7.2006477954053398</v>
      </c>
      <c r="H448">
        <f>(Table2[[#This Row],[1Y Return vs Nifty]]-AVERAGE(Table2[1Y Return vs Nifty]))/_xlfn.STDEV.P(Table2[1Y Return vs Nifty])</f>
        <v>-0.54907950120062987</v>
      </c>
      <c r="I448">
        <v>1.35888412376418</v>
      </c>
      <c r="J448">
        <f>(Table2[[#This Row],[1M Return vs Nifty]]-AVERAGE(Table2[1M Return vs Nifty]))/_xlfn.STDEV.P(Table2[1M Return vs Nifty])</f>
        <v>0.19364289537259929</v>
      </c>
      <c r="K448">
        <v>-5.4679908065618799</v>
      </c>
      <c r="L448">
        <f>(Table2[[#This Row],[6M Return vs Nifty]]-AVERAGE(Table2[6M Return vs Nifty]))/_xlfn.STDEV.P(Table2[6M Return vs Nifty])</f>
        <v>-0.38577814078108386</v>
      </c>
      <c r="M448">
        <v>2.1802648766205399</v>
      </c>
      <c r="N448">
        <f>(Table2[[#This Row],[1W Return vs Nifty]]-AVERAGE(Table2[1W Return vs Nifty]))/_xlfn.STDEV.P(Table2[1W Return vs Nifty])</f>
        <v>0.18993292875409384</v>
      </c>
      <c r="O448">
        <v>573.97</v>
      </c>
      <c r="P448">
        <v>579.10531333135702</v>
      </c>
      <c r="Q448">
        <v>552.17508102823604</v>
      </c>
      <c r="R448">
        <v>45.678779739173898</v>
      </c>
      <c r="S448" s="1">
        <f>(Table2[[#This Row],[Close Price]]-Table2[[#This Row],[20D EMA]])/Table2[[#This Row],[20D EMA]]</f>
        <v>-2.146453647403183E-2</v>
      </c>
      <c r="T448" s="1">
        <f>(Table2[[#This Row],[Close Price]]-Table2[[#This Row],[50D EMA]])/Table2[[#This Row],[50D EMA]]</f>
        <v>-3.0141863542822181E-2</v>
      </c>
      <c r="U448" s="1">
        <f>(Table2[[#This Row],[Close Price]]-Table2[[#This Row],[200D EMA]])/Table2[[#This Row],[200D EMA]]</f>
        <v>1.7159265778745693E-2</v>
      </c>
      <c r="V448">
        <v>0.772148371491017</v>
      </c>
      <c r="W448">
        <v>531.65</v>
      </c>
      <c r="X448">
        <v>579.4</v>
      </c>
      <c r="Y448">
        <v>531.65</v>
      </c>
      <c r="Z448">
        <v>579.4</v>
      </c>
      <c r="AA448">
        <v>531.65</v>
      </c>
      <c r="AB448">
        <v>601.5</v>
      </c>
      <c r="AC448" s="1">
        <f>(Table2[[#This Row],[Close Price]]/Table2[[#This Row],[Day Low]])-1</f>
        <v>5.6428101194394786E-2</v>
      </c>
      <c r="AD448" s="1">
        <f>(Table2[[#This Row],[Day High]]/Table2[[#This Row],[Close Price]])-1</f>
        <v>3.1603311670969525E-2</v>
      </c>
      <c r="AE448" s="1">
        <f>(Table2[[#This Row],[Close Price]]/Table2[[#This Row],[Current Week Low]])-1</f>
        <v>5.6428101194394786E-2</v>
      </c>
      <c r="AF448" s="1">
        <f>(Table2[[#This Row],[Current Week High]]/Table2[[#This Row],[Close Price]])-1</f>
        <v>3.1603311670969525E-2</v>
      </c>
      <c r="AG448" s="1">
        <f>(Table2[[#This Row],[Close Price]]/Table2[[#This Row],[Current Month Low]])-1</f>
        <v>5.6428101194394786E-2</v>
      </c>
      <c r="AH448" s="1">
        <f>(Table2[[#This Row],[Current Month High]]/Table2[[#This Row],[Close Price]])-1</f>
        <v>7.0951660286655338E-2</v>
      </c>
      <c r="AI448">
        <v>26.021543665984101</v>
      </c>
      <c r="AJ448">
        <v>29.7113163972286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-0.14000000000000001</v>
      </c>
      <c r="AM448" t="s">
        <v>3189</v>
      </c>
      <c r="AN448">
        <v>-0.5</v>
      </c>
      <c r="AO448" t="s">
        <v>3189</v>
      </c>
      <c r="AP448">
        <v>6.5679199321030002E-2</v>
      </c>
      <c r="AQ448">
        <f>(Table2[[#This Row],[Sharpe Ratio]]-AVERAGE(Table2[Sharpe Ratio]))/_xlfn.STDEV.P(Table2[Sharpe Ratio])</f>
        <v>4.9492313997688983E-2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503</v>
      </c>
      <c r="AT448">
        <f>_xlfn.RANK.AVG(Table2[[#This Row],[6M Return vs Nifty Z-Score]],Table2[6M Return vs Nifty Z-Score])</f>
        <v>459</v>
      </c>
      <c r="AU448">
        <f>_xlfn.RANK.AVG(Table2[[#This Row],[Sharpe Ratio Z-Score]],Table2[Sharpe Ratio Z-Score])</f>
        <v>339</v>
      </c>
      <c r="AV448">
        <f>(Table2[[#This Row],[Rank 1Y]]+Table2[[#This Row],[Rank 6M]]+Table2[[#This Row],[Rank Sharpe]])/3</f>
        <v>433.66666666666669</v>
      </c>
    </row>
    <row r="449" spans="1:48" x14ac:dyDescent="0.3">
      <c r="A449" t="s">
        <v>1253</v>
      </c>
      <c r="B449" t="s">
        <v>1254</v>
      </c>
      <c r="C449" t="s">
        <v>3133</v>
      </c>
      <c r="D449" t="s">
        <v>284</v>
      </c>
      <c r="E449">
        <v>9391.3491611699992</v>
      </c>
      <c r="F449">
        <v>1409.65</v>
      </c>
      <c r="G449">
        <v>4.1052948270943803</v>
      </c>
      <c r="H449">
        <f>(Table2[[#This Row],[1Y Return vs Nifty]]-AVERAGE(Table2[1Y Return vs Nifty]))/_xlfn.STDEV.P(Table2[1Y Return vs Nifty])</f>
        <v>-0.34586465458176907</v>
      </c>
      <c r="I449">
        <v>7.1985627481883796</v>
      </c>
      <c r="J449">
        <f>(Table2[[#This Row],[1M Return vs Nifty]]-AVERAGE(Table2[1M Return vs Nifty]))/_xlfn.STDEV.P(Table2[1M Return vs Nifty])</f>
        <v>0.84608912385927981</v>
      </c>
      <c r="K449">
        <v>4.2926583390222</v>
      </c>
      <c r="L449">
        <f>(Table2[[#This Row],[6M Return vs Nifty]]-AVERAGE(Table2[6M Return vs Nifty]))/_xlfn.STDEV.P(Table2[6M Return vs Nifty])</f>
        <v>-4.1273974265867347E-2</v>
      </c>
      <c r="M449">
        <v>7.9486731391659404</v>
      </c>
      <c r="N449">
        <f>(Table2[[#This Row],[1W Return vs Nifty]]-AVERAGE(Table2[1W Return vs Nifty]))/_xlfn.STDEV.P(Table2[1W Return vs Nifty])</f>
        <v>1.6661169329451437</v>
      </c>
      <c r="O449">
        <v>1382.57</v>
      </c>
      <c r="P449">
        <v>1351.46705242193</v>
      </c>
      <c r="Q449">
        <v>1247.6365448352001</v>
      </c>
      <c r="R449">
        <v>71.452452673540705</v>
      </c>
      <c r="S449" s="1">
        <f>(Table2[[#This Row],[Close Price]]-Table2[[#This Row],[20D EMA]])/Table2[[#This Row],[20D EMA]]</f>
        <v>1.9586711703566659E-2</v>
      </c>
      <c r="T449" s="1">
        <f>(Table2[[#This Row],[Close Price]]-Table2[[#This Row],[50D EMA]])/Table2[[#This Row],[50D EMA]]</f>
        <v>4.305169517362771E-2</v>
      </c>
      <c r="U449" s="1">
        <f>(Table2[[#This Row],[Close Price]]-Table2[[#This Row],[200D EMA]])/Table2[[#This Row],[200D EMA]]</f>
        <v>0.12985629175057573</v>
      </c>
      <c r="V449">
        <v>0.64908604622737598</v>
      </c>
      <c r="W449">
        <v>1393</v>
      </c>
      <c r="X449">
        <v>1450</v>
      </c>
      <c r="Y449">
        <v>1393</v>
      </c>
      <c r="Z449">
        <v>1450</v>
      </c>
      <c r="AA449">
        <v>1372.4</v>
      </c>
      <c r="AB449">
        <v>1450</v>
      </c>
      <c r="AC449" s="1">
        <f>(Table2[[#This Row],[Close Price]]/Table2[[#This Row],[Day Low]])-1</f>
        <v>1.1952620244077616E-2</v>
      </c>
      <c r="AD449" s="1">
        <f>(Table2[[#This Row],[Day High]]/Table2[[#This Row],[Close Price]])-1</f>
        <v>2.862412655623725E-2</v>
      </c>
      <c r="AE449" s="1">
        <f>(Table2[[#This Row],[Close Price]]/Table2[[#This Row],[Current Week Low]])-1</f>
        <v>1.1952620244077616E-2</v>
      </c>
      <c r="AF449" s="1">
        <f>(Table2[[#This Row],[Current Week High]]/Table2[[#This Row],[Close Price]])-1</f>
        <v>2.862412655623725E-2</v>
      </c>
      <c r="AG449" s="1">
        <f>(Table2[[#This Row],[Close Price]]/Table2[[#This Row],[Current Month Low]])-1</f>
        <v>2.7142232585252168E-2</v>
      </c>
      <c r="AH449" s="1">
        <f>(Table2[[#This Row],[Current Month High]]/Table2[[#This Row],[Close Price]])-1</f>
        <v>2.862412655623725E-2</v>
      </c>
      <c r="AI449">
        <v>17.330543042599199</v>
      </c>
      <c r="AJ449">
        <v>44.298290510799397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-0.03</v>
      </c>
      <c r="AM449" t="s">
        <v>3189</v>
      </c>
      <c r="AN449">
        <v>3.02</v>
      </c>
      <c r="AO449" t="s">
        <v>3188</v>
      </c>
      <c r="AQ449">
        <f>(Table2[[#This Row],[Sharpe Ratio]]-AVERAGE(Table2[Sharpe Ratio]))/_xlfn.STDEV.P(Table2[Sharpe Ratio])</f>
        <v>-0.71731934386752505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1.407748084089262</v>
      </c>
      <c r="AS449">
        <f>_xlfn.RANK.AVG(Table2[[#This Row],[1Y Return vs Nifty Z-Score]],Table2[1Y Return vs Nifty Z-Score])</f>
        <v>418</v>
      </c>
      <c r="AT449">
        <f>_xlfn.RANK.AVG(Table2[[#This Row],[6M Return vs Nifty Z-Score]],Table2[6M Return vs Nifty Z-Score])</f>
        <v>342</v>
      </c>
      <c r="AU449">
        <f>_xlfn.RANK.AVG(Table2[[#This Row],[Sharpe Ratio Z-Score]],Table2[Sharpe Ratio Z-Score])</f>
        <v>541.5</v>
      </c>
      <c r="AV449">
        <f>(Table2[[#This Row],[Rank 1Y]]+Table2[[#This Row],[Rank 6M]]+Table2[[#This Row],[Rank Sharpe]])/3</f>
        <v>433.83333333333331</v>
      </c>
    </row>
    <row r="450" spans="1:48" x14ac:dyDescent="0.3">
      <c r="A450" t="s">
        <v>708</v>
      </c>
      <c r="B450" t="s">
        <v>709</v>
      </c>
      <c r="C450" t="s">
        <v>3133</v>
      </c>
      <c r="D450" t="s">
        <v>284</v>
      </c>
      <c r="E450">
        <v>24751.776891450001</v>
      </c>
      <c r="F450">
        <v>1231.1500000000001</v>
      </c>
      <c r="G450">
        <v>-9.3183495431192096</v>
      </c>
      <c r="H450">
        <f>(Table2[[#This Row],[1Y Return vs Nifty]]-AVERAGE(Table2[1Y Return vs Nifty]))/_xlfn.STDEV.P(Table2[1Y Return vs Nifty])</f>
        <v>-0.58714341592364827</v>
      </c>
      <c r="I450">
        <v>-9.4320645358175206</v>
      </c>
      <c r="J450">
        <f>(Table2[[#This Row],[1M Return vs Nifty]]-AVERAGE(Table2[1M Return vs Nifty]))/_xlfn.STDEV.P(Table2[1M Return vs Nifty])</f>
        <v>-1.0119908744877557</v>
      </c>
      <c r="K450">
        <v>-17.236819647286499</v>
      </c>
      <c r="L450">
        <f>(Table2[[#This Row],[6M Return vs Nifty]]-AVERAGE(Table2[6M Return vs Nifty]))/_xlfn.STDEV.P(Table2[6M Return vs Nifty])</f>
        <v>-0.80116143242090021</v>
      </c>
      <c r="M450">
        <v>3.5323845303042898</v>
      </c>
      <c r="N450">
        <f>(Table2[[#This Row],[1W Return vs Nifty]]-AVERAGE(Table2[1W Return vs Nifty]))/_xlfn.STDEV.P(Table2[1W Return vs Nifty])</f>
        <v>0.53595167667807264</v>
      </c>
      <c r="O450">
        <v>1250.8699999999999</v>
      </c>
      <c r="P450">
        <v>1255.34216111104</v>
      </c>
      <c r="Q450">
        <v>1219.52175617635</v>
      </c>
      <c r="R450">
        <v>38.975876142138901</v>
      </c>
      <c r="S450" s="1">
        <f>(Table2[[#This Row],[Close Price]]-Table2[[#This Row],[20D EMA]])/Table2[[#This Row],[20D EMA]]</f>
        <v>-1.5765027540831422E-2</v>
      </c>
      <c r="T450" s="1">
        <f>(Table2[[#This Row],[Close Price]]-Table2[[#This Row],[50D EMA]])/Table2[[#This Row],[50D EMA]]</f>
        <v>-1.9271368285463032E-2</v>
      </c>
      <c r="U450" s="1">
        <f>(Table2[[#This Row],[Close Price]]-Table2[[#This Row],[200D EMA]])/Table2[[#This Row],[200D EMA]]</f>
        <v>9.5350851797092479E-3</v>
      </c>
      <c r="V450">
        <v>1.13352063078647</v>
      </c>
      <c r="W450">
        <v>1189.3</v>
      </c>
      <c r="X450">
        <v>1244</v>
      </c>
      <c r="Y450">
        <v>1189.3</v>
      </c>
      <c r="Z450">
        <v>1244</v>
      </c>
      <c r="AA450">
        <v>1189.3</v>
      </c>
      <c r="AB450">
        <v>1256.2</v>
      </c>
      <c r="AC450" s="1">
        <f>(Table2[[#This Row],[Close Price]]/Table2[[#This Row],[Day Low]])-1</f>
        <v>3.5188766501303315E-2</v>
      </c>
      <c r="AD450" s="1">
        <f>(Table2[[#This Row],[Day High]]/Table2[[#This Row],[Close Price]])-1</f>
        <v>1.0437395930633864E-2</v>
      </c>
      <c r="AE450" s="1">
        <f>(Table2[[#This Row],[Close Price]]/Table2[[#This Row],[Current Week Low]])-1</f>
        <v>3.5188766501303315E-2</v>
      </c>
      <c r="AF450" s="1">
        <f>(Table2[[#This Row],[Current Week High]]/Table2[[#This Row],[Close Price]])-1</f>
        <v>1.0437395930633864E-2</v>
      </c>
      <c r="AG450" s="1">
        <f>(Table2[[#This Row],[Close Price]]/Table2[[#This Row],[Current Month Low]])-1</f>
        <v>3.5188766501303315E-2</v>
      </c>
      <c r="AH450" s="1">
        <f>(Table2[[#This Row],[Current Month High]]/Table2[[#This Row],[Close Price]])-1</f>
        <v>2.0346830199406973E-2</v>
      </c>
      <c r="AI450">
        <v>17.361816188116801</v>
      </c>
      <c r="AJ450">
        <v>25.633960916373201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</v>
      </c>
      <c r="AM450" t="s">
        <v>3189</v>
      </c>
      <c r="AN450">
        <v>-3.35</v>
      </c>
      <c r="AO450" t="s">
        <v>3189</v>
      </c>
      <c r="AP450">
        <v>0.10939233284104</v>
      </c>
      <c r="AQ450">
        <f>(Table2[[#This Row],[Sharpe Ratio]]-AVERAGE(Table2[Sharpe Ratio]))/_xlfn.STDEV.P(Table2[Sharpe Ratio])</f>
        <v>0.55984781058532085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509</v>
      </c>
      <c r="AT450">
        <f>_xlfn.RANK.AVG(Table2[[#This Row],[6M Return vs Nifty Z-Score]],Table2[6M Return vs Nifty Z-Score])</f>
        <v>586</v>
      </c>
      <c r="AU450">
        <f>_xlfn.RANK.AVG(Table2[[#This Row],[Sharpe Ratio Z-Score]],Table2[Sharpe Ratio Z-Score])</f>
        <v>207</v>
      </c>
      <c r="AV450">
        <f>(Table2[[#This Row],[Rank 1Y]]+Table2[[#This Row],[Rank 6M]]+Table2[[#This Row],[Rank Sharpe]])/3</f>
        <v>434</v>
      </c>
    </row>
    <row r="451" spans="1:48" x14ac:dyDescent="0.3">
      <c r="A451" t="s">
        <v>1825</v>
      </c>
      <c r="B451" t="s">
        <v>1826</v>
      </c>
      <c r="C451" t="s">
        <v>3139</v>
      </c>
      <c r="D451" t="s">
        <v>125</v>
      </c>
      <c r="E451">
        <v>4295.7937197000001</v>
      </c>
      <c r="F451">
        <v>846.65</v>
      </c>
      <c r="G451">
        <v>12.2900689440467</v>
      </c>
      <c r="H451">
        <f>(Table2[[#This Row],[1Y Return vs Nifty]]-AVERAGE(Table2[1Y Return vs Nifty]))/_xlfn.STDEV.P(Table2[1Y Return vs Nifty])</f>
        <v>-0.19875019696224658</v>
      </c>
      <c r="I451">
        <v>0.530658519909468</v>
      </c>
      <c r="J451">
        <f>(Table2[[#This Row],[1M Return vs Nifty]]-AVERAGE(Table2[1M Return vs Nifty]))/_xlfn.STDEV.P(Table2[1M Return vs Nifty])</f>
        <v>0.10110823613449921</v>
      </c>
      <c r="K451">
        <v>8.3757654932128691</v>
      </c>
      <c r="L451">
        <f>(Table2[[#This Row],[6M Return vs Nifty]]-AVERAGE(Table2[6M Return vs Nifty]))/_xlfn.STDEV.P(Table2[6M Return vs Nifty])</f>
        <v>0.10284015236301269</v>
      </c>
      <c r="M451">
        <v>-2.58285517898481</v>
      </c>
      <c r="N451">
        <f>(Table2[[#This Row],[1W Return vs Nifty]]-AVERAGE(Table2[1W Return vs Nifty]))/_xlfn.STDEV.P(Table2[1W Return vs Nifty])</f>
        <v>-1.0289894006136884</v>
      </c>
      <c r="O451">
        <v>941.7</v>
      </c>
      <c r="P451">
        <v>914.82016288724697</v>
      </c>
      <c r="Q451">
        <v>812.04438547074096</v>
      </c>
      <c r="R451">
        <v>35.920479690071701</v>
      </c>
      <c r="S451" s="1">
        <f>(Table2[[#This Row],[Close Price]]-Table2[[#This Row],[20D EMA]])/Table2[[#This Row],[20D EMA]]</f>
        <v>-0.10093448019539138</v>
      </c>
      <c r="T451" s="1">
        <f>(Table2[[#This Row],[Close Price]]-Table2[[#This Row],[50D EMA]])/Table2[[#This Row],[50D EMA]]</f>
        <v>-7.4517556185137418E-2</v>
      </c>
      <c r="U451" s="1">
        <f>(Table2[[#This Row],[Close Price]]-Table2[[#This Row],[200D EMA]])/Table2[[#This Row],[200D EMA]]</f>
        <v>4.2615422442947117E-2</v>
      </c>
      <c r="V451">
        <v>2.49788690836772</v>
      </c>
      <c r="W451">
        <v>838.9</v>
      </c>
      <c r="X451">
        <v>917.55</v>
      </c>
      <c r="Y451">
        <v>838.9</v>
      </c>
      <c r="Z451">
        <v>917.55</v>
      </c>
      <c r="AA451">
        <v>838.9</v>
      </c>
      <c r="AB451">
        <v>997.65</v>
      </c>
      <c r="AC451" s="1">
        <f>(Table2[[#This Row],[Close Price]]/Table2[[#This Row],[Day Low]])-1</f>
        <v>9.2382882345929396E-3</v>
      </c>
      <c r="AD451" s="1">
        <f>(Table2[[#This Row],[Day High]]/Table2[[#This Row],[Close Price]])-1</f>
        <v>8.3741805941061731E-2</v>
      </c>
      <c r="AE451" s="1">
        <f>(Table2[[#This Row],[Close Price]]/Table2[[#This Row],[Current Week Low]])-1</f>
        <v>9.2382882345929396E-3</v>
      </c>
      <c r="AF451" s="1">
        <f>(Table2[[#This Row],[Current Week High]]/Table2[[#This Row],[Close Price]])-1</f>
        <v>8.3741805941061731E-2</v>
      </c>
      <c r="AG451" s="1">
        <f>(Table2[[#This Row],[Close Price]]/Table2[[#This Row],[Current Month Low]])-1</f>
        <v>9.2382882345929396E-3</v>
      </c>
      <c r="AH451" s="1">
        <f>(Table2[[#This Row],[Current Month High]]/Table2[[#This Row],[Close Price]])-1</f>
        <v>0.17834996751904564</v>
      </c>
      <c r="AI451">
        <v>22.163822122482699</v>
      </c>
      <c r="AJ451">
        <v>42.2702066879516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-0.03</v>
      </c>
      <c r="AM451" t="s">
        <v>3189</v>
      </c>
      <c r="AN451">
        <v>-13.77</v>
      </c>
      <c r="AO451" t="s">
        <v>3189</v>
      </c>
      <c r="AP451">
        <v>-4.2676632610023003E-2</v>
      </c>
      <c r="AQ451">
        <f>(Table2[[#This Row],[Sharpe Ratio]]-AVERAGE(Table2[Sharpe Ratio]))/_xlfn.STDEV.P(Table2[Sharpe Ratio])</f>
        <v>-1.2155735817707893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-2.239364790849212</v>
      </c>
      <c r="AS451">
        <f>_xlfn.RANK.AVG(Table2[[#This Row],[1Y Return vs Nifty Z-Score]],Table2[1Y Return vs Nifty Z-Score])</f>
        <v>368</v>
      </c>
      <c r="AT451">
        <f>_xlfn.RANK.AVG(Table2[[#This Row],[6M Return vs Nifty Z-Score]],Table2[6M Return vs Nifty Z-Score])</f>
        <v>285</v>
      </c>
      <c r="AU451">
        <f>_xlfn.RANK.AVG(Table2[[#This Row],[Sharpe Ratio Z-Score]],Table2[Sharpe Ratio Z-Score])</f>
        <v>650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1597</v>
      </c>
      <c r="B452" t="s">
        <v>1598</v>
      </c>
      <c r="C452" t="s">
        <v>3134</v>
      </c>
      <c r="D452" t="s">
        <v>865</v>
      </c>
      <c r="E452">
        <v>5959.8315350140001</v>
      </c>
      <c r="F452">
        <v>188.14</v>
      </c>
      <c r="G452">
        <v>14.553474586706001</v>
      </c>
      <c r="H452">
        <f>(Table2[[#This Row],[1Y Return vs Nifty]]-AVERAGE(Table2[1Y Return vs Nifty]))/_xlfn.STDEV.P(Table2[1Y Return vs Nifty])</f>
        <v>-0.15806737679704233</v>
      </c>
      <c r="I452">
        <v>-5.9345045457898298</v>
      </c>
      <c r="J452">
        <f>(Table2[[#This Row],[1M Return vs Nifty]]-AVERAGE(Table2[1M Return vs Nifty]))/_xlfn.STDEV.P(Table2[1M Return vs Nifty])</f>
        <v>-0.62122111279997383</v>
      </c>
      <c r="K452">
        <v>-15.9721084165311</v>
      </c>
      <c r="L452">
        <f>(Table2[[#This Row],[6M Return vs Nifty]]-AVERAGE(Table2[6M Return vs Nifty]))/_xlfn.STDEV.P(Table2[6M Return vs Nifty])</f>
        <v>-0.75652318327013113</v>
      </c>
      <c r="M452">
        <v>0.77747904084502195</v>
      </c>
      <c r="N452">
        <f>(Table2[[#This Row],[1W Return vs Nifty]]-AVERAGE(Table2[1W Return vs Nifty]))/_xlfn.STDEV.P(Table2[1W Return vs Nifty])</f>
        <v>-0.1690517196667225</v>
      </c>
      <c r="O452">
        <v>210.31</v>
      </c>
      <c r="P452">
        <v>213.14315342791301</v>
      </c>
      <c r="Q452">
        <v>200.30598391657301</v>
      </c>
      <c r="R452">
        <v>28.748897675335598</v>
      </c>
      <c r="S452" s="1">
        <f>(Table2[[#This Row],[Close Price]]-Table2[[#This Row],[20D EMA]])/Table2[[#This Row],[20D EMA]]</f>
        <v>-0.10541581474965535</v>
      </c>
      <c r="T452" s="1">
        <f>(Table2[[#This Row],[Close Price]]-Table2[[#This Row],[50D EMA]])/Table2[[#This Row],[50D EMA]]</f>
        <v>-0.11730685703854578</v>
      </c>
      <c r="U452" s="1">
        <f>(Table2[[#This Row],[Close Price]]-Table2[[#This Row],[200D EMA]])/Table2[[#This Row],[200D EMA]]</f>
        <v>-6.0736996861961601E-2</v>
      </c>
      <c r="V452">
        <v>0.71944268464869499</v>
      </c>
      <c r="W452">
        <v>185.98</v>
      </c>
      <c r="X452">
        <v>202.84</v>
      </c>
      <c r="Y452">
        <v>185.98</v>
      </c>
      <c r="Z452">
        <v>202.84</v>
      </c>
      <c r="AA452">
        <v>185.98</v>
      </c>
      <c r="AB452">
        <v>212.4</v>
      </c>
      <c r="AC452" s="1">
        <f>(Table2[[#This Row],[Close Price]]/Table2[[#This Row],[Day Low]])-1</f>
        <v>1.1614152059361116E-2</v>
      </c>
      <c r="AD452" s="1">
        <f>(Table2[[#This Row],[Day High]]/Table2[[#This Row],[Close Price]])-1</f>
        <v>7.8133304985649188E-2</v>
      </c>
      <c r="AE452" s="1">
        <f>(Table2[[#This Row],[Close Price]]/Table2[[#This Row],[Current Week Low]])-1</f>
        <v>1.1614152059361116E-2</v>
      </c>
      <c r="AF452" s="1">
        <f>(Table2[[#This Row],[Current Week High]]/Table2[[#This Row],[Close Price]])-1</f>
        <v>7.8133304985649188E-2</v>
      </c>
      <c r="AG452" s="1">
        <f>(Table2[[#This Row],[Close Price]]/Table2[[#This Row],[Current Month Low]])-1</f>
        <v>1.1614152059361116E-2</v>
      </c>
      <c r="AH452" s="1">
        <f>(Table2[[#This Row],[Current Month High]]/Table2[[#This Row],[Close Price]])-1</f>
        <v>0.12894652918039773</v>
      </c>
      <c r="AI452">
        <v>35.3247581588179</v>
      </c>
      <c r="AJ452">
        <v>49.7929936305732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-0.08</v>
      </c>
      <c r="AM452" t="s">
        <v>3189</v>
      </c>
      <c r="AN452">
        <v>-20.41</v>
      </c>
      <c r="AO452" t="s">
        <v>3189</v>
      </c>
      <c r="AP452">
        <v>4.6643468229977003E-2</v>
      </c>
      <c r="AQ452">
        <f>(Table2[[#This Row],[Sharpe Ratio]]-AVERAGE(Table2[Sharpe Ratio]))/_xlfn.STDEV.P(Table2[Sharpe Ratio])</f>
        <v>-0.17275187697150501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355</v>
      </c>
      <c r="AT452">
        <f>_xlfn.RANK.AVG(Table2[[#This Row],[6M Return vs Nifty Z-Score]],Table2[6M Return vs Nifty Z-Score])</f>
        <v>566</v>
      </c>
      <c r="AU452">
        <f>_xlfn.RANK.AVG(Table2[[#This Row],[Sharpe Ratio Z-Score]],Table2[Sharpe Ratio Z-Score])</f>
        <v>385</v>
      </c>
      <c r="AV452">
        <f>(Table2[[#This Row],[Rank 1Y]]+Table2[[#This Row],[Rank 6M]]+Table2[[#This Row],[Rank Sharpe]])/3</f>
        <v>435.33333333333331</v>
      </c>
    </row>
    <row r="453" spans="1:48" x14ac:dyDescent="0.3">
      <c r="A453" t="s">
        <v>966</v>
      </c>
      <c r="B453" t="s">
        <v>967</v>
      </c>
      <c r="C453" t="s">
        <v>3128</v>
      </c>
      <c r="D453" t="s">
        <v>21</v>
      </c>
      <c r="E453">
        <v>15290.42554294</v>
      </c>
      <c r="F453">
        <v>667.7</v>
      </c>
      <c r="G453">
        <v>2.2327446523058501</v>
      </c>
      <c r="H453">
        <f>(Table2[[#This Row],[1Y Return vs Nifty]]-AVERAGE(Table2[1Y Return vs Nifty]))/_xlfn.STDEV.P(Table2[1Y Return vs Nifty])</f>
        <v>-0.37952217516731379</v>
      </c>
      <c r="I453">
        <v>-12.560897450237301</v>
      </c>
      <c r="J453">
        <f>(Table2[[#This Row],[1M Return vs Nifty]]-AVERAGE(Table2[1M Return vs Nifty]))/_xlfn.STDEV.P(Table2[1M Return vs Nifty])</f>
        <v>-1.3615640900479629</v>
      </c>
      <c r="K453">
        <v>-1.61128273916746</v>
      </c>
      <c r="L453">
        <f>(Table2[[#This Row],[6M Return vs Nifty]]-AVERAGE(Table2[6M Return vs Nifty]))/_xlfn.STDEV.P(Table2[6M Return vs Nifty])</f>
        <v>-0.24965481758476385</v>
      </c>
      <c r="M453">
        <v>3.91801090217777</v>
      </c>
      <c r="N453">
        <f>(Table2[[#This Row],[1W Return vs Nifty]]-AVERAGE(Table2[1W Return vs Nifty]))/_xlfn.STDEV.P(Table2[1W Return vs Nifty])</f>
        <v>0.63463669615737495</v>
      </c>
      <c r="O453">
        <v>711.26</v>
      </c>
      <c r="P453">
        <v>732.72106705902297</v>
      </c>
      <c r="Q453">
        <v>657.42757896358</v>
      </c>
      <c r="R453">
        <v>26.371730287300501</v>
      </c>
      <c r="S453" s="1">
        <f>(Table2[[#This Row],[Close Price]]-Table2[[#This Row],[20D EMA]])/Table2[[#This Row],[20D EMA]]</f>
        <v>-6.1243427157438836E-2</v>
      </c>
      <c r="T453" s="1">
        <f>(Table2[[#This Row],[Close Price]]-Table2[[#This Row],[50D EMA]])/Table2[[#This Row],[50D EMA]]</f>
        <v>-8.8739180545200941E-2</v>
      </c>
      <c r="U453" s="1">
        <f>(Table2[[#This Row],[Close Price]]-Table2[[#This Row],[200D EMA]])/Table2[[#This Row],[200D EMA]]</f>
        <v>1.5625175099307949E-2</v>
      </c>
      <c r="V453">
        <v>0.94105778624732295</v>
      </c>
      <c r="W453">
        <v>661.8</v>
      </c>
      <c r="X453">
        <v>684.15</v>
      </c>
      <c r="Y453">
        <v>661.8</v>
      </c>
      <c r="Z453">
        <v>684.15</v>
      </c>
      <c r="AA453">
        <v>659.6</v>
      </c>
      <c r="AB453">
        <v>686.1</v>
      </c>
      <c r="AC453" s="1">
        <f>(Table2[[#This Row],[Close Price]]/Table2[[#This Row],[Day Low]])-1</f>
        <v>8.9150800846178324E-3</v>
      </c>
      <c r="AD453" s="1">
        <f>(Table2[[#This Row],[Day High]]/Table2[[#This Row],[Close Price]])-1</f>
        <v>2.463681293994302E-2</v>
      </c>
      <c r="AE453" s="1">
        <f>(Table2[[#This Row],[Close Price]]/Table2[[#This Row],[Current Week Low]])-1</f>
        <v>8.9150800846178324E-3</v>
      </c>
      <c r="AF453" s="1">
        <f>(Table2[[#This Row],[Current Week High]]/Table2[[#This Row],[Close Price]])-1</f>
        <v>2.463681293994302E-2</v>
      </c>
      <c r="AG453" s="1">
        <f>(Table2[[#This Row],[Close Price]]/Table2[[#This Row],[Current Month Low]])-1</f>
        <v>1.2280169799878671E-2</v>
      </c>
      <c r="AH453" s="1">
        <f>(Table2[[#This Row],[Current Month High]]/Table2[[#This Row],[Close Price]])-1</f>
        <v>2.7557286206379983E-2</v>
      </c>
      <c r="AI453">
        <v>25.7301183166092</v>
      </c>
      <c r="AJ453">
        <v>46.329169406092397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-0.2</v>
      </c>
      <c r="AM453" t="s">
        <v>3189</v>
      </c>
      <c r="AN453">
        <v>-10.33</v>
      </c>
      <c r="AO453" t="s">
        <v>3189</v>
      </c>
      <c r="AP453">
        <v>1.8321073777123002E-2</v>
      </c>
      <c r="AQ453">
        <f>(Table2[[#This Row],[Sharpe Ratio]]-AVERAGE(Table2[Sharpe Ratio]))/_xlfn.STDEV.P(Table2[Sharpe Ratio])</f>
        <v>-0.50341885326869606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432</v>
      </c>
      <c r="AT453">
        <f>_xlfn.RANK.AVG(Table2[[#This Row],[6M Return vs Nifty Z-Score]],Table2[6M Return vs Nifty Z-Score])</f>
        <v>411</v>
      </c>
      <c r="AU453">
        <f>_xlfn.RANK.AVG(Table2[[#This Row],[Sharpe Ratio Z-Score]],Table2[Sharpe Ratio Z-Score])</f>
        <v>465</v>
      </c>
      <c r="AV453">
        <f>(Table2[[#This Row],[Rank 1Y]]+Table2[[#This Row],[Rank 6M]]+Table2[[#This Row],[Rank Sharpe]])/3</f>
        <v>436</v>
      </c>
    </row>
    <row r="454" spans="1:48" x14ac:dyDescent="0.3">
      <c r="A454" t="s">
        <v>1290</v>
      </c>
      <c r="B454" t="s">
        <v>1291</v>
      </c>
      <c r="C454" t="s">
        <v>3131</v>
      </c>
      <c r="D454" t="s">
        <v>230</v>
      </c>
      <c r="E454">
        <v>8899.6358679999994</v>
      </c>
      <c r="F454">
        <v>662.85</v>
      </c>
      <c r="G454">
        <v>-23.999014468515298</v>
      </c>
      <c r="H454">
        <f>(Table2[[#This Row],[1Y Return vs Nifty]]-AVERAGE(Table2[1Y Return vs Nifty]))/_xlfn.STDEV.P(Table2[1Y Return vs Nifty])</f>
        <v>-0.85101606862402501</v>
      </c>
      <c r="I454">
        <v>-11.699057203488699</v>
      </c>
      <c r="J454">
        <f>(Table2[[#This Row],[1M Return vs Nifty]]-AVERAGE(Table2[1M Return vs Nifty]))/_xlfn.STDEV.P(Table2[1M Return vs Nifty])</f>
        <v>-1.2652737880102203</v>
      </c>
      <c r="K454">
        <v>5.0118208788721397</v>
      </c>
      <c r="L454">
        <f>(Table2[[#This Row],[6M Return vs Nifty]]-AVERAGE(Table2[6M Return vs Nifty]))/_xlfn.STDEV.P(Table2[6M Return vs Nifty])</f>
        <v>-1.5890981015663403E-2</v>
      </c>
      <c r="M454">
        <v>-0.58005178659984402</v>
      </c>
      <c r="N454">
        <f>(Table2[[#This Row],[1W Return vs Nifty]]-AVERAGE(Table2[1W Return vs Nifty]))/_xlfn.STDEV.P(Table2[1W Return vs Nifty])</f>
        <v>-0.51645523229293711</v>
      </c>
      <c r="O454">
        <v>708.55</v>
      </c>
      <c r="P454">
        <v>696.12202032251002</v>
      </c>
      <c r="Q454">
        <v>643.17665214410601</v>
      </c>
      <c r="R454">
        <v>22.976141867636699</v>
      </c>
      <c r="S454" s="1">
        <f>(Table2[[#This Row],[Close Price]]-Table2[[#This Row],[20D EMA]])/Table2[[#This Row],[20D EMA]]</f>
        <v>-6.449791828381897E-2</v>
      </c>
      <c r="T454" s="1">
        <f>(Table2[[#This Row],[Close Price]]-Table2[[#This Row],[50D EMA]])/Table2[[#This Row],[50D EMA]]</f>
        <v>-4.7796247426701473E-2</v>
      </c>
      <c r="U454" s="1">
        <f>(Table2[[#This Row],[Close Price]]-Table2[[#This Row],[200D EMA]])/Table2[[#This Row],[200D EMA]]</f>
        <v>3.0587782983587105E-2</v>
      </c>
      <c r="V454">
        <v>0.36567542877433601</v>
      </c>
      <c r="W454">
        <v>642.04999999999995</v>
      </c>
      <c r="X454">
        <v>673.15</v>
      </c>
      <c r="Y454">
        <v>642.04999999999995</v>
      </c>
      <c r="Z454">
        <v>673.15</v>
      </c>
      <c r="AA454">
        <v>642.04999999999995</v>
      </c>
      <c r="AB454">
        <v>704.25</v>
      </c>
      <c r="AC454" s="1">
        <f>(Table2[[#This Row],[Close Price]]/Table2[[#This Row],[Day Low]])-1</f>
        <v>3.2396230823144689E-2</v>
      </c>
      <c r="AD454" s="1">
        <f>(Table2[[#This Row],[Day High]]/Table2[[#This Row],[Close Price]])-1</f>
        <v>1.5538960549143832E-2</v>
      </c>
      <c r="AE454" s="1">
        <f>(Table2[[#This Row],[Close Price]]/Table2[[#This Row],[Current Week Low]])-1</f>
        <v>3.2396230823144689E-2</v>
      </c>
      <c r="AF454" s="1">
        <f>(Table2[[#This Row],[Current Week High]]/Table2[[#This Row],[Close Price]])-1</f>
        <v>1.5538960549143832E-2</v>
      </c>
      <c r="AG454" s="1">
        <f>(Table2[[#This Row],[Close Price]]/Table2[[#This Row],[Current Month Low]])-1</f>
        <v>3.2396230823144689E-2</v>
      </c>
      <c r="AH454" s="1">
        <f>(Table2[[#This Row],[Current Month High]]/Table2[[#This Row],[Close Price]])-1</f>
        <v>6.2457569585879114E-2</v>
      </c>
      <c r="AI454">
        <v>28.988458927359101</v>
      </c>
      <c r="AJ454">
        <v>20.168600435097801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0.06</v>
      </c>
      <c r="AM454" t="s">
        <v>3188</v>
      </c>
      <c r="AN454">
        <v>-11.38</v>
      </c>
      <c r="AO454" t="s">
        <v>3189</v>
      </c>
      <c r="AP454">
        <v>4.6600620995905E-2</v>
      </c>
      <c r="AQ454">
        <f>(Table2[[#This Row],[Sharpe Ratio]]-AVERAGE(Table2[Sharpe Ratio]))/_xlfn.STDEV.P(Table2[Sharpe Ratio])</f>
        <v>-0.17325212299967443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-2.8218881929425201</v>
      </c>
      <c r="AS454">
        <f>_xlfn.RANK.AVG(Table2[[#This Row],[1Y Return vs Nifty Z-Score]],Table2[1Y Return vs Nifty Z-Score])</f>
        <v>600</v>
      </c>
      <c r="AT454">
        <f>_xlfn.RANK.AVG(Table2[[#This Row],[6M Return vs Nifty Z-Score]],Table2[6M Return vs Nifty Z-Score])</f>
        <v>329</v>
      </c>
      <c r="AU454">
        <f>_xlfn.RANK.AVG(Table2[[#This Row],[Sharpe Ratio Z-Score]],Table2[Sharpe Ratio Z-Score])</f>
        <v>386</v>
      </c>
      <c r="AV454">
        <f>(Table2[[#This Row],[Rank 1Y]]+Table2[[#This Row],[Rank 6M]]+Table2[[#This Row],[Rank Sharpe]])/3</f>
        <v>438.33333333333331</v>
      </c>
    </row>
    <row r="455" spans="1:48" x14ac:dyDescent="0.3">
      <c r="A455" t="s">
        <v>1340</v>
      </c>
      <c r="B455" t="s">
        <v>1341</v>
      </c>
      <c r="C455" t="s">
        <v>3137</v>
      </c>
      <c r="D455" t="s">
        <v>77</v>
      </c>
      <c r="E455">
        <v>8421.5031686120001</v>
      </c>
      <c r="F455">
        <v>208.96</v>
      </c>
      <c r="G455">
        <v>7.8700867448363203</v>
      </c>
      <c r="H455">
        <f>(Table2[[#This Row],[1Y Return vs Nifty]]-AVERAGE(Table2[1Y Return vs Nifty]))/_xlfn.STDEV.P(Table2[1Y Return vs Nifty])</f>
        <v>-0.27819567397034067</v>
      </c>
      <c r="I455">
        <v>-4.4922823017432103</v>
      </c>
      <c r="J455">
        <f>(Table2[[#This Row],[1M Return vs Nifty]]-AVERAGE(Table2[1M Return vs Nifty]))/_xlfn.STDEV.P(Table2[1M Return vs Nifty])</f>
        <v>-0.46008682369162507</v>
      </c>
      <c r="K455">
        <v>-21.500005348457702</v>
      </c>
      <c r="L455">
        <f>(Table2[[#This Row],[6M Return vs Nifty]]-AVERAGE(Table2[6M Return vs Nifty]))/_xlfn.STDEV.P(Table2[6M Return vs Nifty])</f>
        <v>-0.95163146927762277</v>
      </c>
      <c r="M455">
        <v>6.06509061540332</v>
      </c>
      <c r="N455">
        <f>(Table2[[#This Row],[1W Return vs Nifty]]-AVERAGE(Table2[1W Return vs Nifty]))/_xlfn.STDEV.P(Table2[1W Return vs Nifty])</f>
        <v>1.1840923837803032</v>
      </c>
      <c r="O455">
        <v>210.76</v>
      </c>
      <c r="P455">
        <v>212.50267530149401</v>
      </c>
      <c r="Q455">
        <v>203.30676100319801</v>
      </c>
      <c r="R455">
        <v>46.526900818991997</v>
      </c>
      <c r="S455" s="1">
        <f>(Table2[[#This Row],[Close Price]]-Table2[[#This Row],[20D EMA]])/Table2[[#This Row],[20D EMA]]</f>
        <v>-8.5405200227746392E-3</v>
      </c>
      <c r="T455" s="1">
        <f>(Table2[[#This Row],[Close Price]]-Table2[[#This Row],[50D EMA]])/Table2[[#This Row],[50D EMA]]</f>
        <v>-1.6671203298818393E-2</v>
      </c>
      <c r="U455" s="1">
        <f>(Table2[[#This Row],[Close Price]]-Table2[[#This Row],[200D EMA]])/Table2[[#This Row],[200D EMA]]</f>
        <v>2.7806448584919798E-2</v>
      </c>
      <c r="V455">
        <v>1.0820877026101201</v>
      </c>
      <c r="W455">
        <v>203.21</v>
      </c>
      <c r="X455">
        <v>214.4</v>
      </c>
      <c r="Y455">
        <v>203.21</v>
      </c>
      <c r="Z455">
        <v>214.4</v>
      </c>
      <c r="AA455">
        <v>201.01</v>
      </c>
      <c r="AB455">
        <v>217.24</v>
      </c>
      <c r="AC455" s="1">
        <f>(Table2[[#This Row],[Close Price]]/Table2[[#This Row],[Day Low]])-1</f>
        <v>2.8295851582107234E-2</v>
      </c>
      <c r="AD455" s="1">
        <f>(Table2[[#This Row],[Day High]]/Table2[[#This Row],[Close Price]])-1</f>
        <v>2.6033690658499253E-2</v>
      </c>
      <c r="AE455" s="1">
        <f>(Table2[[#This Row],[Close Price]]/Table2[[#This Row],[Current Week Low]])-1</f>
        <v>2.8295851582107234E-2</v>
      </c>
      <c r="AF455" s="1">
        <f>(Table2[[#This Row],[Current Week High]]/Table2[[#This Row],[Close Price]])-1</f>
        <v>2.6033690658499253E-2</v>
      </c>
      <c r="AG455" s="1">
        <f>(Table2[[#This Row],[Close Price]]/Table2[[#This Row],[Current Month Low]])-1</f>
        <v>3.9550271130789572E-2</v>
      </c>
      <c r="AH455" s="1">
        <f>(Table2[[#This Row],[Current Month High]]/Table2[[#This Row],[Close Price]])-1</f>
        <v>3.9624808575803971E-2</v>
      </c>
      <c r="AI455">
        <v>22.511485451761001</v>
      </c>
      <c r="AJ455">
        <v>42.149659863945502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0.05</v>
      </c>
      <c r="AM455" t="s">
        <v>3188</v>
      </c>
      <c r="AN455">
        <v>-4.12</v>
      </c>
      <c r="AO455" t="s">
        <v>3189</v>
      </c>
      <c r="AP455">
        <v>7.5761334968817998E-2</v>
      </c>
      <c r="AQ455">
        <f>(Table2[[#This Row],[Sharpe Ratio]]-AVERAGE(Table2[Sharpe Ratio]))/_xlfn.STDEV.P(Table2[Sharpe Ratio])</f>
        <v>0.16720232311509375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396</v>
      </c>
      <c r="AT455">
        <f>_xlfn.RANK.AVG(Table2[[#This Row],[6M Return vs Nifty Z-Score]],Table2[6M Return vs Nifty Z-Score])</f>
        <v>623</v>
      </c>
      <c r="AU455">
        <f>_xlfn.RANK.AVG(Table2[[#This Row],[Sharpe Ratio Z-Score]],Table2[Sharpe Ratio Z-Score])</f>
        <v>299</v>
      </c>
      <c r="AV455">
        <f>(Table2[[#This Row],[Rank 1Y]]+Table2[[#This Row],[Rank 6M]]+Table2[[#This Row],[Rank Sharpe]])/3</f>
        <v>439.33333333333331</v>
      </c>
    </row>
    <row r="456" spans="1:48" x14ac:dyDescent="0.3">
      <c r="A456" t="s">
        <v>46</v>
      </c>
      <c r="B456" t="s">
        <v>47</v>
      </c>
      <c r="C456" t="s">
        <v>3132</v>
      </c>
      <c r="D456" t="s">
        <v>48</v>
      </c>
      <c r="E456">
        <v>480416.3430855</v>
      </c>
      <c r="F456">
        <v>3468.35</v>
      </c>
      <c r="G456">
        <v>-13.3616757661179</v>
      </c>
      <c r="H456">
        <f>(Table2[[#This Row],[1Y Return vs Nifty]]-AVERAGE(Table2[1Y Return vs Nifty]))/_xlfn.STDEV.P(Table2[1Y Return vs Nifty])</f>
        <v>-0.65981881731844394</v>
      </c>
      <c r="I456">
        <v>-1.93071678327921</v>
      </c>
      <c r="J456">
        <f>(Table2[[#This Row],[1M Return vs Nifty]]-AVERAGE(Table2[1M Return vs Nifty]))/_xlfn.STDEV.P(Table2[1M Return vs Nifty])</f>
        <v>-0.17389234809954468</v>
      </c>
      <c r="K456">
        <v>-19.0520649569706</v>
      </c>
      <c r="L456">
        <f>(Table2[[#This Row],[6M Return vs Nifty]]-AVERAGE(Table2[6M Return vs Nifty]))/_xlfn.STDEV.P(Table2[6M Return vs Nifty])</f>
        <v>-0.86523089779209461</v>
      </c>
      <c r="M456">
        <v>-1.85886660055623</v>
      </c>
      <c r="N456">
        <f>(Table2[[#This Row],[1W Return vs Nifty]]-AVERAGE(Table2[1W Return vs Nifty]))/_xlfn.STDEV.P(Table2[1W Return vs Nifty])</f>
        <v>-0.84371465755628761</v>
      </c>
      <c r="O456">
        <v>3639.39</v>
      </c>
      <c r="P456">
        <v>3639.74598293291</v>
      </c>
      <c r="Q456">
        <v>3480.4895007569698</v>
      </c>
      <c r="R456">
        <v>21.7633473022609</v>
      </c>
      <c r="S456" s="1">
        <f>(Table2[[#This Row],[Close Price]]-Table2[[#This Row],[20D EMA]])/Table2[[#This Row],[20D EMA]]</f>
        <v>-4.6996886840926629E-2</v>
      </c>
      <c r="T456" s="1">
        <f>(Table2[[#This Row],[Close Price]]-Table2[[#This Row],[50D EMA]])/Table2[[#This Row],[50D EMA]]</f>
        <v>-4.7090094676002385E-2</v>
      </c>
      <c r="U456" s="1">
        <f>(Table2[[#This Row],[Close Price]]-Table2[[#This Row],[200D EMA]])/Table2[[#This Row],[200D EMA]]</f>
        <v>-3.4878716784893975E-3</v>
      </c>
      <c r="V456">
        <v>1.1761071671819301</v>
      </c>
      <c r="W456">
        <v>3429</v>
      </c>
      <c r="X456">
        <v>3512.95</v>
      </c>
      <c r="Y456">
        <v>3429</v>
      </c>
      <c r="Z456">
        <v>3512.95</v>
      </c>
      <c r="AA456">
        <v>3429</v>
      </c>
      <c r="AB456">
        <v>3724</v>
      </c>
      <c r="AC456" s="1">
        <f>(Table2[[#This Row],[Close Price]]/Table2[[#This Row],[Day Low]])-1</f>
        <v>1.1475648877223632E-2</v>
      </c>
      <c r="AD456" s="1">
        <f>(Table2[[#This Row],[Day High]]/Table2[[#This Row],[Close Price]])-1</f>
        <v>1.2859140513500567E-2</v>
      </c>
      <c r="AE456" s="1">
        <f>(Table2[[#This Row],[Close Price]]/Table2[[#This Row],[Current Week Low]])-1</f>
        <v>1.1475648877223632E-2</v>
      </c>
      <c r="AF456" s="1">
        <f>(Table2[[#This Row],[Current Week High]]/Table2[[#This Row],[Close Price]])-1</f>
        <v>1.2859140513500567E-2</v>
      </c>
      <c r="AG456" s="1">
        <f>(Table2[[#This Row],[Close Price]]/Table2[[#This Row],[Current Month Low]])-1</f>
        <v>1.1475648877223632E-2</v>
      </c>
      <c r="AH456" s="1">
        <f>(Table2[[#This Row],[Current Month High]]/Table2[[#This Row],[Close Price]])-1</f>
        <v>7.3709400723687146E-2</v>
      </c>
      <c r="AI456">
        <v>13.0191589660789</v>
      </c>
      <c r="AJ456">
        <v>21.434448470843598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-0.02</v>
      </c>
      <c r="AM456" t="s">
        <v>3189</v>
      </c>
      <c r="AN456">
        <v>-7.03</v>
      </c>
      <c r="AO456" t="s">
        <v>3189</v>
      </c>
      <c r="AP456">
        <v>0.116420985573804</v>
      </c>
      <c r="AQ456">
        <f>(Table2[[#This Row],[Sharpe Ratio]]-AVERAGE(Table2[Sharpe Ratio]))/_xlfn.STDEV.P(Table2[Sharpe Ratio])</f>
        <v>0.64190808096446816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532</v>
      </c>
      <c r="AT456">
        <f>_xlfn.RANK.AVG(Table2[[#This Row],[6M Return vs Nifty Z-Score]],Table2[6M Return vs Nifty Z-Score])</f>
        <v>603</v>
      </c>
      <c r="AU456">
        <f>_xlfn.RANK.AVG(Table2[[#This Row],[Sharpe Ratio Z-Score]],Table2[Sharpe Ratio Z-Score])</f>
        <v>184</v>
      </c>
      <c r="AV456">
        <f>(Table2[[#This Row],[Rank 1Y]]+Table2[[#This Row],[Rank 6M]]+Table2[[#This Row],[Rank Sharpe]])/3</f>
        <v>439.66666666666669</v>
      </c>
    </row>
    <row r="457" spans="1:48" x14ac:dyDescent="0.3">
      <c r="A457" t="s">
        <v>1380</v>
      </c>
      <c r="B457" t="s">
        <v>1381</v>
      </c>
      <c r="C457" t="s">
        <v>3139</v>
      </c>
      <c r="D457" t="s">
        <v>325</v>
      </c>
      <c r="E457">
        <v>8077.0307606659999</v>
      </c>
      <c r="F457">
        <v>212.23</v>
      </c>
      <c r="G457">
        <v>16.415227456941</v>
      </c>
      <c r="H457">
        <f>(Table2[[#This Row],[1Y Return vs Nifty]]-AVERAGE(Table2[1Y Return vs Nifty]))/_xlfn.STDEV.P(Table2[1Y Return vs Nifty])</f>
        <v>-0.12460392871495928</v>
      </c>
      <c r="I457">
        <v>-2.5157032197799101</v>
      </c>
      <c r="J457">
        <f>(Table2[[#This Row],[1M Return vs Nifty]]-AVERAGE(Table2[1M Return vs Nifty]))/_xlfn.STDEV.P(Table2[1M Return vs Nifty])</f>
        <v>-0.23925077255366059</v>
      </c>
      <c r="K457">
        <v>-4.0212725806953102</v>
      </c>
      <c r="L457">
        <f>(Table2[[#This Row],[6M Return vs Nifty]]-AVERAGE(Table2[6M Return vs Nifty]))/_xlfn.STDEV.P(Table2[6M Return vs Nifty])</f>
        <v>-0.33471591641970289</v>
      </c>
      <c r="M457">
        <v>4.1763719450382899</v>
      </c>
      <c r="N457">
        <f>(Table2[[#This Row],[1W Return vs Nifty]]-AVERAGE(Table2[1W Return vs Nifty]))/_xlfn.STDEV.P(Table2[1W Return vs Nifty])</f>
        <v>0.70075345166741643</v>
      </c>
      <c r="O457">
        <v>212.58</v>
      </c>
      <c r="P457">
        <v>216.15102088770499</v>
      </c>
      <c r="Q457">
        <v>205.73062924295201</v>
      </c>
      <c r="R457">
        <v>46.229203360137603</v>
      </c>
      <c r="S457" s="1">
        <f>(Table2[[#This Row],[Close Price]]-Table2[[#This Row],[20D EMA]])/Table2[[#This Row],[20D EMA]]</f>
        <v>-1.646438987675335E-3</v>
      </c>
      <c r="T457" s="1">
        <f>(Table2[[#This Row],[Close Price]]-Table2[[#This Row],[50D EMA]])/Table2[[#This Row],[50D EMA]]</f>
        <v>-1.8140191388418429E-2</v>
      </c>
      <c r="U457" s="1">
        <f>(Table2[[#This Row],[Close Price]]-Table2[[#This Row],[200D EMA]])/Table2[[#This Row],[200D EMA]]</f>
        <v>3.159165351782757E-2</v>
      </c>
      <c r="V457">
        <v>0.483599282694535</v>
      </c>
      <c r="W457">
        <v>207.38</v>
      </c>
      <c r="X457">
        <v>214.94</v>
      </c>
      <c r="Y457">
        <v>207.38</v>
      </c>
      <c r="Z457">
        <v>214.94</v>
      </c>
      <c r="AA457">
        <v>206.8</v>
      </c>
      <c r="AB457">
        <v>219.99</v>
      </c>
      <c r="AC457" s="1">
        <f>(Table2[[#This Row],[Close Price]]/Table2[[#This Row],[Day Low]])-1</f>
        <v>2.3387018998939135E-2</v>
      </c>
      <c r="AD457" s="1">
        <f>(Table2[[#This Row],[Day High]]/Table2[[#This Row],[Close Price]])-1</f>
        <v>1.2769165527964921E-2</v>
      </c>
      <c r="AE457" s="1">
        <f>(Table2[[#This Row],[Close Price]]/Table2[[#This Row],[Current Week Low]])-1</f>
        <v>2.3387018998939135E-2</v>
      </c>
      <c r="AF457" s="1">
        <f>(Table2[[#This Row],[Current Week High]]/Table2[[#This Row],[Close Price]])-1</f>
        <v>1.2769165527964921E-2</v>
      </c>
      <c r="AG457" s="1">
        <f>(Table2[[#This Row],[Close Price]]/Table2[[#This Row],[Current Month Low]])-1</f>
        <v>2.6257253384912804E-2</v>
      </c>
      <c r="AH457" s="1">
        <f>(Table2[[#This Row],[Current Month High]]/Table2[[#This Row],[Close Price]])-1</f>
        <v>3.6564104980445933E-2</v>
      </c>
      <c r="AI457">
        <v>23.450973000989499</v>
      </c>
      <c r="AJ457">
        <v>46.7704011065006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-0.11</v>
      </c>
      <c r="AM457" t="s">
        <v>3189</v>
      </c>
      <c r="AN457">
        <v>1.21</v>
      </c>
      <c r="AO457" t="s">
        <v>3188</v>
      </c>
      <c r="AQ457">
        <f>(Table2[[#This Row],[Sharpe Ratio]]-AVERAGE(Table2[Sharpe Ratio]))/_xlfn.STDEV.P(Table2[Sharpe Ratio])</f>
        <v>-0.71731934386752505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337</v>
      </c>
      <c r="AT457">
        <f>_xlfn.RANK.AVG(Table2[[#This Row],[6M Return vs Nifty Z-Score]],Table2[6M Return vs Nifty Z-Score])</f>
        <v>441</v>
      </c>
      <c r="AU457">
        <f>_xlfn.RANK.AVG(Table2[[#This Row],[Sharpe Ratio Z-Score]],Table2[Sharpe Ratio Z-Score])</f>
        <v>541.5</v>
      </c>
      <c r="AV457">
        <f>(Table2[[#This Row],[Rank 1Y]]+Table2[[#This Row],[Rank 6M]]+Table2[[#This Row],[Rank Sharpe]])/3</f>
        <v>439.83333333333331</v>
      </c>
    </row>
    <row r="458" spans="1:48" x14ac:dyDescent="0.3">
      <c r="A458" t="s">
        <v>922</v>
      </c>
      <c r="B458" t="s">
        <v>923</v>
      </c>
      <c r="C458" t="s">
        <v>3132</v>
      </c>
      <c r="D458" t="s">
        <v>48</v>
      </c>
      <c r="E458">
        <v>16270.964748675</v>
      </c>
      <c r="F458">
        <v>1600.5</v>
      </c>
      <c r="G458">
        <v>8.0549132851137397</v>
      </c>
      <c r="H458">
        <f>(Table2[[#This Row],[1Y Return vs Nifty]]-AVERAGE(Table2[1Y Return vs Nifty]))/_xlfn.STDEV.P(Table2[1Y Return vs Nifty])</f>
        <v>-0.27487357175492483</v>
      </c>
      <c r="I458">
        <v>3.7022612192909898</v>
      </c>
      <c r="J458">
        <f>(Table2[[#This Row],[1M Return vs Nifty]]-AVERAGE(Table2[1M Return vs Nifty]))/_xlfn.STDEV.P(Table2[1M Return vs Nifty])</f>
        <v>0.45545996549420947</v>
      </c>
      <c r="K458">
        <v>9.2951131367884692</v>
      </c>
      <c r="L458">
        <f>(Table2[[#This Row],[6M Return vs Nifty]]-AVERAGE(Table2[6M Return vs Nifty]))/_xlfn.STDEV.P(Table2[6M Return vs Nifty])</f>
        <v>0.13528872099443723</v>
      </c>
      <c r="M458">
        <v>2.0804501308639498</v>
      </c>
      <c r="N458">
        <f>(Table2[[#This Row],[1W Return vs Nifty]]-AVERAGE(Table2[1W Return vs Nifty]))/_xlfn.STDEV.P(Table2[1W Return vs Nifty])</f>
        <v>0.16438949903102906</v>
      </c>
      <c r="O458">
        <v>1657.88</v>
      </c>
      <c r="P458">
        <v>1641.34505457402</v>
      </c>
      <c r="Q458">
        <v>1500.4749997267099</v>
      </c>
      <c r="R458">
        <v>51.983594375495798</v>
      </c>
      <c r="S458" s="1">
        <f>(Table2[[#This Row],[Close Price]]-Table2[[#This Row],[20D EMA]])/Table2[[#This Row],[20D EMA]]</f>
        <v>-3.461046637874883E-2</v>
      </c>
      <c r="T458" s="1">
        <f>(Table2[[#This Row],[Close Price]]-Table2[[#This Row],[50D EMA]])/Table2[[#This Row],[50D EMA]]</f>
        <v>-2.4885111427481364E-2</v>
      </c>
      <c r="U458" s="1">
        <f>(Table2[[#This Row],[Close Price]]-Table2[[#This Row],[200D EMA]])/Table2[[#This Row],[200D EMA]]</f>
        <v>6.6662223823461361E-2</v>
      </c>
      <c r="V458">
        <v>1.22645715710704</v>
      </c>
      <c r="W458">
        <v>1589.5</v>
      </c>
      <c r="X458">
        <v>1725.2</v>
      </c>
      <c r="Y458">
        <v>1589.5</v>
      </c>
      <c r="Z458">
        <v>1725.2</v>
      </c>
      <c r="AA458">
        <v>1589.5</v>
      </c>
      <c r="AB458">
        <v>1749</v>
      </c>
      <c r="AC458" s="1">
        <f>(Table2[[#This Row],[Close Price]]/Table2[[#This Row],[Day Low]])-1</f>
        <v>6.9204152249136008E-3</v>
      </c>
      <c r="AD458" s="1">
        <f>(Table2[[#This Row],[Day High]]/Table2[[#This Row],[Close Price]])-1</f>
        <v>7.791315213995631E-2</v>
      </c>
      <c r="AE458" s="1">
        <f>(Table2[[#This Row],[Close Price]]/Table2[[#This Row],[Current Week Low]])-1</f>
        <v>6.9204152249136008E-3</v>
      </c>
      <c r="AF458" s="1">
        <f>(Table2[[#This Row],[Current Week High]]/Table2[[#This Row],[Close Price]])-1</f>
        <v>7.791315213995631E-2</v>
      </c>
      <c r="AG458" s="1">
        <f>(Table2[[#This Row],[Close Price]]/Table2[[#This Row],[Current Month Low]])-1</f>
        <v>6.9204152249136008E-3</v>
      </c>
      <c r="AH458" s="1">
        <f>(Table2[[#This Row],[Current Month High]]/Table2[[#This Row],[Close Price]])-1</f>
        <v>9.2783505154639068E-2</v>
      </c>
      <c r="AI458">
        <v>16.213683223992501</v>
      </c>
      <c r="AJ458">
        <v>56.153958729694097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-0.04</v>
      </c>
      <c r="AM458" t="s">
        <v>3189</v>
      </c>
      <c r="AN458">
        <v>-4.1500000000000004</v>
      </c>
      <c r="AO458" t="s">
        <v>3189</v>
      </c>
      <c r="AP458">
        <v>-4.3871180082462997E-2</v>
      </c>
      <c r="AQ458">
        <f>(Table2[[#This Row],[Sharpe Ratio]]-AVERAGE(Table2[Sharpe Ratio]))/_xlfn.STDEV.P(Table2[Sharpe Ratio])</f>
        <v>-1.2295200509301221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-0.74925543716537113</v>
      </c>
      <c r="AS458">
        <f>_xlfn.RANK.AVG(Table2[[#This Row],[1Y Return vs Nifty Z-Score]],Table2[1Y Return vs Nifty Z-Score])</f>
        <v>393</v>
      </c>
      <c r="AT458">
        <f>_xlfn.RANK.AVG(Table2[[#This Row],[6M Return vs Nifty Z-Score]],Table2[6M Return vs Nifty Z-Score])</f>
        <v>275</v>
      </c>
      <c r="AU458">
        <f>_xlfn.RANK.AVG(Table2[[#This Row],[Sharpe Ratio Z-Score]],Table2[Sharpe Ratio Z-Score])</f>
        <v>652</v>
      </c>
      <c r="AV458">
        <f>(Table2[[#This Row],[Rank 1Y]]+Table2[[#This Row],[Rank 6M]]+Table2[[#This Row],[Rank Sharpe]])/3</f>
        <v>440</v>
      </c>
    </row>
    <row r="459" spans="1:48" x14ac:dyDescent="0.3">
      <c r="A459" t="s">
        <v>1326</v>
      </c>
      <c r="B459" t="s">
        <v>1327</v>
      </c>
      <c r="C459" t="s">
        <v>3133</v>
      </c>
      <c r="D459" t="s">
        <v>51</v>
      </c>
      <c r="E459">
        <v>8557.9167423750005</v>
      </c>
      <c r="F459">
        <v>481.5</v>
      </c>
      <c r="G459">
        <v>-9.69140135134381</v>
      </c>
      <c r="H459">
        <f>(Table2[[#This Row],[1Y Return vs Nifty]]-AVERAGE(Table2[1Y Return vs Nifty]))/_xlfn.STDEV.P(Table2[1Y Return vs Nifty])</f>
        <v>-0.59384870963691916</v>
      </c>
      <c r="I459">
        <v>-4.1347909261455298</v>
      </c>
      <c r="J459">
        <f>(Table2[[#This Row],[1M Return vs Nifty]]-AVERAGE(Table2[1M Return vs Nifty]))/_xlfn.STDEV.P(Table2[1M Return vs Nifty])</f>
        <v>-0.42014560179806237</v>
      </c>
      <c r="K459">
        <v>9.7740748231149208</v>
      </c>
      <c r="L459">
        <f>(Table2[[#This Row],[6M Return vs Nifty]]-AVERAGE(Table2[6M Return vs Nifty]))/_xlfn.STDEV.P(Table2[6M Return vs Nifty])</f>
        <v>0.15219377454973976</v>
      </c>
      <c r="M459">
        <v>-5.6648900415349403E-2</v>
      </c>
      <c r="N459">
        <f>(Table2[[#This Row],[1W Return vs Nifty]]-AVERAGE(Table2[1W Return vs Nifty]))/_xlfn.STDEV.P(Table2[1W Return vs Nifty])</f>
        <v>-0.38251204846009917</v>
      </c>
      <c r="O459">
        <v>505.91</v>
      </c>
      <c r="P459">
        <v>487.70747792481302</v>
      </c>
      <c r="Q459">
        <v>418.37035960850699</v>
      </c>
      <c r="R459">
        <v>35.999478384506503</v>
      </c>
      <c r="S459" s="1">
        <f>(Table2[[#This Row],[Close Price]]-Table2[[#This Row],[20D EMA]])/Table2[[#This Row],[20D EMA]]</f>
        <v>-4.8249688679804753E-2</v>
      </c>
      <c r="T459" s="1">
        <f>(Table2[[#This Row],[Close Price]]-Table2[[#This Row],[50D EMA]])/Table2[[#This Row],[50D EMA]]</f>
        <v>-1.2727871123128422E-2</v>
      </c>
      <c r="U459" s="1">
        <f>(Table2[[#This Row],[Close Price]]-Table2[[#This Row],[200D EMA]])/Table2[[#This Row],[200D EMA]]</f>
        <v>0.15089415141781798</v>
      </c>
      <c r="V459">
        <v>0.411268730943674</v>
      </c>
      <c r="W459">
        <v>465</v>
      </c>
      <c r="X459">
        <v>496.95</v>
      </c>
      <c r="Y459">
        <v>465</v>
      </c>
      <c r="Z459">
        <v>496.95</v>
      </c>
      <c r="AA459">
        <v>465</v>
      </c>
      <c r="AB459">
        <v>520.65</v>
      </c>
      <c r="AC459" s="1">
        <f>(Table2[[#This Row],[Close Price]]/Table2[[#This Row],[Day Low]])-1</f>
        <v>3.548387096774186E-2</v>
      </c>
      <c r="AD459" s="1">
        <f>(Table2[[#This Row],[Day High]]/Table2[[#This Row],[Close Price]])-1</f>
        <v>3.2087227414330233E-2</v>
      </c>
      <c r="AE459" s="1">
        <f>(Table2[[#This Row],[Close Price]]/Table2[[#This Row],[Current Week Low]])-1</f>
        <v>3.548387096774186E-2</v>
      </c>
      <c r="AF459" s="1">
        <f>(Table2[[#This Row],[Current Week High]]/Table2[[#This Row],[Close Price]])-1</f>
        <v>3.2087227414330233E-2</v>
      </c>
      <c r="AG459" s="1">
        <f>(Table2[[#This Row],[Close Price]]/Table2[[#This Row],[Current Month Low]])-1</f>
        <v>3.548387096774186E-2</v>
      </c>
      <c r="AH459" s="1">
        <f>(Table2[[#This Row],[Current Month High]]/Table2[[#This Row],[Close Price]])-1</f>
        <v>8.1308411214953136E-2</v>
      </c>
      <c r="AI459">
        <v>14.922118380062299</v>
      </c>
      <c r="AJ459">
        <v>50.704225352112601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0.05</v>
      </c>
      <c r="AM459" t="s">
        <v>3188</v>
      </c>
      <c r="AN459">
        <v>-8.3699999999999992</v>
      </c>
      <c r="AO459" t="s">
        <v>3189</v>
      </c>
      <c r="AQ459">
        <f>(Table2[[#This Row],[Sharpe Ratio]]-AVERAGE(Table2[Sharpe Ratio]))/_xlfn.STDEV.P(Table2[Sharpe Ratio])</f>
        <v>-0.71731934386752505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-1.9616319292128661</v>
      </c>
      <c r="AS459">
        <f>_xlfn.RANK.AVG(Table2[[#This Row],[1Y Return vs Nifty Z-Score]],Table2[1Y Return vs Nifty Z-Score])</f>
        <v>510</v>
      </c>
      <c r="AT459">
        <f>_xlfn.RANK.AVG(Table2[[#This Row],[6M Return vs Nifty Z-Score]],Table2[6M Return vs Nifty Z-Score])</f>
        <v>269</v>
      </c>
      <c r="AU459">
        <f>_xlfn.RANK.AVG(Table2[[#This Row],[Sharpe Ratio Z-Score]],Table2[Sharpe Ratio Z-Score])</f>
        <v>541.5</v>
      </c>
      <c r="AV459">
        <f>(Table2[[#This Row],[Rank 1Y]]+Table2[[#This Row],[Rank 6M]]+Table2[[#This Row],[Rank Sharpe]])/3</f>
        <v>440.16666666666669</v>
      </c>
    </row>
    <row r="460" spans="1:48" x14ac:dyDescent="0.3">
      <c r="A460" t="s">
        <v>418</v>
      </c>
      <c r="B460" t="s">
        <v>419</v>
      </c>
      <c r="C460" t="s">
        <v>3131</v>
      </c>
      <c r="D460" t="s">
        <v>233</v>
      </c>
      <c r="E460">
        <v>55659.927915990003</v>
      </c>
      <c r="F460">
        <v>2068.1</v>
      </c>
      <c r="G460">
        <v>8.4326358574060194</v>
      </c>
      <c r="H460">
        <f>(Table2[[#This Row],[1Y Return vs Nifty]]-AVERAGE(Table2[1Y Return vs Nifty]))/_xlfn.STDEV.P(Table2[1Y Return vs Nifty])</f>
        <v>-0.26808432497066281</v>
      </c>
      <c r="I460">
        <v>4.4217598653923798</v>
      </c>
      <c r="J460">
        <f>(Table2[[#This Row],[1M Return vs Nifty]]-AVERAGE(Table2[1M Return vs Nifty]))/_xlfn.STDEV.P(Table2[1M Return vs Nifty])</f>
        <v>0.53584695392996629</v>
      </c>
      <c r="K460">
        <v>2.4593446780497499</v>
      </c>
      <c r="L460">
        <f>(Table2[[#This Row],[6M Return vs Nifty]]-AVERAGE(Table2[6M Return vs Nifty]))/_xlfn.STDEV.P(Table2[6M Return vs Nifty])</f>
        <v>-0.10598116589973688</v>
      </c>
      <c r="M460">
        <v>0.25405015777303303</v>
      </c>
      <c r="N460">
        <f>(Table2[[#This Row],[1W Return vs Nifty]]-AVERAGE(Table2[1W Return vs Nifty]))/_xlfn.STDEV.P(Table2[1W Return vs Nifty])</f>
        <v>-0.30300155632088149</v>
      </c>
      <c r="O460">
        <v>2108.6999999999998</v>
      </c>
      <c r="P460">
        <v>2066.5038424105701</v>
      </c>
      <c r="Q460">
        <v>1920.26658882735</v>
      </c>
      <c r="R460">
        <v>43.316191573615001</v>
      </c>
      <c r="S460" s="1">
        <f>(Table2[[#This Row],[Close Price]]-Table2[[#This Row],[20D EMA]])/Table2[[#This Row],[20D EMA]]</f>
        <v>-1.9253568549343156E-2</v>
      </c>
      <c r="T460" s="1">
        <f>(Table2[[#This Row],[Close Price]]-Table2[[#This Row],[50D EMA]])/Table2[[#This Row],[50D EMA]]</f>
        <v>7.7239517133822957E-4</v>
      </c>
      <c r="U460" s="1">
        <f>(Table2[[#This Row],[Close Price]]-Table2[[#This Row],[200D EMA]])/Table2[[#This Row],[200D EMA]]</f>
        <v>7.6985878957008466E-2</v>
      </c>
      <c r="V460">
        <v>0.86254346257388304</v>
      </c>
      <c r="W460">
        <v>2054.5500000000002</v>
      </c>
      <c r="X460">
        <v>2119.5</v>
      </c>
      <c r="Y460">
        <v>2054.5500000000002</v>
      </c>
      <c r="Z460">
        <v>2119.5</v>
      </c>
      <c r="AA460">
        <v>2054.5500000000002</v>
      </c>
      <c r="AB460">
        <v>2186.4</v>
      </c>
      <c r="AC460" s="1">
        <f>(Table2[[#This Row],[Close Price]]/Table2[[#This Row],[Day Low]])-1</f>
        <v>6.5951181523933311E-3</v>
      </c>
      <c r="AD460" s="1">
        <f>(Table2[[#This Row],[Day High]]/Table2[[#This Row],[Close Price]])-1</f>
        <v>2.4853730477249592E-2</v>
      </c>
      <c r="AE460" s="1">
        <f>(Table2[[#This Row],[Close Price]]/Table2[[#This Row],[Current Week Low]])-1</f>
        <v>6.5951181523933311E-3</v>
      </c>
      <c r="AF460" s="1">
        <f>(Table2[[#This Row],[Current Week High]]/Table2[[#This Row],[Close Price]])-1</f>
        <v>2.4853730477249592E-2</v>
      </c>
      <c r="AG460" s="1">
        <f>(Table2[[#This Row],[Close Price]]/Table2[[#This Row],[Current Month Low]])-1</f>
        <v>6.5951181523933311E-3</v>
      </c>
      <c r="AH460" s="1">
        <f>(Table2[[#This Row],[Current Month High]]/Table2[[#This Row],[Close Price]])-1</f>
        <v>5.7202262946666194E-2</v>
      </c>
      <c r="AI460">
        <v>6.61476717760263</v>
      </c>
      <c r="AJ460">
        <v>34.205061648280299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-7.0000000000000007E-2</v>
      </c>
      <c r="AM460" t="s">
        <v>3189</v>
      </c>
      <c r="AN460">
        <v>0.92</v>
      </c>
      <c r="AO460" t="s">
        <v>3188</v>
      </c>
      <c r="AP460">
        <v>-1.3081005667300001E-4</v>
      </c>
      <c r="AQ460">
        <f>(Table2[[#This Row],[Sharpe Ratio]]-AVERAGE(Table2[Sharpe Ratio]))/_xlfn.STDEV.P(Table2[Sharpe Ratio])</f>
        <v>-0.71884656523227686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-0.86006665849359165</v>
      </c>
      <c r="AS460">
        <f>_xlfn.RANK.AVG(Table2[[#This Row],[1Y Return vs Nifty Z-Score]],Table2[1Y Return vs Nifty Z-Score])</f>
        <v>389</v>
      </c>
      <c r="AT460">
        <f>_xlfn.RANK.AVG(Table2[[#This Row],[6M Return vs Nifty Z-Score]],Table2[6M Return vs Nifty Z-Score])</f>
        <v>365</v>
      </c>
      <c r="AU460">
        <f>_xlfn.RANK.AVG(Table2[[#This Row],[Sharpe Ratio Z-Score]],Table2[Sharpe Ratio Z-Score])</f>
        <v>567</v>
      </c>
      <c r="AV460">
        <f>(Table2[[#This Row],[Rank 1Y]]+Table2[[#This Row],[Rank 6M]]+Table2[[#This Row],[Rank Sharpe]])/3</f>
        <v>440.33333333333331</v>
      </c>
    </row>
    <row r="461" spans="1:48" x14ac:dyDescent="0.3">
      <c r="A461" t="s">
        <v>152</v>
      </c>
      <c r="B461" t="s">
        <v>153</v>
      </c>
      <c r="C461" t="s">
        <v>3128</v>
      </c>
      <c r="D461" t="s">
        <v>21</v>
      </c>
      <c r="E461">
        <v>181027.95478890999</v>
      </c>
      <c r="F461">
        <v>6254.95</v>
      </c>
      <c r="G461">
        <v>-6.02606876824286</v>
      </c>
      <c r="H461">
        <f>(Table2[[#This Row],[1Y Return vs Nifty]]-AVERAGE(Table2[1Y Return vs Nifty]))/_xlfn.STDEV.P(Table2[1Y Return vs Nifty])</f>
        <v>-0.52796742723949563</v>
      </c>
      <c r="I461">
        <v>-0.187583358748424</v>
      </c>
      <c r="J461">
        <f>(Table2[[#This Row],[1M Return vs Nifty]]-AVERAGE(Table2[1M Return vs Nifty]))/_xlfn.STDEV.P(Table2[1M Return vs Nifty])</f>
        <v>2.0861661791936718E-2</v>
      </c>
      <c r="K461">
        <v>17.583537931004699</v>
      </c>
      <c r="L461">
        <f>(Table2[[#This Row],[6M Return vs Nifty]]-AVERAGE(Table2[6M Return vs Nifty]))/_xlfn.STDEV.P(Table2[6M Return vs Nifty])</f>
        <v>0.42783041907886815</v>
      </c>
      <c r="M461">
        <v>4.9380873124680402</v>
      </c>
      <c r="N461">
        <f>(Table2[[#This Row],[1W Return vs Nifty]]-AVERAGE(Table2[1W Return vs Nifty]))/_xlfn.STDEV.P(Table2[1W Return vs Nifty])</f>
        <v>0.89568279611886703</v>
      </c>
      <c r="O461">
        <v>6204.37</v>
      </c>
      <c r="P461">
        <v>5990.7273594622402</v>
      </c>
      <c r="Q461">
        <v>5504.1720286469699</v>
      </c>
      <c r="R461">
        <v>37.936863170906904</v>
      </c>
      <c r="S461" s="1">
        <f>(Table2[[#This Row],[Close Price]]-Table2[[#This Row],[20D EMA]])/Table2[[#This Row],[20D EMA]]</f>
        <v>8.1523184465142999E-3</v>
      </c>
      <c r="T461" s="1">
        <f>(Table2[[#This Row],[Close Price]]-Table2[[#This Row],[50D EMA]])/Table2[[#This Row],[50D EMA]]</f>
        <v>4.410526880687117E-2</v>
      </c>
      <c r="U461" s="1">
        <f>(Table2[[#This Row],[Close Price]]-Table2[[#This Row],[200D EMA]])/Table2[[#This Row],[200D EMA]]</f>
        <v>0.13640161816264768</v>
      </c>
      <c r="V461">
        <v>1.6154660124961699</v>
      </c>
      <c r="W461">
        <v>6150</v>
      </c>
      <c r="X461">
        <v>6296</v>
      </c>
      <c r="Y461">
        <v>6150</v>
      </c>
      <c r="Z461">
        <v>6296</v>
      </c>
      <c r="AA461">
        <v>6100</v>
      </c>
      <c r="AB461">
        <v>6305</v>
      </c>
      <c r="AC461" s="1">
        <f>(Table2[[#This Row],[Close Price]]/Table2[[#This Row],[Day Low]])-1</f>
        <v>1.7065040650406482E-2</v>
      </c>
      <c r="AD461" s="1">
        <f>(Table2[[#This Row],[Day High]]/Table2[[#This Row],[Close Price]])-1</f>
        <v>6.5628022606096792E-3</v>
      </c>
      <c r="AE461" s="1">
        <f>(Table2[[#This Row],[Close Price]]/Table2[[#This Row],[Current Week Low]])-1</f>
        <v>1.7065040650406482E-2</v>
      </c>
      <c r="AF461" s="1">
        <f>(Table2[[#This Row],[Current Week High]]/Table2[[#This Row],[Close Price]])-1</f>
        <v>6.5628022606096792E-3</v>
      </c>
      <c r="AG461" s="1">
        <f>(Table2[[#This Row],[Close Price]]/Table2[[#This Row],[Current Month Low]])-1</f>
        <v>2.5401639344262206E-2</v>
      </c>
      <c r="AH461" s="1">
        <f>(Table2[[#This Row],[Current Month High]]/Table2[[#This Row],[Close Price]])-1</f>
        <v>8.001662683154942E-3</v>
      </c>
      <c r="AI461">
        <v>5.1159481690501201</v>
      </c>
      <c r="AJ461">
        <v>38.581604280444402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0.03</v>
      </c>
      <c r="AM461" t="s">
        <v>3188</v>
      </c>
      <c r="AN461">
        <v>-1.75</v>
      </c>
      <c r="AO461" t="s">
        <v>3189</v>
      </c>
      <c r="AP461">
        <v>-3.0583908172924001E-2</v>
      </c>
      <c r="AQ461">
        <f>(Table2[[#This Row],[Sharpe Ratio]]-AVERAGE(Table2[Sharpe Ratio]))/_xlfn.STDEV.P(Table2[Sharpe Ratio])</f>
        <v>-1.0743897340750397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-0.25798228432486325</v>
      </c>
      <c r="AS461">
        <f>_xlfn.RANK.AVG(Table2[[#This Row],[1Y Return vs Nifty Z-Score]],Table2[1Y Return vs Nifty Z-Score])</f>
        <v>494</v>
      </c>
      <c r="AT461">
        <f>_xlfn.RANK.AVG(Table2[[#This Row],[6M Return vs Nifty Z-Score]],Table2[6M Return vs Nifty Z-Score])</f>
        <v>201</v>
      </c>
      <c r="AU461">
        <f>_xlfn.RANK.AVG(Table2[[#This Row],[Sharpe Ratio Z-Score]],Table2[Sharpe Ratio Z-Score])</f>
        <v>628</v>
      </c>
      <c r="AV461">
        <f>(Table2[[#This Row],[Rank 1Y]]+Table2[[#This Row],[Rank 6M]]+Table2[[#This Row],[Rank Sharpe]])/3</f>
        <v>441</v>
      </c>
    </row>
    <row r="462" spans="1:48" x14ac:dyDescent="0.3">
      <c r="A462" t="s">
        <v>793</v>
      </c>
      <c r="B462" t="s">
        <v>794</v>
      </c>
      <c r="C462" t="s">
        <v>3133</v>
      </c>
      <c r="D462" t="s">
        <v>284</v>
      </c>
      <c r="E462">
        <v>20537.481351539998</v>
      </c>
      <c r="F462">
        <v>405.85</v>
      </c>
      <c r="G462">
        <v>0.189745545181743</v>
      </c>
      <c r="H462">
        <f>(Table2[[#This Row],[1Y Return vs Nifty]]-AVERAGE(Table2[1Y Return vs Nifty]))/_xlfn.STDEV.P(Table2[1Y Return vs Nifty])</f>
        <v>-0.41624337251095483</v>
      </c>
      <c r="I462">
        <v>-0.159484624262064</v>
      </c>
      <c r="J462">
        <f>(Table2[[#This Row],[1M Return vs Nifty]]-AVERAGE(Table2[1M Return vs Nifty]))/_xlfn.STDEV.P(Table2[1M Return vs Nifty])</f>
        <v>2.4001032041559289E-2</v>
      </c>
      <c r="K462">
        <v>-26.404067092764599</v>
      </c>
      <c r="L462">
        <f>(Table2[[#This Row],[6M Return vs Nifty]]-AVERAGE(Table2[6M Return vs Nifty]))/_xlfn.STDEV.P(Table2[6M Return vs Nifty])</f>
        <v>-1.1247213610012645</v>
      </c>
      <c r="M462">
        <v>3.3423384603682198</v>
      </c>
      <c r="N462">
        <f>(Table2[[#This Row],[1W Return vs Nifty]]-AVERAGE(Table2[1W Return vs Nifty]))/_xlfn.STDEV.P(Table2[1W Return vs Nifty])</f>
        <v>0.48731729510688926</v>
      </c>
      <c r="O462">
        <v>413.14</v>
      </c>
      <c r="P462">
        <v>400.56284463318502</v>
      </c>
      <c r="Q462">
        <v>381.92185663555603</v>
      </c>
      <c r="R462">
        <v>43.874719500762197</v>
      </c>
      <c r="S462" s="1">
        <f>(Table2[[#This Row],[Close Price]]-Table2[[#This Row],[20D EMA]])/Table2[[#This Row],[20D EMA]]</f>
        <v>-1.7645350244469098E-2</v>
      </c>
      <c r="T462" s="1">
        <f>(Table2[[#This Row],[Close Price]]-Table2[[#This Row],[50D EMA]])/Table2[[#This Row],[50D EMA]]</f>
        <v>1.31993155073E-2</v>
      </c>
      <c r="U462" s="1">
        <f>(Table2[[#This Row],[Close Price]]-Table2[[#This Row],[200D EMA]])/Table2[[#This Row],[200D EMA]]</f>
        <v>6.2651935071830978E-2</v>
      </c>
      <c r="V462">
        <v>0.42564717751120801</v>
      </c>
      <c r="W462">
        <v>401.7</v>
      </c>
      <c r="X462">
        <v>419.85</v>
      </c>
      <c r="Y462">
        <v>401.7</v>
      </c>
      <c r="Z462">
        <v>419.85</v>
      </c>
      <c r="AA462">
        <v>401.7</v>
      </c>
      <c r="AB462">
        <v>423.2</v>
      </c>
      <c r="AC462" s="1">
        <f>(Table2[[#This Row],[Close Price]]/Table2[[#This Row],[Day Low]])-1</f>
        <v>1.0331092855364821E-2</v>
      </c>
      <c r="AD462" s="1">
        <f>(Table2[[#This Row],[Day High]]/Table2[[#This Row],[Close Price]])-1</f>
        <v>3.4495503264752925E-2</v>
      </c>
      <c r="AE462" s="1">
        <f>(Table2[[#This Row],[Close Price]]/Table2[[#This Row],[Current Week Low]])-1</f>
        <v>1.0331092855364821E-2</v>
      </c>
      <c r="AF462" s="1">
        <f>(Table2[[#This Row],[Current Week High]]/Table2[[#This Row],[Close Price]])-1</f>
        <v>3.4495503264752925E-2</v>
      </c>
      <c r="AG462" s="1">
        <f>(Table2[[#This Row],[Close Price]]/Table2[[#This Row],[Current Month Low]])-1</f>
        <v>1.0331092855364821E-2</v>
      </c>
      <c r="AH462" s="1">
        <f>(Table2[[#This Row],[Current Month High]]/Table2[[#This Row],[Close Price]])-1</f>
        <v>4.2749784403104618E-2</v>
      </c>
      <c r="AI462">
        <v>37.489220155229702</v>
      </c>
      <c r="AJ462">
        <v>30.456444873031099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</v>
      </c>
      <c r="AM462" t="s">
        <v>3188</v>
      </c>
      <c r="AN462">
        <v>-3.59</v>
      </c>
      <c r="AO462" t="s">
        <v>3189</v>
      </c>
      <c r="AP462">
        <v>0.102932466908659</v>
      </c>
      <c r="AQ462">
        <f>(Table2[[#This Row],[Sharpe Ratio]]-AVERAGE(Table2[Sharpe Ratio]))/_xlfn.STDEV.P(Table2[Sharpe Ratio])</f>
        <v>0.48442818677133176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-0.54521821959243899</v>
      </c>
      <c r="AS462">
        <f>_xlfn.RANK.AVG(Table2[[#This Row],[1Y Return vs Nifty Z-Score]],Table2[1Y Return vs Nifty Z-Score])</f>
        <v>441</v>
      </c>
      <c r="AT462">
        <f>_xlfn.RANK.AVG(Table2[[#This Row],[6M Return vs Nifty Z-Score]],Table2[6M Return vs Nifty Z-Score])</f>
        <v>662</v>
      </c>
      <c r="AU462">
        <f>_xlfn.RANK.AVG(Table2[[#This Row],[Sharpe Ratio Z-Score]],Table2[Sharpe Ratio Z-Score])</f>
        <v>220</v>
      </c>
      <c r="AV462">
        <f>(Table2[[#This Row],[Rank 1Y]]+Table2[[#This Row],[Rank 6M]]+Table2[[#This Row],[Rank Sharpe]])/3</f>
        <v>441</v>
      </c>
    </row>
    <row r="463" spans="1:48" x14ac:dyDescent="0.3">
      <c r="A463" t="s">
        <v>575</v>
      </c>
      <c r="B463" t="s">
        <v>576</v>
      </c>
      <c r="C463" t="s">
        <v>3137</v>
      </c>
      <c r="D463" t="s">
        <v>77</v>
      </c>
      <c r="E463">
        <v>35277.206335304902</v>
      </c>
      <c r="F463">
        <v>4366.8</v>
      </c>
      <c r="G463">
        <v>15.203875320869299</v>
      </c>
      <c r="H463">
        <f>(Table2[[#This Row],[1Y Return vs Nifty]]-AVERAGE(Table2[1Y Return vs Nifty]))/_xlfn.STDEV.P(Table2[1Y Return vs Nifty])</f>
        <v>-0.14637696850054538</v>
      </c>
      <c r="I463">
        <v>-2.0159544661402702</v>
      </c>
      <c r="J463">
        <f>(Table2[[#This Row],[1M Return vs Nifty]]-AVERAGE(Table2[1M Return vs Nifty]))/_xlfn.STDEV.P(Table2[1M Return vs Nifty])</f>
        <v>-0.18341564694599893</v>
      </c>
      <c r="K463">
        <v>-10.681737478491801</v>
      </c>
      <c r="L463">
        <f>(Table2[[#This Row],[6M Return vs Nifty]]-AVERAGE(Table2[6M Return vs Nifty]))/_xlfn.STDEV.P(Table2[6M Return vs Nifty])</f>
        <v>-0.56979842722354046</v>
      </c>
      <c r="M463">
        <v>2.2425072514939699</v>
      </c>
      <c r="N463">
        <f>(Table2[[#This Row],[1W Return vs Nifty]]-AVERAGE(Table2[1W Return vs Nifty]))/_xlfn.STDEV.P(Table2[1W Return vs Nifty])</f>
        <v>0.2058612739732785</v>
      </c>
      <c r="O463">
        <v>4598.4399999999996</v>
      </c>
      <c r="P463">
        <v>4521.59725798212</v>
      </c>
      <c r="Q463">
        <v>4183.4681258875598</v>
      </c>
      <c r="R463">
        <v>39.395004056706</v>
      </c>
      <c r="S463" s="1">
        <f>(Table2[[#This Row],[Close Price]]-Table2[[#This Row],[20D EMA]])/Table2[[#This Row],[20D EMA]]</f>
        <v>-5.0373604961682535E-2</v>
      </c>
      <c r="T463" s="1">
        <f>(Table2[[#This Row],[Close Price]]-Table2[[#This Row],[50D EMA]])/Table2[[#This Row],[50D EMA]]</f>
        <v>-3.4235083124409475E-2</v>
      </c>
      <c r="U463" s="1">
        <f>(Table2[[#This Row],[Close Price]]-Table2[[#This Row],[200D EMA]])/Table2[[#This Row],[200D EMA]]</f>
        <v>4.3822940344154016E-2</v>
      </c>
      <c r="V463">
        <v>0.95082020475213302</v>
      </c>
      <c r="W463">
        <v>4348.8</v>
      </c>
      <c r="X463">
        <v>4616.45</v>
      </c>
      <c r="Y463">
        <v>4348.8</v>
      </c>
      <c r="Z463">
        <v>4616.45</v>
      </c>
      <c r="AA463">
        <v>4348.8</v>
      </c>
      <c r="AB463">
        <v>4658.6499999999996</v>
      </c>
      <c r="AC463" s="1">
        <f>(Table2[[#This Row],[Close Price]]/Table2[[#This Row],[Day Low]])-1</f>
        <v>4.1390728476822236E-3</v>
      </c>
      <c r="AD463" s="1">
        <f>(Table2[[#This Row],[Day High]]/Table2[[#This Row],[Close Price]])-1</f>
        <v>5.7170010076028177E-2</v>
      </c>
      <c r="AE463" s="1">
        <f>(Table2[[#This Row],[Close Price]]/Table2[[#This Row],[Current Week Low]])-1</f>
        <v>4.1390728476822236E-3</v>
      </c>
      <c r="AF463" s="1">
        <f>(Table2[[#This Row],[Current Week High]]/Table2[[#This Row],[Close Price]])-1</f>
        <v>5.7170010076028177E-2</v>
      </c>
      <c r="AG463" s="1">
        <f>(Table2[[#This Row],[Close Price]]/Table2[[#This Row],[Current Month Low]])-1</f>
        <v>4.1390728476822236E-3</v>
      </c>
      <c r="AH463" s="1">
        <f>(Table2[[#This Row],[Current Month High]]/Table2[[#This Row],[Close Price]])-1</f>
        <v>6.683383713474389E-2</v>
      </c>
      <c r="AI463">
        <v>12.1072639003389</v>
      </c>
      <c r="AJ463">
        <v>43.049481597955797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3188</v>
      </c>
      <c r="AN463">
        <v>-5.73</v>
      </c>
      <c r="AO463" t="s">
        <v>3189</v>
      </c>
      <c r="AP463">
        <v>1.8472096111293999E-2</v>
      </c>
      <c r="AQ463">
        <f>(Table2[[#This Row],[Sharpe Ratio]]-AVERAGE(Table2[Sharpe Ratio]))/_xlfn.STDEV.P(Table2[Sharpe Ratio])</f>
        <v>-0.50165565140817558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-1.1953854201049816</v>
      </c>
      <c r="AS463">
        <f>_xlfn.RANK.AVG(Table2[[#This Row],[1Y Return vs Nifty Z-Score]],Table2[1Y Return vs Nifty Z-Score])</f>
        <v>345</v>
      </c>
      <c r="AT463">
        <f>_xlfn.RANK.AVG(Table2[[#This Row],[6M Return vs Nifty Z-Score]],Table2[6M Return vs Nifty Z-Score])</f>
        <v>518</v>
      </c>
      <c r="AU463">
        <f>_xlfn.RANK.AVG(Table2[[#This Row],[Sharpe Ratio Z-Score]],Table2[Sharpe Ratio Z-Score])</f>
        <v>464</v>
      </c>
      <c r="AV463">
        <f>(Table2[[#This Row],[Rank 1Y]]+Table2[[#This Row],[Rank 6M]]+Table2[[#This Row],[Rank Sharpe]])/3</f>
        <v>442.33333333333331</v>
      </c>
    </row>
    <row r="464" spans="1:48" x14ac:dyDescent="0.3">
      <c r="A464" t="s">
        <v>1456</v>
      </c>
      <c r="B464" t="s">
        <v>1457</v>
      </c>
      <c r="C464" t="s">
        <v>607</v>
      </c>
      <c r="D464" t="s">
        <v>607</v>
      </c>
      <c r="E464">
        <v>7248.7888439999997</v>
      </c>
      <c r="F464">
        <v>350.35</v>
      </c>
      <c r="G464">
        <v>30.346505667695201</v>
      </c>
      <c r="H464">
        <f>(Table2[[#This Row],[1Y Return vs Nifty]]-AVERAGE(Table2[1Y Return vs Nifty]))/_xlfn.STDEV.P(Table2[1Y Return vs Nifty])</f>
        <v>0.125799125619413</v>
      </c>
      <c r="I464">
        <v>-12.0348342036551</v>
      </c>
      <c r="J464">
        <f>(Table2[[#This Row],[1M Return vs Nifty]]-AVERAGE(Table2[1M Return vs Nifty]))/_xlfn.STDEV.P(Table2[1M Return vs Nifty])</f>
        <v>-1.3027889410624554</v>
      </c>
      <c r="K464">
        <v>-18.205020940705801</v>
      </c>
      <c r="L464">
        <f>(Table2[[#This Row],[6M Return vs Nifty]]-AVERAGE(Table2[6M Return vs Nifty]))/_xlfn.STDEV.P(Table2[6M Return vs Nifty])</f>
        <v>-0.8353343009087788</v>
      </c>
      <c r="M464">
        <v>-1.73726089657532</v>
      </c>
      <c r="N464">
        <f>(Table2[[#This Row],[1W Return vs Nifty]]-AVERAGE(Table2[1W Return vs Nifty]))/_xlfn.STDEV.P(Table2[1W Return vs Nifty])</f>
        <v>-0.81259473905110913</v>
      </c>
      <c r="O464">
        <v>387.21</v>
      </c>
      <c r="P464">
        <v>392.556663385842</v>
      </c>
      <c r="Q464">
        <v>354.85004808361401</v>
      </c>
      <c r="R464">
        <v>25.906520821212698</v>
      </c>
      <c r="S464" s="1">
        <f>(Table2[[#This Row],[Close Price]]-Table2[[#This Row],[20D EMA]])/Table2[[#This Row],[20D EMA]]</f>
        <v>-9.5193822473593037E-2</v>
      </c>
      <c r="T464" s="1">
        <f>(Table2[[#This Row],[Close Price]]-Table2[[#This Row],[50D EMA]])/Table2[[#This Row],[50D EMA]]</f>
        <v>-0.10751737856595051</v>
      </c>
      <c r="U464" s="1">
        <f>(Table2[[#This Row],[Close Price]]-Table2[[#This Row],[200D EMA]])/Table2[[#This Row],[200D EMA]]</f>
        <v>-1.2681548467914071E-2</v>
      </c>
      <c r="V464">
        <v>0.87853730387124196</v>
      </c>
      <c r="W464">
        <v>342</v>
      </c>
      <c r="X464">
        <v>365</v>
      </c>
      <c r="Y464">
        <v>342</v>
      </c>
      <c r="Z464">
        <v>365</v>
      </c>
      <c r="AA464">
        <v>342</v>
      </c>
      <c r="AB464">
        <v>385.2</v>
      </c>
      <c r="AC464" s="1">
        <f>(Table2[[#This Row],[Close Price]]/Table2[[#This Row],[Day Low]])-1</f>
        <v>2.4415204678362556E-2</v>
      </c>
      <c r="AD464" s="1">
        <f>(Table2[[#This Row],[Day High]]/Table2[[#This Row],[Close Price]])-1</f>
        <v>4.1815327529613144E-2</v>
      </c>
      <c r="AE464" s="1">
        <f>(Table2[[#This Row],[Close Price]]/Table2[[#This Row],[Current Week Low]])-1</f>
        <v>2.4415204678362556E-2</v>
      </c>
      <c r="AF464" s="1">
        <f>(Table2[[#This Row],[Current Week High]]/Table2[[#This Row],[Close Price]])-1</f>
        <v>4.1815327529613144E-2</v>
      </c>
      <c r="AG464" s="1">
        <f>(Table2[[#This Row],[Close Price]]/Table2[[#This Row],[Current Month Low]])-1</f>
        <v>2.4415204678362556E-2</v>
      </c>
      <c r="AH464" s="1">
        <f>(Table2[[#This Row],[Current Month High]]/Table2[[#This Row],[Close Price]])-1</f>
        <v>9.9471956614813672E-2</v>
      </c>
      <c r="AI464">
        <v>28.628514342799999</v>
      </c>
      <c r="AJ464">
        <v>62.802044609665401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-0.16</v>
      </c>
      <c r="AM464" t="s">
        <v>3189</v>
      </c>
      <c r="AN464">
        <v>-14.56</v>
      </c>
      <c r="AO464" t="s">
        <v>3189</v>
      </c>
      <c r="AP464">
        <v>1.5053926632534E-2</v>
      </c>
      <c r="AQ464">
        <f>(Table2[[#This Row],[Sharpe Ratio]]-AVERAGE(Table2[Sharpe Ratio]))/_xlfn.STDEV.P(Table2[Sharpe Ratio])</f>
        <v>-0.5415631446780117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263</v>
      </c>
      <c r="AT464">
        <f>_xlfn.RANK.AVG(Table2[[#This Row],[6M Return vs Nifty Z-Score]],Table2[6M Return vs Nifty Z-Score])</f>
        <v>594</v>
      </c>
      <c r="AU464">
        <f>_xlfn.RANK.AVG(Table2[[#This Row],[Sharpe Ratio Z-Score]],Table2[Sharpe Ratio Z-Score])</f>
        <v>470</v>
      </c>
      <c r="AV464">
        <f>(Table2[[#This Row],[Rank 1Y]]+Table2[[#This Row],[Rank 6M]]+Table2[[#This Row],[Rank Sharpe]])/3</f>
        <v>442.33333333333331</v>
      </c>
    </row>
    <row r="465" spans="1:48" x14ac:dyDescent="0.3">
      <c r="A465" t="s">
        <v>1476</v>
      </c>
      <c r="B465" t="s">
        <v>1477</v>
      </c>
      <c r="C465" t="s">
        <v>3132</v>
      </c>
      <c r="D465" t="s">
        <v>48</v>
      </c>
      <c r="E465">
        <v>7079.7632746299996</v>
      </c>
      <c r="F465">
        <v>183.94</v>
      </c>
      <c r="G465">
        <v>-5.1115728900871202</v>
      </c>
      <c r="H465">
        <f>(Table2[[#This Row],[1Y Return vs Nifty]]-AVERAGE(Table2[1Y Return vs Nifty]))/_xlfn.STDEV.P(Table2[1Y Return vs Nifty])</f>
        <v>-0.51153012998635339</v>
      </c>
      <c r="I465">
        <v>-0.467393546798334</v>
      </c>
      <c r="J465">
        <f>(Table2[[#This Row],[1M Return vs Nifty]]-AVERAGE(Table2[1M Return vs Nifty]))/_xlfn.STDEV.P(Table2[1M Return vs Nifty])</f>
        <v>-1.0400521219600736E-2</v>
      </c>
      <c r="K465">
        <v>-23.453897462881901</v>
      </c>
      <c r="L465">
        <f>(Table2[[#This Row],[6M Return vs Nifty]]-AVERAGE(Table2[6M Return vs Nifty]))/_xlfn.STDEV.P(Table2[6M Return vs Nifty])</f>
        <v>-1.0205945028116064</v>
      </c>
      <c r="M465">
        <v>8.4015678936122298E-3</v>
      </c>
      <c r="N465">
        <f>(Table2[[#This Row],[1W Return vs Nifty]]-AVERAGE(Table2[1W Return vs Nifty]))/_xlfn.STDEV.P(Table2[1W Return vs Nifty])</f>
        <v>-0.365865088603542</v>
      </c>
      <c r="O465">
        <v>191.29</v>
      </c>
      <c r="P465">
        <v>192.981883868019</v>
      </c>
      <c r="Q465">
        <v>190.45326270194701</v>
      </c>
      <c r="R465">
        <v>44.085331585921899</v>
      </c>
      <c r="S465" s="1">
        <f>(Table2[[#This Row],[Close Price]]-Table2[[#This Row],[20D EMA]])/Table2[[#This Row],[20D EMA]]</f>
        <v>-3.8423336295676694E-2</v>
      </c>
      <c r="T465" s="1">
        <f>(Table2[[#This Row],[Close Price]]-Table2[[#This Row],[50D EMA]])/Table2[[#This Row],[50D EMA]]</f>
        <v>-4.6853537165192027E-2</v>
      </c>
      <c r="U465" s="1">
        <f>(Table2[[#This Row],[Close Price]]-Table2[[#This Row],[200D EMA]])/Table2[[#This Row],[200D EMA]]</f>
        <v>-3.4198745716108064E-2</v>
      </c>
      <c r="V465">
        <v>1.3776910874486299</v>
      </c>
      <c r="W465">
        <v>182.1</v>
      </c>
      <c r="X465">
        <v>193.5</v>
      </c>
      <c r="Y465">
        <v>182.1</v>
      </c>
      <c r="Z465">
        <v>193.5</v>
      </c>
      <c r="AA465">
        <v>182.1</v>
      </c>
      <c r="AB465">
        <v>198.4</v>
      </c>
      <c r="AC465" s="1">
        <f>(Table2[[#This Row],[Close Price]]/Table2[[#This Row],[Day Low]])-1</f>
        <v>1.0104338275672697E-2</v>
      </c>
      <c r="AD465" s="1">
        <f>(Table2[[#This Row],[Day High]]/Table2[[#This Row],[Close Price]])-1</f>
        <v>5.1973469609655432E-2</v>
      </c>
      <c r="AE465" s="1">
        <f>(Table2[[#This Row],[Close Price]]/Table2[[#This Row],[Current Week Low]])-1</f>
        <v>1.0104338275672697E-2</v>
      </c>
      <c r="AF465" s="1">
        <f>(Table2[[#This Row],[Current Week High]]/Table2[[#This Row],[Close Price]])-1</f>
        <v>5.1973469609655432E-2</v>
      </c>
      <c r="AG465" s="1">
        <f>(Table2[[#This Row],[Close Price]]/Table2[[#This Row],[Current Month Low]])-1</f>
        <v>1.0104338275672697E-2</v>
      </c>
      <c r="AH465" s="1">
        <f>(Table2[[#This Row],[Current Month High]]/Table2[[#This Row],[Close Price]])-1</f>
        <v>7.8612591062303006E-2</v>
      </c>
      <c r="AI465">
        <v>35.533326084592801</v>
      </c>
      <c r="AJ465">
        <v>34.067055393586003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-0.03</v>
      </c>
      <c r="AM465" t="s">
        <v>3189</v>
      </c>
      <c r="AN465">
        <v>-2.81</v>
      </c>
      <c r="AO465" t="s">
        <v>3189</v>
      </c>
      <c r="AP465">
        <v>0.110879418459175</v>
      </c>
      <c r="AQ465">
        <f>(Table2[[#This Row],[Sharpe Ratio]]-AVERAGE(Table2[Sharpe Ratio]))/_xlfn.STDEV.P(Table2[Sharpe Ratio])</f>
        <v>0.57720969379976039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485</v>
      </c>
      <c r="AT465">
        <f>_xlfn.RANK.AVG(Table2[[#This Row],[6M Return vs Nifty Z-Score]],Table2[6M Return vs Nifty Z-Score])</f>
        <v>641</v>
      </c>
      <c r="AU465">
        <f>_xlfn.RANK.AVG(Table2[[#This Row],[Sharpe Ratio Z-Score]],Table2[Sharpe Ratio Z-Score])</f>
        <v>202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525</v>
      </c>
      <c r="B466" t="s">
        <v>526</v>
      </c>
      <c r="C466" t="s">
        <v>3139</v>
      </c>
      <c r="D466" t="s">
        <v>527</v>
      </c>
      <c r="E466">
        <v>41366.650500659998</v>
      </c>
      <c r="F466">
        <v>618.4</v>
      </c>
      <c r="G466">
        <v>-10.9848153246426</v>
      </c>
      <c r="H466">
        <f>(Table2[[#This Row],[1Y Return vs Nifty]]-AVERAGE(Table2[1Y Return vs Nifty]))/_xlfn.STDEV.P(Table2[1Y Return vs Nifty])</f>
        <v>-0.61709674219596755</v>
      </c>
      <c r="I466">
        <v>-1.8889660711323</v>
      </c>
      <c r="J466">
        <f>(Table2[[#This Row],[1M Return vs Nifty]]-AVERAGE(Table2[1M Return vs Nifty]))/_xlfn.STDEV.P(Table2[1M Return vs Nifty])</f>
        <v>-0.16922769162975984</v>
      </c>
      <c r="K466">
        <v>26.4663340020305</v>
      </c>
      <c r="L466">
        <f>(Table2[[#This Row],[6M Return vs Nifty]]-AVERAGE(Table2[6M Return vs Nifty]))/_xlfn.STDEV.P(Table2[6M Return vs Nifty])</f>
        <v>0.74135057651203062</v>
      </c>
      <c r="M466">
        <v>-4.4278016024954798</v>
      </c>
      <c r="N466">
        <f>(Table2[[#This Row],[1W Return vs Nifty]]-AVERAGE(Table2[1W Return vs Nifty]))/_xlfn.STDEV.P(Table2[1W Return vs Nifty])</f>
        <v>-1.501126648016867</v>
      </c>
      <c r="O466">
        <v>663.16</v>
      </c>
      <c r="P466">
        <v>642.57550314032596</v>
      </c>
      <c r="Q466">
        <v>565.77414795184905</v>
      </c>
      <c r="R466">
        <v>21.125955680087099</v>
      </c>
      <c r="S466" s="1">
        <f>(Table2[[#This Row],[Close Price]]-Table2[[#This Row],[20D EMA]])/Table2[[#This Row],[20D EMA]]</f>
        <v>-6.7495023825321174E-2</v>
      </c>
      <c r="T466" s="1">
        <f>(Table2[[#This Row],[Close Price]]-Table2[[#This Row],[50D EMA]])/Table2[[#This Row],[50D EMA]]</f>
        <v>-3.7622821010415218E-2</v>
      </c>
      <c r="U466" s="1">
        <f>(Table2[[#This Row],[Close Price]]-Table2[[#This Row],[200D EMA]])/Table2[[#This Row],[200D EMA]]</f>
        <v>9.301565339926017E-2</v>
      </c>
      <c r="V466">
        <v>0.92547319646987203</v>
      </c>
      <c r="W466">
        <v>611.1</v>
      </c>
      <c r="X466">
        <v>634.6</v>
      </c>
      <c r="Y466">
        <v>611.1</v>
      </c>
      <c r="Z466">
        <v>634.6</v>
      </c>
      <c r="AA466">
        <v>611.1</v>
      </c>
      <c r="AB466">
        <v>685.95</v>
      </c>
      <c r="AC466" s="1">
        <f>(Table2[[#This Row],[Close Price]]/Table2[[#This Row],[Day Low]])-1</f>
        <v>1.194567173948613E-2</v>
      </c>
      <c r="AD466" s="1">
        <f>(Table2[[#This Row],[Day High]]/Table2[[#This Row],[Close Price]])-1</f>
        <v>2.6196636481242042E-2</v>
      </c>
      <c r="AE466" s="1">
        <f>(Table2[[#This Row],[Close Price]]/Table2[[#This Row],[Current Week Low]])-1</f>
        <v>1.194567173948613E-2</v>
      </c>
      <c r="AF466" s="1">
        <f>(Table2[[#This Row],[Current Week High]]/Table2[[#This Row],[Close Price]])-1</f>
        <v>2.6196636481242042E-2</v>
      </c>
      <c r="AG466" s="1">
        <f>(Table2[[#This Row],[Close Price]]/Table2[[#This Row],[Current Month Low]])-1</f>
        <v>1.194567173948613E-2</v>
      </c>
      <c r="AH466" s="1">
        <f>(Table2[[#This Row],[Current Month High]]/Table2[[#This Row],[Close Price]])-1</f>
        <v>0.10923350582147484</v>
      </c>
      <c r="AI466">
        <v>15.693725743855101</v>
      </c>
      <c r="AJ466">
        <v>46.870917943237103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0.06</v>
      </c>
      <c r="AM466" t="s">
        <v>3188</v>
      </c>
      <c r="AN466">
        <v>-8.4700000000000006</v>
      </c>
      <c r="AO466" t="s">
        <v>3189</v>
      </c>
      <c r="AP466">
        <v>-7.2391622793685995E-2</v>
      </c>
      <c r="AQ466">
        <f>(Table2[[#This Row],[Sharpe Ratio]]-AVERAGE(Table2[Sharpe Ratio]))/_xlfn.STDEV.P(Table2[Sharpe Ratio])</f>
        <v>-1.5624992617689517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-3.1085997670995154</v>
      </c>
      <c r="AS466">
        <f>_xlfn.RANK.AVG(Table2[[#This Row],[1Y Return vs Nifty Z-Score]],Table2[1Y Return vs Nifty Z-Score])</f>
        <v>519</v>
      </c>
      <c r="AT466">
        <f>_xlfn.RANK.AVG(Table2[[#This Row],[6M Return vs Nifty Z-Score]],Table2[6M Return vs Nifty Z-Score])</f>
        <v>125</v>
      </c>
      <c r="AU466">
        <f>_xlfn.RANK.AVG(Table2[[#This Row],[Sharpe Ratio Z-Score]],Table2[Sharpe Ratio Z-Score])</f>
        <v>686</v>
      </c>
      <c r="AV466">
        <f>(Table2[[#This Row],[Rank 1Y]]+Table2[[#This Row],[Rank 6M]]+Table2[[#This Row],[Rank Sharpe]])/3</f>
        <v>443.33333333333331</v>
      </c>
    </row>
    <row r="467" spans="1:48" x14ac:dyDescent="0.3">
      <c r="A467" t="s">
        <v>1662</v>
      </c>
      <c r="B467" t="s">
        <v>1663</v>
      </c>
      <c r="C467" t="s">
        <v>3140</v>
      </c>
      <c r="D467" t="s">
        <v>135</v>
      </c>
      <c r="E467">
        <v>5362.2749999999996</v>
      </c>
      <c r="F467">
        <v>179.8</v>
      </c>
      <c r="G467">
        <v>36.993343893480798</v>
      </c>
      <c r="H467">
        <f>(Table2[[#This Row],[1Y Return vs Nifty]]-AVERAGE(Table2[1Y Return vs Nifty]))/_xlfn.STDEV.P(Table2[1Y Return vs Nifty])</f>
        <v>0.24527047406455096</v>
      </c>
      <c r="I467">
        <v>-3.7781599050252401</v>
      </c>
      <c r="J467">
        <f>(Table2[[#This Row],[1M Return vs Nifty]]-AVERAGE(Table2[1M Return vs Nifty]))/_xlfn.STDEV.P(Table2[1M Return vs Nifty])</f>
        <v>-0.38030050420688633</v>
      </c>
      <c r="K467">
        <v>-24.679998816436701</v>
      </c>
      <c r="L467">
        <f>(Table2[[#This Row],[6M Return vs Nifty]]-AVERAGE(Table2[6M Return vs Nifty]))/_xlfn.STDEV.P(Table2[6M Return vs Nifty])</f>
        <v>-1.0638700082179937</v>
      </c>
      <c r="M467">
        <v>-5.1734379970285298</v>
      </c>
      <c r="N467">
        <f>(Table2[[#This Row],[1W Return vs Nifty]]-AVERAGE(Table2[1W Return vs Nifty]))/_xlfn.STDEV.P(Table2[1W Return vs Nifty])</f>
        <v>-1.6919412485886158</v>
      </c>
      <c r="O467">
        <v>194.51</v>
      </c>
      <c r="P467">
        <v>198.05432777954701</v>
      </c>
      <c r="Q467">
        <v>189.20613751130199</v>
      </c>
      <c r="R467">
        <v>37.506956613638202</v>
      </c>
      <c r="S467" s="1">
        <f>(Table2[[#This Row],[Close Price]]-Table2[[#This Row],[20D EMA]])/Table2[[#This Row],[20D EMA]]</f>
        <v>-7.5625931828697646E-2</v>
      </c>
      <c r="T467" s="1">
        <f>(Table2[[#This Row],[Close Price]]-Table2[[#This Row],[50D EMA]])/Table2[[#This Row],[50D EMA]]</f>
        <v>-9.2168285258910229E-2</v>
      </c>
      <c r="U467" s="1">
        <f>(Table2[[#This Row],[Close Price]]-Table2[[#This Row],[200D EMA]])/Table2[[#This Row],[200D EMA]]</f>
        <v>-4.9713701865195116E-2</v>
      </c>
      <c r="V467">
        <v>0.89354820229310306</v>
      </c>
      <c r="W467">
        <v>179</v>
      </c>
      <c r="X467">
        <v>191.49</v>
      </c>
      <c r="Y467">
        <v>179</v>
      </c>
      <c r="Z467">
        <v>191.49</v>
      </c>
      <c r="AA467">
        <v>179</v>
      </c>
      <c r="AB467">
        <v>201.61</v>
      </c>
      <c r="AC467" s="1">
        <f>(Table2[[#This Row],[Close Price]]/Table2[[#This Row],[Day Low]])-1</f>
        <v>4.4692737430167551E-3</v>
      </c>
      <c r="AD467" s="1">
        <f>(Table2[[#This Row],[Day High]]/Table2[[#This Row],[Close Price]])-1</f>
        <v>6.5016685205784297E-2</v>
      </c>
      <c r="AE467" s="1">
        <f>(Table2[[#This Row],[Close Price]]/Table2[[#This Row],[Current Week Low]])-1</f>
        <v>4.4692737430167551E-3</v>
      </c>
      <c r="AF467" s="1">
        <f>(Table2[[#This Row],[Current Week High]]/Table2[[#This Row],[Close Price]])-1</f>
        <v>6.5016685205784297E-2</v>
      </c>
      <c r="AG467" s="1">
        <f>(Table2[[#This Row],[Close Price]]/Table2[[#This Row],[Current Month Low]])-1</f>
        <v>4.4692737430167551E-3</v>
      </c>
      <c r="AH467" s="1">
        <f>(Table2[[#This Row],[Current Month High]]/Table2[[#This Row],[Close Price]])-1</f>
        <v>0.12130144605116788</v>
      </c>
      <c r="AI467">
        <v>47.358175750834199</v>
      </c>
      <c r="AJ467">
        <v>64.051094890510896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-0.11</v>
      </c>
      <c r="AM467" t="s">
        <v>3189</v>
      </c>
      <c r="AN467">
        <v>-5.36</v>
      </c>
      <c r="AO467" t="s">
        <v>3189</v>
      </c>
      <c r="AP467">
        <v>2.4389185999308002E-2</v>
      </c>
      <c r="AQ467">
        <f>(Table2[[#This Row],[Sharpe Ratio]]-AVERAGE(Table2[Sharpe Ratio]))/_xlfn.STDEV.P(Table2[Sharpe Ratio])</f>
        <v>-0.432572995808373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237</v>
      </c>
      <c r="AT467">
        <f>_xlfn.RANK.AVG(Table2[[#This Row],[6M Return vs Nifty Z-Score]],Table2[6M Return vs Nifty Z-Score])</f>
        <v>650</v>
      </c>
      <c r="AU467">
        <f>_xlfn.RANK.AVG(Table2[[#This Row],[Sharpe Ratio Z-Score]],Table2[Sharpe Ratio Z-Score])</f>
        <v>445</v>
      </c>
      <c r="AV467">
        <f>(Table2[[#This Row],[Rank 1Y]]+Table2[[#This Row],[Rank 6M]]+Table2[[#This Row],[Rank Sharpe]])/3</f>
        <v>444</v>
      </c>
    </row>
    <row r="468" spans="1:48" x14ac:dyDescent="0.3">
      <c r="A468" t="s">
        <v>70</v>
      </c>
      <c r="B468" t="s">
        <v>71</v>
      </c>
      <c r="C468" t="s">
        <v>3136</v>
      </c>
      <c r="D468" t="s">
        <v>72</v>
      </c>
      <c r="E468">
        <v>354614.448703865</v>
      </c>
      <c r="F468">
        <v>3018</v>
      </c>
      <c r="G468">
        <v>-2.6076852083821001</v>
      </c>
      <c r="H468">
        <f>(Table2[[#This Row],[1Y Return vs Nifty]]-AVERAGE(Table2[1Y Return vs Nifty]))/_xlfn.STDEV.P(Table2[1Y Return vs Nifty])</f>
        <v>-0.46652484664306676</v>
      </c>
      <c r="I468">
        <v>5.1764183415300398</v>
      </c>
      <c r="J468">
        <f>(Table2[[#This Row],[1M Return vs Nifty]]-AVERAGE(Table2[1M Return vs Nifty]))/_xlfn.STDEV.P(Table2[1M Return vs Nifty])</f>
        <v>0.62016222335116167</v>
      </c>
      <c r="K468">
        <v>-16.5418175404571</v>
      </c>
      <c r="L468">
        <f>(Table2[[#This Row],[6M Return vs Nifty]]-AVERAGE(Table2[6M Return vs Nifty]))/_xlfn.STDEV.P(Table2[6M Return vs Nifty])</f>
        <v>-0.77663118674068277</v>
      </c>
      <c r="M468">
        <v>3.2067938142588499</v>
      </c>
      <c r="N468">
        <f>(Table2[[#This Row],[1W Return vs Nifty]]-AVERAGE(Table2[1W Return vs Nifty]))/_xlfn.STDEV.P(Table2[1W Return vs Nifty])</f>
        <v>0.45263028452555154</v>
      </c>
      <c r="O468">
        <v>3067.41</v>
      </c>
      <c r="P468">
        <v>3067.8023069717401</v>
      </c>
      <c r="Q468">
        <v>3009.72342255887</v>
      </c>
      <c r="R468">
        <v>56.786901799939102</v>
      </c>
      <c r="S468" s="1">
        <f>(Table2[[#This Row],[Close Price]]-Table2[[#This Row],[20D EMA]])/Table2[[#This Row],[20D EMA]]</f>
        <v>-1.6108052069987337E-2</v>
      </c>
      <c r="T468" s="1">
        <f>(Table2[[#This Row],[Close Price]]-Table2[[#This Row],[50D EMA]])/Table2[[#This Row],[50D EMA]]</f>
        <v>-1.6233871021793609E-2</v>
      </c>
      <c r="U468" s="1">
        <f>(Table2[[#This Row],[Close Price]]-Table2[[#This Row],[200D EMA]])/Table2[[#This Row],[200D EMA]]</f>
        <v>2.7499461841225515E-3</v>
      </c>
      <c r="V468">
        <v>0.88179044371318405</v>
      </c>
      <c r="W468">
        <v>2980.45</v>
      </c>
      <c r="X468">
        <v>3128.5</v>
      </c>
      <c r="Y468">
        <v>2980.45</v>
      </c>
      <c r="Z468">
        <v>3128.5</v>
      </c>
      <c r="AA468">
        <v>2980.45</v>
      </c>
      <c r="AB468">
        <v>3196.35</v>
      </c>
      <c r="AC468" s="1">
        <f>(Table2[[#This Row],[Close Price]]/Table2[[#This Row],[Day Low]])-1</f>
        <v>1.2598768642319236E-2</v>
      </c>
      <c r="AD468" s="1">
        <f>(Table2[[#This Row],[Day High]]/Table2[[#This Row],[Close Price]])-1</f>
        <v>3.6613651424784566E-2</v>
      </c>
      <c r="AE468" s="1">
        <f>(Table2[[#This Row],[Close Price]]/Table2[[#This Row],[Current Week Low]])-1</f>
        <v>1.2598768642319236E-2</v>
      </c>
      <c r="AF468" s="1">
        <f>(Table2[[#This Row],[Current Week High]]/Table2[[#This Row],[Close Price]])-1</f>
        <v>3.6613651424784566E-2</v>
      </c>
      <c r="AG468" s="1">
        <f>(Table2[[#This Row],[Close Price]]/Table2[[#This Row],[Current Month Low]])-1</f>
        <v>1.2598768642319236E-2</v>
      </c>
      <c r="AH468" s="1">
        <f>(Table2[[#This Row],[Current Month High]]/Table2[[#This Row],[Close Price]])-1</f>
        <v>5.9095427435387649E-2</v>
      </c>
      <c r="AI468">
        <v>24.052352551358499</v>
      </c>
      <c r="AJ468">
        <v>40.8963585434173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-0.04</v>
      </c>
      <c r="AM468" t="s">
        <v>3189</v>
      </c>
      <c r="AN468">
        <v>2.09</v>
      </c>
      <c r="AO468" t="s">
        <v>3188</v>
      </c>
      <c r="AP468">
        <v>7.4202800993561996E-2</v>
      </c>
      <c r="AQ468">
        <f>(Table2[[#This Row],[Sharpe Ratio]]-AVERAGE(Table2[Sharpe Ratio]))/_xlfn.STDEV.P(Table2[Sharpe Ratio])</f>
        <v>0.14900627271009659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454</v>
      </c>
      <c r="AT468">
        <f>_xlfn.RANK.AVG(Table2[[#This Row],[6M Return vs Nifty Z-Score]],Table2[6M Return vs Nifty Z-Score])</f>
        <v>575</v>
      </c>
      <c r="AU468">
        <f>_xlfn.RANK.AVG(Table2[[#This Row],[Sharpe Ratio Z-Score]],Table2[Sharpe Ratio Z-Score])</f>
        <v>307</v>
      </c>
      <c r="AV468">
        <f>(Table2[[#This Row],[Rank 1Y]]+Table2[[#This Row],[Rank 6M]]+Table2[[#This Row],[Rank Sharpe]])/3</f>
        <v>445.33333333333331</v>
      </c>
    </row>
    <row r="469" spans="1:48" x14ac:dyDescent="0.3">
      <c r="A469" t="s">
        <v>687</v>
      </c>
      <c r="B469" t="s">
        <v>688</v>
      </c>
      <c r="C469" t="s">
        <v>3141</v>
      </c>
      <c r="D469" t="s">
        <v>271</v>
      </c>
      <c r="E469">
        <v>26272.075107645</v>
      </c>
      <c r="F469">
        <v>5162.5</v>
      </c>
      <c r="G469">
        <v>-25.764018059186</v>
      </c>
      <c r="H469">
        <f>(Table2[[#This Row],[1Y Return vs Nifty]]-AVERAGE(Table2[1Y Return vs Nifty]))/_xlfn.STDEV.P(Table2[1Y Return vs Nifty])</f>
        <v>-0.88274052946164627</v>
      </c>
      <c r="I469">
        <v>1.5762574655389401</v>
      </c>
      <c r="J469">
        <f>(Table2[[#This Row],[1M Return vs Nifty]]-AVERAGE(Table2[1M Return vs Nifty]))/_xlfn.STDEV.P(Table2[1M Return vs Nifty])</f>
        <v>0.21792923476485865</v>
      </c>
      <c r="K469">
        <v>4.6458914382923897</v>
      </c>
      <c r="L469">
        <f>(Table2[[#This Row],[6M Return vs Nifty]]-AVERAGE(Table2[6M Return vs Nifty]))/_xlfn.STDEV.P(Table2[6M Return vs Nifty])</f>
        <v>-2.8806537660514248E-2</v>
      </c>
      <c r="M469">
        <v>1.87147102038804</v>
      </c>
      <c r="N469">
        <f>(Table2[[#This Row],[1W Return vs Nifty]]-AVERAGE(Table2[1W Return vs Nifty]))/_xlfn.STDEV.P(Table2[1W Return vs Nifty])</f>
        <v>0.1109099937578559</v>
      </c>
      <c r="O469">
        <v>5368.06</v>
      </c>
      <c r="P469">
        <v>5430.0887187460603</v>
      </c>
      <c r="Q469">
        <v>5279.2741820957899</v>
      </c>
      <c r="R469">
        <v>30.747307202829798</v>
      </c>
      <c r="S469" s="1">
        <f>(Table2[[#This Row],[Close Price]]-Table2[[#This Row],[20D EMA]])/Table2[[#This Row],[20D EMA]]</f>
        <v>-3.829316363826045E-2</v>
      </c>
      <c r="T469" s="1">
        <f>(Table2[[#This Row],[Close Price]]-Table2[[#This Row],[50D EMA]])/Table2[[#This Row],[50D EMA]]</f>
        <v>-4.9278885227468816E-2</v>
      </c>
      <c r="U469" s="1">
        <f>(Table2[[#This Row],[Close Price]]-Table2[[#This Row],[200D EMA]])/Table2[[#This Row],[200D EMA]]</f>
        <v>-2.2119363016192575E-2</v>
      </c>
      <c r="V469">
        <v>0.94752950612115905</v>
      </c>
      <c r="W469">
        <v>5074.1000000000004</v>
      </c>
      <c r="X469">
        <v>5342</v>
      </c>
      <c r="Y469">
        <v>5074.1000000000004</v>
      </c>
      <c r="Z469">
        <v>5342</v>
      </c>
      <c r="AA469">
        <v>5074.1000000000004</v>
      </c>
      <c r="AB469">
        <v>5468.95</v>
      </c>
      <c r="AC469" s="1">
        <f>(Table2[[#This Row],[Close Price]]/Table2[[#This Row],[Day Low]])-1</f>
        <v>1.7421808793677718E-2</v>
      </c>
      <c r="AD469" s="1">
        <f>(Table2[[#This Row],[Day High]]/Table2[[#This Row],[Close Price]])-1</f>
        <v>3.4769975786924867E-2</v>
      </c>
      <c r="AE469" s="1">
        <f>(Table2[[#This Row],[Close Price]]/Table2[[#This Row],[Current Week Low]])-1</f>
        <v>1.7421808793677718E-2</v>
      </c>
      <c r="AF469" s="1">
        <f>(Table2[[#This Row],[Current Week High]]/Table2[[#This Row],[Close Price]])-1</f>
        <v>3.4769975786924867E-2</v>
      </c>
      <c r="AG469" s="1">
        <f>(Table2[[#This Row],[Close Price]]/Table2[[#This Row],[Current Month Low]])-1</f>
        <v>1.7421808793677718E-2</v>
      </c>
      <c r="AH469" s="1">
        <f>(Table2[[#This Row],[Current Month High]]/Table2[[#This Row],[Close Price]])-1</f>
        <v>5.9360774818401962E-2</v>
      </c>
      <c r="AI469">
        <v>42.372881355932201</v>
      </c>
      <c r="AJ469">
        <v>28.2768045719965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-0.11</v>
      </c>
      <c r="AM469" t="s">
        <v>3189</v>
      </c>
      <c r="AN469">
        <v>-4.07</v>
      </c>
      <c r="AO469" t="s">
        <v>3189</v>
      </c>
      <c r="AP469">
        <v>4.4845810919046998E-2</v>
      </c>
      <c r="AQ469">
        <f>(Table2[[#This Row],[Sharpe Ratio]]-AVERAGE(Table2[Sharpe Ratio]))/_xlfn.STDEV.P(Table2[Sharpe Ratio])</f>
        <v>-0.19373971782702509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612</v>
      </c>
      <c r="AT469">
        <f>_xlfn.RANK.AVG(Table2[[#This Row],[6M Return vs Nifty Z-Score]],Table2[6M Return vs Nifty Z-Score])</f>
        <v>334</v>
      </c>
      <c r="AU469">
        <f>_xlfn.RANK.AVG(Table2[[#This Row],[Sharpe Ratio Z-Score]],Table2[Sharpe Ratio Z-Score])</f>
        <v>393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685</v>
      </c>
      <c r="B470" t="s">
        <v>686</v>
      </c>
      <c r="C470" t="s">
        <v>3133</v>
      </c>
      <c r="D470" t="s">
        <v>51</v>
      </c>
      <c r="E470">
        <v>26638.750688119999</v>
      </c>
      <c r="F470">
        <v>1702.2</v>
      </c>
      <c r="G470">
        <v>-10.7181131886425</v>
      </c>
      <c r="H470">
        <f>(Table2[[#This Row],[1Y Return vs Nifty]]-AVERAGE(Table2[1Y Return vs Nifty]))/_xlfn.STDEV.P(Table2[1Y Return vs Nifty])</f>
        <v>-0.6123029947420997</v>
      </c>
      <c r="I470">
        <v>-11.132524517094</v>
      </c>
      <c r="J470">
        <f>(Table2[[#This Row],[1M Return vs Nifty]]-AVERAGE(Table2[1M Return vs Nifty]))/_xlfn.STDEV.P(Table2[1M Return vs Nifty])</f>
        <v>-1.2019771344911929</v>
      </c>
      <c r="K470">
        <v>-10.554560233896799</v>
      </c>
      <c r="L470">
        <f>(Table2[[#This Row],[6M Return vs Nifty]]-AVERAGE(Table2[6M Return vs Nifty]))/_xlfn.STDEV.P(Table2[6M Return vs Nifty])</f>
        <v>-0.56530967960077338</v>
      </c>
      <c r="M470">
        <v>-3.36636869991115</v>
      </c>
      <c r="N470">
        <f>(Table2[[#This Row],[1W Return vs Nifty]]-AVERAGE(Table2[1W Return vs Nifty]))/_xlfn.STDEV.P(Table2[1W Return vs Nifty])</f>
        <v>-1.2294970751777112</v>
      </c>
      <c r="O470">
        <v>1848.97</v>
      </c>
      <c r="P470">
        <v>1870.4700824245599</v>
      </c>
      <c r="Q470">
        <v>1741.4016923798499</v>
      </c>
      <c r="R470">
        <v>22.564181903887899</v>
      </c>
      <c r="S470" s="1">
        <f>(Table2[[#This Row],[Close Price]]-Table2[[#This Row],[20D EMA]])/Table2[[#This Row],[20D EMA]]</f>
        <v>-7.9379330113522648E-2</v>
      </c>
      <c r="T470" s="1">
        <f>(Table2[[#This Row],[Close Price]]-Table2[[#This Row],[50D EMA]])/Table2[[#This Row],[50D EMA]]</f>
        <v>-8.9961386715388197E-2</v>
      </c>
      <c r="U470" s="1">
        <f>(Table2[[#This Row],[Close Price]]-Table2[[#This Row],[200D EMA]])/Table2[[#This Row],[200D EMA]]</f>
        <v>-2.2511573608427878E-2</v>
      </c>
      <c r="V470">
        <v>1.7425471009726401</v>
      </c>
      <c r="W470">
        <v>1666</v>
      </c>
      <c r="X470">
        <v>1730.25</v>
      </c>
      <c r="Y470">
        <v>1666</v>
      </c>
      <c r="Z470">
        <v>1730.25</v>
      </c>
      <c r="AA470">
        <v>1666</v>
      </c>
      <c r="AB470">
        <v>1894.9</v>
      </c>
      <c r="AC470" s="1">
        <f>(Table2[[#This Row],[Close Price]]/Table2[[#This Row],[Day Low]])-1</f>
        <v>2.1728691476590622E-2</v>
      </c>
      <c r="AD470" s="1">
        <f>(Table2[[#This Row],[Day High]]/Table2[[#This Row],[Close Price]])-1</f>
        <v>1.6478674656327019E-2</v>
      </c>
      <c r="AE470" s="1">
        <f>(Table2[[#This Row],[Close Price]]/Table2[[#This Row],[Current Week Low]])-1</f>
        <v>2.1728691476590622E-2</v>
      </c>
      <c r="AF470" s="1">
        <f>(Table2[[#This Row],[Current Week High]]/Table2[[#This Row],[Close Price]])-1</f>
        <v>1.6478674656327019E-2</v>
      </c>
      <c r="AG470" s="1">
        <f>(Table2[[#This Row],[Close Price]]/Table2[[#This Row],[Current Month Low]])-1</f>
        <v>2.1728691476590622E-2</v>
      </c>
      <c r="AH470" s="1">
        <f>(Table2[[#This Row],[Current Month High]]/Table2[[#This Row],[Close Price]])-1</f>
        <v>0.11320643872635405</v>
      </c>
      <c r="AI470">
        <v>19.2574315591587</v>
      </c>
      <c r="AJ470">
        <v>36.783317931616303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-0.15</v>
      </c>
      <c r="AM470" t="s">
        <v>3189</v>
      </c>
      <c r="AN470">
        <v>-8.34</v>
      </c>
      <c r="AO470" t="s">
        <v>3189</v>
      </c>
      <c r="AP470">
        <v>7.1224637022041001E-2</v>
      </c>
      <c r="AQ470">
        <f>(Table2[[#This Row],[Sharpe Ratio]]-AVERAGE(Table2[Sharpe Ratio]))/_xlfn.STDEV.P(Table2[Sharpe Ratio])</f>
        <v>0.11423589067126984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517</v>
      </c>
      <c r="AT470">
        <f>_xlfn.RANK.AVG(Table2[[#This Row],[6M Return vs Nifty Z-Score]],Table2[6M Return vs Nifty Z-Score])</f>
        <v>513</v>
      </c>
      <c r="AU470">
        <f>_xlfn.RANK.AVG(Table2[[#This Row],[Sharpe Ratio Z-Score]],Table2[Sharpe Ratio Z-Score])</f>
        <v>314</v>
      </c>
      <c r="AV470">
        <f>(Table2[[#This Row],[Rank 1Y]]+Table2[[#This Row],[Rank 6M]]+Table2[[#This Row],[Rank Sharpe]])/3</f>
        <v>448</v>
      </c>
    </row>
    <row r="471" spans="1:48" x14ac:dyDescent="0.3">
      <c r="A471" t="s">
        <v>303</v>
      </c>
      <c r="B471" t="s">
        <v>304</v>
      </c>
      <c r="C471" t="s">
        <v>3129</v>
      </c>
      <c r="D471" t="s">
        <v>34</v>
      </c>
      <c r="E471">
        <v>90733.088459999999</v>
      </c>
      <c r="F471">
        <v>114.04</v>
      </c>
      <c r="G471">
        <v>-6.5269061528730496</v>
      </c>
      <c r="H471">
        <f>(Table2[[#This Row],[1Y Return vs Nifty]]-AVERAGE(Table2[1Y Return vs Nifty]))/_xlfn.STDEV.P(Table2[1Y Return vs Nifty])</f>
        <v>-0.53696955963101067</v>
      </c>
      <c r="I471">
        <v>-0.98648871527274995</v>
      </c>
      <c r="J471">
        <f>(Table2[[#This Row],[1M Return vs Nifty]]-AVERAGE(Table2[1M Return vs Nifty]))/_xlfn.STDEV.P(Table2[1M Return vs Nifty])</f>
        <v>-6.8397151972579062E-2</v>
      </c>
      <c r="K471">
        <v>-36.562079032308198</v>
      </c>
      <c r="L471">
        <f>(Table2[[#This Row],[6M Return vs Nifty]]-AVERAGE(Table2[6M Return vs Nifty]))/_xlfn.STDEV.P(Table2[6M Return vs Nifty])</f>
        <v>-1.4832505309865744</v>
      </c>
      <c r="M471">
        <v>0.61415015130822803</v>
      </c>
      <c r="N471">
        <f>(Table2[[#This Row],[1W Return vs Nifty]]-AVERAGE(Table2[1W Return vs Nifty]))/_xlfn.STDEV.P(Table2[1W Return vs Nifty])</f>
        <v>-0.21084895092755415</v>
      </c>
      <c r="O471">
        <v>122.01</v>
      </c>
      <c r="P471">
        <v>125.26511270771</v>
      </c>
      <c r="Q471">
        <v>128.08150865465399</v>
      </c>
      <c r="R471">
        <v>28.317186527114401</v>
      </c>
      <c r="S471" s="1">
        <f>(Table2[[#This Row],[Close Price]]-Table2[[#This Row],[20D EMA]])/Table2[[#This Row],[20D EMA]]</f>
        <v>-6.5322514547987862E-2</v>
      </c>
      <c r="T471" s="1">
        <f>(Table2[[#This Row],[Close Price]]-Table2[[#This Row],[50D EMA]])/Table2[[#This Row],[50D EMA]]</f>
        <v>-8.9610845869770223E-2</v>
      </c>
      <c r="U471" s="1">
        <f>(Table2[[#This Row],[Close Price]]-Table2[[#This Row],[200D EMA]])/Table2[[#This Row],[200D EMA]]</f>
        <v>-0.10962947580914341</v>
      </c>
      <c r="V471">
        <v>1.1406455940262401</v>
      </c>
      <c r="W471">
        <v>112.59</v>
      </c>
      <c r="X471">
        <v>120.19</v>
      </c>
      <c r="Y471">
        <v>112.59</v>
      </c>
      <c r="Z471">
        <v>120.19</v>
      </c>
      <c r="AA471">
        <v>112.59</v>
      </c>
      <c r="AB471">
        <v>123.64</v>
      </c>
      <c r="AC471" s="1">
        <f>(Table2[[#This Row],[Close Price]]/Table2[[#This Row],[Day Low]])-1</f>
        <v>1.2878586020072857E-2</v>
      </c>
      <c r="AD471" s="1">
        <f>(Table2[[#This Row],[Day High]]/Table2[[#This Row],[Close Price]])-1</f>
        <v>5.3928446159242194E-2</v>
      </c>
      <c r="AE471" s="1">
        <f>(Table2[[#This Row],[Close Price]]/Table2[[#This Row],[Current Week Low]])-1</f>
        <v>1.2878586020072857E-2</v>
      </c>
      <c r="AF471" s="1">
        <f>(Table2[[#This Row],[Current Week High]]/Table2[[#This Row],[Close Price]])-1</f>
        <v>5.3928446159242194E-2</v>
      </c>
      <c r="AG471" s="1">
        <f>(Table2[[#This Row],[Close Price]]/Table2[[#This Row],[Current Month Low]])-1</f>
        <v>1.2878586020072857E-2</v>
      </c>
      <c r="AH471" s="1">
        <f>(Table2[[#This Row],[Current Month High]]/Table2[[#This Row],[Close Price]])-1</f>
        <v>8.4180989126622086E-2</v>
      </c>
      <c r="AI471">
        <v>51.262714836899299</v>
      </c>
      <c r="AJ471">
        <v>24.9753424657534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-0.15</v>
      </c>
      <c r="AM471" t="s">
        <v>3189</v>
      </c>
      <c r="AN471">
        <v>-7.28</v>
      </c>
      <c r="AO471" t="s">
        <v>3189</v>
      </c>
      <c r="AP471">
        <v>0.131137236170113</v>
      </c>
      <c r="AQ471">
        <f>(Table2[[#This Row],[Sharpe Ratio]]-AVERAGE(Table2[Sharpe Ratio]))/_xlfn.STDEV.P(Table2[Sharpe Ratio])</f>
        <v>0.81372187641222127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497</v>
      </c>
      <c r="AT471">
        <f>_xlfn.RANK.AVG(Table2[[#This Row],[6M Return vs Nifty Z-Score]],Table2[6M Return vs Nifty Z-Score])</f>
        <v>712</v>
      </c>
      <c r="AU471">
        <f>_xlfn.RANK.AVG(Table2[[#This Row],[Sharpe Ratio Z-Score]],Table2[Sharpe Ratio Z-Score])</f>
        <v>146</v>
      </c>
      <c r="AV471">
        <f>(Table2[[#This Row],[Rank 1Y]]+Table2[[#This Row],[Rank 6M]]+Table2[[#This Row],[Rank Sharpe]])/3</f>
        <v>451.66666666666669</v>
      </c>
    </row>
    <row r="472" spans="1:48" x14ac:dyDescent="0.3">
      <c r="A472" t="s">
        <v>177</v>
      </c>
      <c r="B472" t="s">
        <v>178</v>
      </c>
      <c r="C472" t="s">
        <v>3137</v>
      </c>
      <c r="D472" t="s">
        <v>77</v>
      </c>
      <c r="E472">
        <v>150422.95080146001</v>
      </c>
      <c r="F472">
        <v>590.35</v>
      </c>
      <c r="G472">
        <v>11.062320379325801</v>
      </c>
      <c r="H472">
        <f>(Table2[[#This Row],[1Y Return vs Nifty]]-AVERAGE(Table2[1Y Return vs Nifty]))/_xlfn.STDEV.P(Table2[1Y Return vs Nifty])</f>
        <v>-0.22081794881601646</v>
      </c>
      <c r="I472">
        <v>-1.62133815993377</v>
      </c>
      <c r="J472">
        <f>(Table2[[#This Row],[1M Return vs Nifty]]-AVERAGE(Table2[1M Return vs Nifty]))/_xlfn.STDEV.P(Table2[1M Return vs Nifty])</f>
        <v>-0.13932659046831261</v>
      </c>
      <c r="K472">
        <v>-16.511659147977799</v>
      </c>
      <c r="L472">
        <f>(Table2[[#This Row],[6M Return vs Nifty]]-AVERAGE(Table2[6M Return vs Nifty]))/_xlfn.STDEV.P(Table2[6M Return vs Nifty])</f>
        <v>-0.77556673992884129</v>
      </c>
      <c r="M472">
        <v>0.27295893386397002</v>
      </c>
      <c r="N472">
        <f>(Table2[[#This Row],[1W Return vs Nifty]]-AVERAGE(Table2[1W Return vs Nifty]))/_xlfn.STDEV.P(Table2[1W Return vs Nifty])</f>
        <v>-0.29816264209466231</v>
      </c>
      <c r="O472">
        <v>620.5</v>
      </c>
      <c r="P472">
        <v>629.38822124245405</v>
      </c>
      <c r="Q472">
        <v>600.59540666435498</v>
      </c>
      <c r="R472">
        <v>35.029013890226302</v>
      </c>
      <c r="S472" s="1">
        <f>(Table2[[#This Row],[Close Price]]-Table2[[#This Row],[20D EMA]])/Table2[[#This Row],[20D EMA]]</f>
        <v>-4.8589846897663137E-2</v>
      </c>
      <c r="T472" s="1">
        <f>(Table2[[#This Row],[Close Price]]-Table2[[#This Row],[50D EMA]])/Table2[[#This Row],[50D EMA]]</f>
        <v>-6.2025662261981952E-2</v>
      </c>
      <c r="U472" s="1">
        <f>(Table2[[#This Row],[Close Price]]-Table2[[#This Row],[200D EMA]])/Table2[[#This Row],[200D EMA]]</f>
        <v>-1.7058749618577493E-2</v>
      </c>
      <c r="V472">
        <v>0.80417904138430996</v>
      </c>
      <c r="W472">
        <v>586.65</v>
      </c>
      <c r="X472">
        <v>619.35</v>
      </c>
      <c r="Y472">
        <v>586.65</v>
      </c>
      <c r="Z472">
        <v>619.35</v>
      </c>
      <c r="AA472">
        <v>586.65</v>
      </c>
      <c r="AB472">
        <v>634.75</v>
      </c>
      <c r="AC472" s="1">
        <f>(Table2[[#This Row],[Close Price]]/Table2[[#This Row],[Day Low]])-1</f>
        <v>6.3069973578795402E-3</v>
      </c>
      <c r="AD472" s="1">
        <f>(Table2[[#This Row],[Day High]]/Table2[[#This Row],[Close Price]])-1</f>
        <v>4.9123401372067388E-2</v>
      </c>
      <c r="AE472" s="1">
        <f>(Table2[[#This Row],[Close Price]]/Table2[[#This Row],[Current Week Low]])-1</f>
        <v>6.3069973578795402E-3</v>
      </c>
      <c r="AF472" s="1">
        <f>(Table2[[#This Row],[Current Week High]]/Table2[[#This Row],[Close Price]])-1</f>
        <v>4.9123401372067388E-2</v>
      </c>
      <c r="AG472" s="1">
        <f>(Table2[[#This Row],[Close Price]]/Table2[[#This Row],[Current Month Low]])-1</f>
        <v>6.3069973578795402E-3</v>
      </c>
      <c r="AH472" s="1">
        <f>(Table2[[#This Row],[Current Month High]]/Table2[[#This Row],[Close Price]])-1</f>
        <v>7.5209621411027383E-2</v>
      </c>
      <c r="AI472">
        <v>19.750995172355299</v>
      </c>
      <c r="AJ472">
        <v>46.1081549313203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-0.11</v>
      </c>
      <c r="AM472" t="s">
        <v>3189</v>
      </c>
      <c r="AN472">
        <v>-4.8</v>
      </c>
      <c r="AO472" t="s">
        <v>3189</v>
      </c>
      <c r="AP472">
        <v>3.8859575839428999E-2</v>
      </c>
      <c r="AQ472">
        <f>(Table2[[#This Row],[Sharpe Ratio]]-AVERAGE(Table2[Sharpe Ratio]))/_xlfn.STDEV.P(Table2[Sharpe Ratio])</f>
        <v>-0.26362965091430307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372</v>
      </c>
      <c r="AT472">
        <f>_xlfn.RANK.AVG(Table2[[#This Row],[6M Return vs Nifty Z-Score]],Table2[6M Return vs Nifty Z-Score])</f>
        <v>574</v>
      </c>
      <c r="AU472">
        <f>_xlfn.RANK.AVG(Table2[[#This Row],[Sharpe Ratio Z-Score]],Table2[Sharpe Ratio Z-Score])</f>
        <v>410</v>
      </c>
      <c r="AV472">
        <f>(Table2[[#This Row],[Rank 1Y]]+Table2[[#This Row],[Rank 6M]]+Table2[[#This Row],[Rank Sharpe]])/3</f>
        <v>452</v>
      </c>
    </row>
    <row r="473" spans="1:48" x14ac:dyDescent="0.3">
      <c r="A473" t="s">
        <v>941</v>
      </c>
      <c r="B473" t="s">
        <v>942</v>
      </c>
      <c r="C473" t="s">
        <v>3143</v>
      </c>
      <c r="D473" t="s">
        <v>482</v>
      </c>
      <c r="E473">
        <v>15764.439859919999</v>
      </c>
      <c r="F473">
        <v>5017.8</v>
      </c>
      <c r="G473">
        <v>-23.8627709905609</v>
      </c>
      <c r="H473">
        <f>(Table2[[#This Row],[1Y Return vs Nifty]]-AVERAGE(Table2[1Y Return vs Nifty]))/_xlfn.STDEV.P(Table2[1Y Return vs Nifty])</f>
        <v>-0.84856720625139759</v>
      </c>
      <c r="I473">
        <v>-5.4429198098127403</v>
      </c>
      <c r="J473">
        <f>(Table2[[#This Row],[1M Return vs Nifty]]-AVERAGE(Table2[1M Return vs Nifty]))/_xlfn.STDEV.P(Table2[1M Return vs Nifty])</f>
        <v>-0.56629812343743902</v>
      </c>
      <c r="K473">
        <v>4.7046076417634</v>
      </c>
      <c r="L473">
        <f>(Table2[[#This Row],[6M Return vs Nifty]]-AVERAGE(Table2[6M Return vs Nifty]))/_xlfn.STDEV.P(Table2[6M Return vs Nifty])</f>
        <v>-2.6734136897408261E-2</v>
      </c>
      <c r="M473">
        <v>0.68591177328866604</v>
      </c>
      <c r="N473">
        <f>(Table2[[#This Row],[1W Return vs Nifty]]-AVERAGE(Table2[1W Return vs Nifty]))/_xlfn.STDEV.P(Table2[1W Return vs Nifty])</f>
        <v>-0.19248455061799929</v>
      </c>
      <c r="O473">
        <v>5254.77</v>
      </c>
      <c r="P473">
        <v>5251.3861010902401</v>
      </c>
      <c r="Q473">
        <v>4912.92495677835</v>
      </c>
      <c r="R473">
        <v>34.481469839084099</v>
      </c>
      <c r="S473" s="1">
        <f>(Table2[[#This Row],[Close Price]]-Table2[[#This Row],[20D EMA]])/Table2[[#This Row],[20D EMA]]</f>
        <v>-4.5096169765755728E-2</v>
      </c>
      <c r="T473" s="1">
        <f>(Table2[[#This Row],[Close Price]]-Table2[[#This Row],[50D EMA]])/Table2[[#This Row],[50D EMA]]</f>
        <v>-4.4480846883786576E-2</v>
      </c>
      <c r="U473" s="1">
        <f>(Table2[[#This Row],[Close Price]]-Table2[[#This Row],[200D EMA]])/Table2[[#This Row],[200D EMA]]</f>
        <v>2.1346762701301675E-2</v>
      </c>
      <c r="V473">
        <v>0.44613061254558101</v>
      </c>
      <c r="W473">
        <v>4984.3</v>
      </c>
      <c r="X473">
        <v>5176.5</v>
      </c>
      <c r="Y473">
        <v>4984.3</v>
      </c>
      <c r="Z473">
        <v>5176.5</v>
      </c>
      <c r="AA473">
        <v>4984.3</v>
      </c>
      <c r="AB473">
        <v>5359</v>
      </c>
      <c r="AC473" s="1">
        <f>(Table2[[#This Row],[Close Price]]/Table2[[#This Row],[Day Low]])-1</f>
        <v>6.7211042673995802E-3</v>
      </c>
      <c r="AD473" s="1">
        <f>(Table2[[#This Row],[Day High]]/Table2[[#This Row],[Close Price]])-1</f>
        <v>3.1627406433098137E-2</v>
      </c>
      <c r="AE473" s="1">
        <f>(Table2[[#This Row],[Close Price]]/Table2[[#This Row],[Current Week Low]])-1</f>
        <v>6.7211042673995802E-3</v>
      </c>
      <c r="AF473" s="1">
        <f>(Table2[[#This Row],[Current Week High]]/Table2[[#This Row],[Close Price]])-1</f>
        <v>3.1627406433098137E-2</v>
      </c>
      <c r="AG473" s="1">
        <f>(Table2[[#This Row],[Close Price]]/Table2[[#This Row],[Current Month Low]])-1</f>
        <v>6.7211042673995802E-3</v>
      </c>
      <c r="AH473" s="1">
        <f>(Table2[[#This Row],[Current Month High]]/Table2[[#This Row],[Close Price]])-1</f>
        <v>6.7997927378532497E-2</v>
      </c>
      <c r="AI473">
        <v>18.754234923671699</v>
      </c>
      <c r="AJ473">
        <v>24.789853270330699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-0.03</v>
      </c>
      <c r="AM473" t="s">
        <v>3189</v>
      </c>
      <c r="AN473">
        <v>-7.21</v>
      </c>
      <c r="AO473" t="s">
        <v>3189</v>
      </c>
      <c r="AP473">
        <v>3.1482152117030003E-2</v>
      </c>
      <c r="AQ473">
        <f>(Table2[[#This Row],[Sharpe Ratio]]-AVERAGE(Table2[Sharpe Ratio]))/_xlfn.STDEV.P(Table2[Sharpe Ratio])</f>
        <v>-0.3497618597997359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-1.98384587700398</v>
      </c>
      <c r="AS473">
        <f>_xlfn.RANK.AVG(Table2[[#This Row],[1Y Return vs Nifty Z-Score]],Table2[1Y Return vs Nifty Z-Score])</f>
        <v>598</v>
      </c>
      <c r="AT473">
        <f>_xlfn.RANK.AVG(Table2[[#This Row],[6M Return vs Nifty Z-Score]],Table2[6M Return vs Nifty Z-Score])</f>
        <v>331</v>
      </c>
      <c r="AU473">
        <f>_xlfn.RANK.AVG(Table2[[#This Row],[Sharpe Ratio Z-Score]],Table2[Sharpe Ratio Z-Score])</f>
        <v>427</v>
      </c>
      <c r="AV473">
        <f>(Table2[[#This Row],[Rank 1Y]]+Table2[[#This Row],[Rank 6M]]+Table2[[#This Row],[Rank Sharpe]])/3</f>
        <v>452</v>
      </c>
    </row>
    <row r="474" spans="1:48" x14ac:dyDescent="0.3">
      <c r="A474" t="s">
        <v>58</v>
      </c>
      <c r="B474" t="s">
        <v>59</v>
      </c>
      <c r="C474" t="s">
        <v>3135</v>
      </c>
      <c r="D474" t="s">
        <v>60</v>
      </c>
      <c r="E474">
        <v>396328.02472004999</v>
      </c>
      <c r="F474">
        <v>12527.5</v>
      </c>
      <c r="G474">
        <v>-3.8830031313512299</v>
      </c>
      <c r="H474">
        <f>(Table2[[#This Row],[1Y Return vs Nifty]]-AVERAGE(Table2[1Y Return vs Nifty]))/_xlfn.STDEV.P(Table2[1Y Return vs Nifty])</f>
        <v>-0.48944761785815322</v>
      </c>
      <c r="I474">
        <v>3.5730921980984101</v>
      </c>
      <c r="J474">
        <f>(Table2[[#This Row],[1M Return vs Nifty]]-AVERAGE(Table2[1M Return vs Nifty]))/_xlfn.STDEV.P(Table2[1M Return vs Nifty])</f>
        <v>0.44102837668006911</v>
      </c>
      <c r="K474">
        <v>-12.7604262988941</v>
      </c>
      <c r="L474">
        <f>(Table2[[#This Row],[6M Return vs Nifty]]-AVERAGE(Table2[6M Return vs Nifty]))/_xlfn.STDEV.P(Table2[6M Return vs Nifty])</f>
        <v>-0.64316618676862958</v>
      </c>
      <c r="M474">
        <v>-1.6027924683902099</v>
      </c>
      <c r="N474">
        <f>(Table2[[#This Row],[1W Return vs Nifty]]-AVERAGE(Table2[1W Return vs Nifty]))/_xlfn.STDEV.P(Table2[1W Return vs Nifty])</f>
        <v>-0.77818314165353164</v>
      </c>
      <c r="O474">
        <v>12691.26</v>
      </c>
      <c r="P474">
        <v>12549.2102053709</v>
      </c>
      <c r="Q474">
        <v>11938.0458386927</v>
      </c>
      <c r="R474">
        <v>42.297594254013497</v>
      </c>
      <c r="S474" s="1">
        <f>(Table2[[#This Row],[Close Price]]-Table2[[#This Row],[20D EMA]])/Table2[[#This Row],[20D EMA]]</f>
        <v>-1.2903368144691719E-2</v>
      </c>
      <c r="T474" s="1">
        <f>(Table2[[#This Row],[Close Price]]-Table2[[#This Row],[50D EMA]])/Table2[[#This Row],[50D EMA]]</f>
        <v>-1.7300057147507778E-3</v>
      </c>
      <c r="U474" s="1">
        <f>(Table2[[#This Row],[Close Price]]-Table2[[#This Row],[200D EMA]])/Table2[[#This Row],[200D EMA]]</f>
        <v>4.9376101354612414E-2</v>
      </c>
      <c r="V474">
        <v>1.01433774128923</v>
      </c>
      <c r="W474">
        <v>12378</v>
      </c>
      <c r="X474">
        <v>12648</v>
      </c>
      <c r="Y474">
        <v>12378</v>
      </c>
      <c r="Z474">
        <v>12648</v>
      </c>
      <c r="AA474">
        <v>12378</v>
      </c>
      <c r="AB474">
        <v>13300.45</v>
      </c>
      <c r="AC474" s="1">
        <f>(Table2[[#This Row],[Close Price]]/Table2[[#This Row],[Day Low]])-1</f>
        <v>1.207788010987243E-2</v>
      </c>
      <c r="AD474" s="1">
        <f>(Table2[[#This Row],[Day High]]/Table2[[#This Row],[Close Price]])-1</f>
        <v>9.6188385551785327E-3</v>
      </c>
      <c r="AE474" s="1">
        <f>(Table2[[#This Row],[Close Price]]/Table2[[#This Row],[Current Week Low]])-1</f>
        <v>1.207788010987243E-2</v>
      </c>
      <c r="AF474" s="1">
        <f>(Table2[[#This Row],[Current Week High]]/Table2[[#This Row],[Close Price]])-1</f>
        <v>9.6188385551785327E-3</v>
      </c>
      <c r="AG474" s="1">
        <f>(Table2[[#This Row],[Close Price]]/Table2[[#This Row],[Current Month Low]])-1</f>
        <v>1.207788010987243E-2</v>
      </c>
      <c r="AH474" s="1">
        <f>(Table2[[#This Row],[Current Month High]]/Table2[[#This Row],[Close Price]])-1</f>
        <v>6.1700259429255722E-2</v>
      </c>
      <c r="AI474">
        <v>9.1997605268409508</v>
      </c>
      <c r="AJ474">
        <v>28.6501363265264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-0.02</v>
      </c>
      <c r="AM474" t="s">
        <v>3189</v>
      </c>
      <c r="AN474">
        <v>2.65</v>
      </c>
      <c r="AO474" t="s">
        <v>3188</v>
      </c>
      <c r="AP474">
        <v>5.8870885981268002E-2</v>
      </c>
      <c r="AQ474">
        <f>(Table2[[#This Row],[Sharpe Ratio]]-AVERAGE(Table2[Sharpe Ratio]))/_xlfn.STDEV.P(Table2[Sharpe Ratio])</f>
        <v>-2.999547046525472E-2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-1.4997640400655001</v>
      </c>
      <c r="AS474">
        <f>_xlfn.RANK.AVG(Table2[[#This Row],[1Y Return vs Nifty Z-Score]],Table2[1Y Return vs Nifty Z-Score])</f>
        <v>472</v>
      </c>
      <c r="AT474">
        <f>_xlfn.RANK.AVG(Table2[[#This Row],[6M Return vs Nifty Z-Score]],Table2[6M Return vs Nifty Z-Score])</f>
        <v>539</v>
      </c>
      <c r="AU474">
        <f>_xlfn.RANK.AVG(Table2[[#This Row],[Sharpe Ratio Z-Score]],Table2[Sharpe Ratio Z-Score])</f>
        <v>350</v>
      </c>
      <c r="AV474">
        <f>(Table2[[#This Row],[Rank 1Y]]+Table2[[#This Row],[Rank 6M]]+Table2[[#This Row],[Rank Sharpe]])/3</f>
        <v>453.66666666666669</v>
      </c>
    </row>
    <row r="475" spans="1:48" x14ac:dyDescent="0.3">
      <c r="A475" t="s">
        <v>874</v>
      </c>
      <c r="B475" t="s">
        <v>875</v>
      </c>
      <c r="C475" t="s">
        <v>3129</v>
      </c>
      <c r="D475" t="s">
        <v>579</v>
      </c>
      <c r="E475">
        <v>17965.317945999999</v>
      </c>
      <c r="F475">
        <v>369.75</v>
      </c>
      <c r="G475">
        <v>0.635860679272504</v>
      </c>
      <c r="H475">
        <f>(Table2[[#This Row],[1Y Return vs Nifty]]-AVERAGE(Table2[1Y Return vs Nifty]))/_xlfn.STDEV.P(Table2[1Y Return vs Nifty])</f>
        <v>-0.40822482672705962</v>
      </c>
      <c r="I475">
        <v>12.4479504079933</v>
      </c>
      <c r="J475">
        <f>(Table2[[#This Row],[1M Return vs Nifty]]-AVERAGE(Table2[1M Return vs Nifty]))/_xlfn.STDEV.P(Table2[1M Return vs Nifty])</f>
        <v>1.432584272099042</v>
      </c>
      <c r="K475">
        <v>4.00171167613445</v>
      </c>
      <c r="L475">
        <f>(Table2[[#This Row],[6M Return vs Nifty]]-AVERAGE(Table2[6M Return vs Nifty]))/_xlfn.STDEV.P(Table2[6M Return vs Nifty])</f>
        <v>-5.1542997985859901E-2</v>
      </c>
      <c r="M475">
        <v>2.6558958828757602</v>
      </c>
      <c r="N475">
        <f>(Table2[[#This Row],[1W Return vs Nifty]]-AVERAGE(Table2[1W Return vs Nifty]))/_xlfn.STDEV.P(Table2[1W Return vs Nifty])</f>
        <v>0.31165088826298415</v>
      </c>
      <c r="O475">
        <v>348.83</v>
      </c>
      <c r="P475">
        <v>336.02078631647299</v>
      </c>
      <c r="Q475">
        <v>323.37297556155897</v>
      </c>
      <c r="R475">
        <v>57.611796305547003</v>
      </c>
      <c r="S475" s="1">
        <f>(Table2[[#This Row],[Close Price]]-Table2[[#This Row],[20D EMA]])/Table2[[#This Row],[20D EMA]]</f>
        <v>5.9971906086059158E-2</v>
      </c>
      <c r="T475" s="1">
        <f>(Table2[[#This Row],[Close Price]]-Table2[[#This Row],[50D EMA]])/Table2[[#This Row],[50D EMA]]</f>
        <v>0.10037835472404368</v>
      </c>
      <c r="U475" s="1">
        <f>(Table2[[#This Row],[Close Price]]-Table2[[#This Row],[200D EMA]])/Table2[[#This Row],[200D EMA]]</f>
        <v>0.1434165126442746</v>
      </c>
      <c r="V475">
        <v>1.8200357460312699</v>
      </c>
      <c r="W475">
        <v>355.5</v>
      </c>
      <c r="X475">
        <v>381.45</v>
      </c>
      <c r="Y475">
        <v>355.5</v>
      </c>
      <c r="Z475">
        <v>381.45</v>
      </c>
      <c r="AA475">
        <v>338.15</v>
      </c>
      <c r="AB475">
        <v>381.45</v>
      </c>
      <c r="AC475" s="1">
        <f>(Table2[[#This Row],[Close Price]]/Table2[[#This Row],[Day Low]])-1</f>
        <v>4.0084388185654074E-2</v>
      </c>
      <c r="AD475" s="1">
        <f>(Table2[[#This Row],[Day High]]/Table2[[#This Row],[Close Price]])-1</f>
        <v>3.1643002028397538E-2</v>
      </c>
      <c r="AE475" s="1">
        <f>(Table2[[#This Row],[Close Price]]/Table2[[#This Row],[Current Week Low]])-1</f>
        <v>4.0084388185654074E-2</v>
      </c>
      <c r="AF475" s="1">
        <f>(Table2[[#This Row],[Current Week High]]/Table2[[#This Row],[Close Price]])-1</f>
        <v>3.1643002028397538E-2</v>
      </c>
      <c r="AG475" s="1">
        <f>(Table2[[#This Row],[Close Price]]/Table2[[#This Row],[Current Month Low]])-1</f>
        <v>9.3449652521070625E-2</v>
      </c>
      <c r="AH475" s="1">
        <f>(Table2[[#This Row],[Current Month High]]/Table2[[#This Row],[Close Price]])-1</f>
        <v>3.1643002028397538E-2</v>
      </c>
      <c r="AI475">
        <v>6.0175794455713296</v>
      </c>
      <c r="AJ475">
        <v>32.955771305285801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0.17</v>
      </c>
      <c r="AM475" t="s">
        <v>3188</v>
      </c>
      <c r="AN475">
        <v>9.17</v>
      </c>
      <c r="AO475" t="s">
        <v>3188</v>
      </c>
      <c r="AP475">
        <v>-8.408682863671E-3</v>
      </c>
      <c r="AQ475">
        <f>(Table2[[#This Row],[Sharpe Ratio]]-AVERAGE(Table2[Sharpe Ratio]))/_xlfn.STDEV.P(Table2[Sharpe Ratio])</f>
        <v>-0.8154916132284552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0.46897572242065155</v>
      </c>
      <c r="AS475">
        <f>_xlfn.RANK.AVG(Table2[[#This Row],[1Y Return vs Nifty Z-Score]],Table2[1Y Return vs Nifty Z-Score])</f>
        <v>439</v>
      </c>
      <c r="AT475">
        <f>_xlfn.RANK.AVG(Table2[[#This Row],[6M Return vs Nifty Z-Score]],Table2[6M Return vs Nifty Z-Score])</f>
        <v>345</v>
      </c>
      <c r="AU475">
        <f>_xlfn.RANK.AVG(Table2[[#This Row],[Sharpe Ratio Z-Score]],Table2[Sharpe Ratio Z-Score])</f>
        <v>580</v>
      </c>
      <c r="AV475">
        <f>(Table2[[#This Row],[Rank 1Y]]+Table2[[#This Row],[Rank 6M]]+Table2[[#This Row],[Rank Sharpe]])/3</f>
        <v>454.66666666666669</v>
      </c>
    </row>
    <row r="476" spans="1:48" x14ac:dyDescent="0.3">
      <c r="A476" t="s">
        <v>970</v>
      </c>
      <c r="B476" t="s">
        <v>971</v>
      </c>
      <c r="C476" t="s">
        <v>3132</v>
      </c>
      <c r="D476" t="s">
        <v>485</v>
      </c>
      <c r="E476">
        <v>15247.15473015</v>
      </c>
      <c r="F476">
        <v>295.85000000000002</v>
      </c>
      <c r="G476">
        <v>-0.32448278721490098</v>
      </c>
      <c r="H476">
        <f>(Table2[[#This Row],[1Y Return vs Nifty]]-AVERAGE(Table2[1Y Return vs Nifty]))/_xlfn.STDEV.P(Table2[1Y Return vs Nifty])</f>
        <v>-0.42548619596975218</v>
      </c>
      <c r="I476">
        <v>-52.066290946915601</v>
      </c>
      <c r="J476">
        <f>(Table2[[#This Row],[1M Return vs Nifty]]-AVERAGE(Table2[1M Return vs Nifty]))/_xlfn.STDEV.P(Table2[1M Return vs Nifty])</f>
        <v>-5.7753592060987984</v>
      </c>
      <c r="K476">
        <v>-24.876906586458901</v>
      </c>
      <c r="L476">
        <f>(Table2[[#This Row],[6M Return vs Nifty]]-AVERAGE(Table2[6M Return vs Nifty]))/_xlfn.STDEV.P(Table2[6M Return vs Nifty])</f>
        <v>-1.0708199094161694</v>
      </c>
      <c r="M476">
        <v>-6.0288436275466104</v>
      </c>
      <c r="N476">
        <f>(Table2[[#This Row],[1W Return vs Nifty]]-AVERAGE(Table2[1W Return vs Nifty]))/_xlfn.STDEV.P(Table2[1W Return vs Nifty])</f>
        <v>-1.9108467163351979</v>
      </c>
      <c r="O476">
        <v>338.18</v>
      </c>
      <c r="P476">
        <v>341.53437742900098</v>
      </c>
      <c r="Q476">
        <v>325.07155697931</v>
      </c>
      <c r="R476">
        <v>28.196530018989201</v>
      </c>
      <c r="S476" s="1">
        <f>(Table2[[#This Row],[Close Price]]-Table2[[#This Row],[20D EMA]])/Table2[[#This Row],[20D EMA]]</f>
        <v>-0.12517002779584832</v>
      </c>
      <c r="T476" s="1">
        <f>(Table2[[#This Row],[Close Price]]-Table2[[#This Row],[50D EMA]])/Table2[[#This Row],[50D EMA]]</f>
        <v>-0.13376216406940747</v>
      </c>
      <c r="U476" s="1">
        <f>(Table2[[#This Row],[Close Price]]-Table2[[#This Row],[200D EMA]])/Table2[[#This Row],[200D EMA]]</f>
        <v>-8.9892690861199706E-2</v>
      </c>
      <c r="V476">
        <v>0.44552385837787301</v>
      </c>
      <c r="W476">
        <v>294.05</v>
      </c>
      <c r="X476">
        <v>319.8</v>
      </c>
      <c r="Y476">
        <v>294.05</v>
      </c>
      <c r="Z476">
        <v>319.8</v>
      </c>
      <c r="AA476">
        <v>294.05</v>
      </c>
      <c r="AB476">
        <v>349.9</v>
      </c>
      <c r="AC476" s="1">
        <f>(Table2[[#This Row],[Close Price]]/Table2[[#This Row],[Day Low]])-1</f>
        <v>6.1214079238225416E-3</v>
      </c>
      <c r="AD476" s="1">
        <f>(Table2[[#This Row],[Day High]]/Table2[[#This Row],[Close Price]])-1</f>
        <v>8.0953185736014843E-2</v>
      </c>
      <c r="AE476" s="1">
        <f>(Table2[[#This Row],[Close Price]]/Table2[[#This Row],[Current Week Low]])-1</f>
        <v>6.1214079238225416E-3</v>
      </c>
      <c r="AF476" s="1">
        <f>(Table2[[#This Row],[Current Week High]]/Table2[[#This Row],[Close Price]])-1</f>
        <v>8.0953185736014843E-2</v>
      </c>
      <c r="AG476" s="1">
        <f>(Table2[[#This Row],[Close Price]]/Table2[[#This Row],[Current Month Low]])-1</f>
        <v>6.1214079238225416E-3</v>
      </c>
      <c r="AH476" s="1">
        <f>(Table2[[#This Row],[Current Month High]]/Table2[[#This Row],[Close Price]])-1</f>
        <v>0.18269393273618362</v>
      </c>
      <c r="AI476">
        <v>39.589318911610597</v>
      </c>
      <c r="AJ476">
        <v>36.872542216053603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-0.16</v>
      </c>
      <c r="AM476" t="s">
        <v>3189</v>
      </c>
      <c r="AN476">
        <v>-13.02</v>
      </c>
      <c r="AO476" t="s">
        <v>3189</v>
      </c>
      <c r="AP476">
        <v>8.7444351699385997E-2</v>
      </c>
      <c r="AQ476">
        <f>(Table2[[#This Row],[Sharpe Ratio]]-AVERAGE(Table2[Sharpe Ratio]))/_xlfn.STDEV.P(Table2[Sharpe Ratio])</f>
        <v>0.30360278963487025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446</v>
      </c>
      <c r="AT476">
        <f>_xlfn.RANK.AVG(Table2[[#This Row],[6M Return vs Nifty Z-Score]],Table2[6M Return vs Nifty Z-Score])</f>
        <v>653</v>
      </c>
      <c r="AU476">
        <f>_xlfn.RANK.AVG(Table2[[#This Row],[Sharpe Ratio Z-Score]],Table2[Sharpe Ratio Z-Score])</f>
        <v>266</v>
      </c>
      <c r="AV476">
        <f>(Table2[[#This Row],[Rank 1Y]]+Table2[[#This Row],[Rank 6M]]+Table2[[#This Row],[Rank Sharpe]])/3</f>
        <v>455</v>
      </c>
    </row>
    <row r="477" spans="1:48" x14ac:dyDescent="0.3">
      <c r="A477" t="s">
        <v>1215</v>
      </c>
      <c r="B477" t="s">
        <v>1216</v>
      </c>
      <c r="C477" t="s">
        <v>3138</v>
      </c>
      <c r="D477" t="s">
        <v>469</v>
      </c>
      <c r="E477">
        <v>9821.6608527299995</v>
      </c>
      <c r="F477">
        <v>310.05</v>
      </c>
      <c r="G477">
        <v>-16.548146388703199</v>
      </c>
      <c r="H477">
        <f>(Table2[[#This Row],[1Y Return vs Nifty]]-AVERAGE(Table2[1Y Return vs Nifty]))/_xlfn.STDEV.P(Table2[1Y Return vs Nifty])</f>
        <v>-0.71709295716199173</v>
      </c>
      <c r="I477">
        <v>16.301270117028601</v>
      </c>
      <c r="J477">
        <f>(Table2[[#This Row],[1M Return vs Nifty]]-AVERAGE(Table2[1M Return vs Nifty]))/_xlfn.STDEV.P(Table2[1M Return vs Nifty])</f>
        <v>1.8631017839358113</v>
      </c>
      <c r="K477">
        <v>22.789772435381799</v>
      </c>
      <c r="L477">
        <f>(Table2[[#This Row],[6M Return vs Nifty]]-AVERAGE(Table2[6M Return vs Nifty]))/_xlfn.STDEV.P(Table2[6M Return vs Nifty])</f>
        <v>0.61158556198600178</v>
      </c>
      <c r="M477">
        <v>-3.1439920036762801</v>
      </c>
      <c r="N477">
        <f>(Table2[[#This Row],[1W Return vs Nifty]]-AVERAGE(Table2[1W Return vs Nifty]))/_xlfn.STDEV.P(Table2[1W Return vs Nifty])</f>
        <v>-1.1725890154590126</v>
      </c>
      <c r="O477">
        <v>328.04</v>
      </c>
      <c r="P477">
        <v>312.33136995373701</v>
      </c>
      <c r="Q477">
        <v>290.60638046775802</v>
      </c>
      <c r="R477">
        <v>35.253612812520302</v>
      </c>
      <c r="S477" s="1">
        <f>(Table2[[#This Row],[Close Price]]-Table2[[#This Row],[20D EMA]])/Table2[[#This Row],[20D EMA]]</f>
        <v>-5.4840873064260477E-2</v>
      </c>
      <c r="T477" s="1">
        <f>(Table2[[#This Row],[Close Price]]-Table2[[#This Row],[50D EMA]])/Table2[[#This Row],[50D EMA]]</f>
        <v>-7.30432538388609E-3</v>
      </c>
      <c r="U477" s="1">
        <f>(Table2[[#This Row],[Close Price]]-Table2[[#This Row],[200D EMA]])/Table2[[#This Row],[200D EMA]]</f>
        <v>6.6907063433864322E-2</v>
      </c>
      <c r="V477">
        <v>0.92155971362132305</v>
      </c>
      <c r="W477">
        <v>308.05</v>
      </c>
      <c r="X477">
        <v>332</v>
      </c>
      <c r="Y477">
        <v>308.05</v>
      </c>
      <c r="Z477">
        <v>332</v>
      </c>
      <c r="AA477">
        <v>308.05</v>
      </c>
      <c r="AB477">
        <v>346.7</v>
      </c>
      <c r="AC477" s="1">
        <f>(Table2[[#This Row],[Close Price]]/Table2[[#This Row],[Day Low]])-1</f>
        <v>6.4924525239409281E-3</v>
      </c>
      <c r="AD477" s="1">
        <f>(Table2[[#This Row],[Day High]]/Table2[[#This Row],[Close Price]])-1</f>
        <v>7.0795033059183998E-2</v>
      </c>
      <c r="AE477" s="1">
        <f>(Table2[[#This Row],[Close Price]]/Table2[[#This Row],[Current Week Low]])-1</f>
        <v>6.4924525239409281E-3</v>
      </c>
      <c r="AF477" s="1">
        <f>(Table2[[#This Row],[Current Week High]]/Table2[[#This Row],[Close Price]])-1</f>
        <v>7.0795033059183998E-2</v>
      </c>
      <c r="AG477" s="1">
        <f>(Table2[[#This Row],[Close Price]]/Table2[[#This Row],[Current Month Low]])-1</f>
        <v>6.4924525239409281E-3</v>
      </c>
      <c r="AH477" s="1">
        <f>(Table2[[#This Row],[Current Month High]]/Table2[[#This Row],[Close Price]])-1</f>
        <v>0.11820674084825011</v>
      </c>
      <c r="AI477">
        <v>19.948395420093501</v>
      </c>
      <c r="AJ477">
        <v>45.563380281690101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-0.01</v>
      </c>
      <c r="AM477" t="s">
        <v>3189</v>
      </c>
      <c r="AN477">
        <v>-8.1999999999999993</v>
      </c>
      <c r="AO477" t="s">
        <v>3189</v>
      </c>
      <c r="AP477">
        <v>-4.9325661648611997E-2</v>
      </c>
      <c r="AQ477">
        <f>(Table2[[#This Row],[Sharpe Ratio]]-AVERAGE(Table2[Sharpe Ratio]))/_xlfn.STDEV.P(Table2[Sharpe Ratio])</f>
        <v>-1.2932017050271862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-0.70819633172637775</v>
      </c>
      <c r="AS477">
        <f>_xlfn.RANK.AVG(Table2[[#This Row],[1Y Return vs Nifty Z-Score]],Table2[1Y Return vs Nifty Z-Score])</f>
        <v>557</v>
      </c>
      <c r="AT477">
        <f>_xlfn.RANK.AVG(Table2[[#This Row],[6M Return vs Nifty Z-Score]],Table2[6M Return vs Nifty Z-Score])</f>
        <v>149</v>
      </c>
      <c r="AU477">
        <f>_xlfn.RANK.AVG(Table2[[#This Row],[Sharpe Ratio Z-Score]],Table2[Sharpe Ratio Z-Score])</f>
        <v>659</v>
      </c>
      <c r="AV477">
        <f>(Table2[[#This Row],[Rank 1Y]]+Table2[[#This Row],[Rank 6M]]+Table2[[#This Row],[Rank Sharpe]])/3</f>
        <v>455</v>
      </c>
    </row>
    <row r="478" spans="1:48" x14ac:dyDescent="0.3">
      <c r="A478" t="s">
        <v>651</v>
      </c>
      <c r="B478" t="s">
        <v>652</v>
      </c>
      <c r="C478" t="s">
        <v>3135</v>
      </c>
      <c r="D478" t="s">
        <v>190</v>
      </c>
      <c r="E478">
        <v>29364.854845440001</v>
      </c>
      <c r="F478">
        <v>15075.65</v>
      </c>
      <c r="G478">
        <v>-25.4736036211761</v>
      </c>
      <c r="H478">
        <f>(Table2[[#This Row],[1Y Return vs Nifty]]-AVERAGE(Table2[1Y Return vs Nifty]))/_xlfn.STDEV.P(Table2[1Y Return vs Nifty])</f>
        <v>-0.87752057324511312</v>
      </c>
      <c r="I478">
        <v>-2.2465605493751499</v>
      </c>
      <c r="J478">
        <f>(Table2[[#This Row],[1M Return vs Nifty]]-AVERAGE(Table2[1M Return vs Nifty]))/_xlfn.STDEV.P(Table2[1M Return vs Nifty])</f>
        <v>-0.20918043280996729</v>
      </c>
      <c r="K478">
        <v>-6.3216365532329597</v>
      </c>
      <c r="L478">
        <f>(Table2[[#This Row],[6M Return vs Nifty]]-AVERAGE(Table2[6M Return vs Nifty]))/_xlfn.STDEV.P(Table2[6M Return vs Nifty])</f>
        <v>-0.41590774712895973</v>
      </c>
      <c r="M478">
        <v>-1.9249009338807901</v>
      </c>
      <c r="N478">
        <f>(Table2[[#This Row],[1W Return vs Nifty]]-AVERAGE(Table2[1W Return vs Nifty]))/_xlfn.STDEV.P(Table2[1W Return vs Nifty])</f>
        <v>-0.86061339671351256</v>
      </c>
      <c r="O478">
        <v>16005.11</v>
      </c>
      <c r="P478">
        <v>15944.077747948601</v>
      </c>
      <c r="Q478">
        <v>15283.1119110253</v>
      </c>
      <c r="R478">
        <v>32.739429978968197</v>
      </c>
      <c r="S478" s="1">
        <f>(Table2[[#This Row],[Close Price]]-Table2[[#This Row],[20D EMA]])/Table2[[#This Row],[20D EMA]]</f>
        <v>-5.80727030304697E-2</v>
      </c>
      <c r="T478" s="1">
        <f>(Table2[[#This Row],[Close Price]]-Table2[[#This Row],[50D EMA]])/Table2[[#This Row],[50D EMA]]</f>
        <v>-5.4467104443236589E-2</v>
      </c>
      <c r="U478" s="1">
        <f>(Table2[[#This Row],[Close Price]]-Table2[[#This Row],[200D EMA]])/Table2[[#This Row],[200D EMA]]</f>
        <v>-1.3574585610122815E-2</v>
      </c>
      <c r="V478">
        <v>0.60895258010947695</v>
      </c>
      <c r="W478">
        <v>15015.05</v>
      </c>
      <c r="X478">
        <v>15481.6</v>
      </c>
      <c r="Y478">
        <v>15015.05</v>
      </c>
      <c r="Z478">
        <v>15481.6</v>
      </c>
      <c r="AA478">
        <v>15015.05</v>
      </c>
      <c r="AB478">
        <v>16158</v>
      </c>
      <c r="AC478" s="1">
        <f>(Table2[[#This Row],[Close Price]]/Table2[[#This Row],[Day Low]])-1</f>
        <v>4.0359505962350717E-3</v>
      </c>
      <c r="AD478" s="1">
        <f>(Table2[[#This Row],[Day High]]/Table2[[#This Row],[Close Price]])-1</f>
        <v>2.6927528829602698E-2</v>
      </c>
      <c r="AE478" s="1">
        <f>(Table2[[#This Row],[Close Price]]/Table2[[#This Row],[Current Week Low]])-1</f>
        <v>4.0359505962350717E-3</v>
      </c>
      <c r="AF478" s="1">
        <f>(Table2[[#This Row],[Current Week High]]/Table2[[#This Row],[Close Price]])-1</f>
        <v>2.6927528829602698E-2</v>
      </c>
      <c r="AG478" s="1">
        <f>(Table2[[#This Row],[Close Price]]/Table2[[#This Row],[Current Month Low]])-1</f>
        <v>4.0359505962350717E-3</v>
      </c>
      <c r="AH478" s="1">
        <f>(Table2[[#This Row],[Current Month High]]/Table2[[#This Row],[Close Price]])-1</f>
        <v>7.1794582654810979E-2</v>
      </c>
      <c r="AI478">
        <v>21.056140199593301</v>
      </c>
      <c r="AJ478">
        <v>16.189980732177201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-0.05</v>
      </c>
      <c r="AM478" t="s">
        <v>3189</v>
      </c>
      <c r="AN478">
        <v>-7.36</v>
      </c>
      <c r="AO478" t="s">
        <v>3189</v>
      </c>
      <c r="AP478">
        <v>8.0314023759399999E-2</v>
      </c>
      <c r="AQ478">
        <f>(Table2[[#This Row],[Sharpe Ratio]]-AVERAGE(Table2[Sharpe Ratio]))/_xlfn.STDEV.P(Table2[Sharpe Ratio])</f>
        <v>0.22035545036603377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-2.1428666995315191</v>
      </c>
      <c r="AS478">
        <f>_xlfn.RANK.AVG(Table2[[#This Row],[1Y Return vs Nifty Z-Score]],Table2[1Y Return vs Nifty Z-Score])</f>
        <v>610</v>
      </c>
      <c r="AT478">
        <f>_xlfn.RANK.AVG(Table2[[#This Row],[6M Return vs Nifty Z-Score]],Table2[6M Return vs Nifty Z-Score])</f>
        <v>468</v>
      </c>
      <c r="AU478">
        <f>_xlfn.RANK.AVG(Table2[[#This Row],[Sharpe Ratio Z-Score]],Table2[Sharpe Ratio Z-Score])</f>
        <v>288</v>
      </c>
      <c r="AV478">
        <f>(Table2[[#This Row],[Rank 1Y]]+Table2[[#This Row],[Rank 6M]]+Table2[[#This Row],[Rank Sharpe]])/3</f>
        <v>455.33333333333331</v>
      </c>
    </row>
    <row r="479" spans="1:48" x14ac:dyDescent="0.3">
      <c r="A479" t="s">
        <v>1429</v>
      </c>
      <c r="B479" t="s">
        <v>1430</v>
      </c>
      <c r="C479" t="s">
        <v>3132</v>
      </c>
      <c r="D479" t="s">
        <v>48</v>
      </c>
      <c r="E479">
        <v>7459.1567455649902</v>
      </c>
      <c r="F479">
        <v>485.8</v>
      </c>
      <c r="G479">
        <v>31.179578711294599</v>
      </c>
      <c r="H479">
        <f>(Table2[[#This Row],[1Y Return vs Nifty]]-AVERAGE(Table2[1Y Return vs Nifty]))/_xlfn.STDEV.P(Table2[1Y Return vs Nifty])</f>
        <v>0.14077291563674893</v>
      </c>
      <c r="I479">
        <v>-6.0299487131615201</v>
      </c>
      <c r="J479">
        <f>(Table2[[#This Row],[1M Return vs Nifty]]-AVERAGE(Table2[1M Return vs Nifty]))/_xlfn.STDEV.P(Table2[1M Return vs Nifty])</f>
        <v>-0.63188474534513828</v>
      </c>
      <c r="K479">
        <v>-6.6534735605653603</v>
      </c>
      <c r="L479">
        <f>(Table2[[#This Row],[6M Return vs Nifty]]-AVERAGE(Table2[6M Return vs Nifty]))/_xlfn.STDEV.P(Table2[6M Return vs Nifty])</f>
        <v>-0.42762000416482226</v>
      </c>
      <c r="M479">
        <v>-0.10214651711011399</v>
      </c>
      <c r="N479">
        <f>(Table2[[#This Row],[1W Return vs Nifty]]-AVERAGE(Table2[1W Return vs Nifty]))/_xlfn.STDEV.P(Table2[1W Return vs Nifty])</f>
        <v>-0.39415526976773774</v>
      </c>
      <c r="O479">
        <v>529.77</v>
      </c>
      <c r="P479">
        <v>529.79263735121401</v>
      </c>
      <c r="Q479">
        <v>468.78150374627899</v>
      </c>
      <c r="R479">
        <v>31.359780892826102</v>
      </c>
      <c r="S479" s="1">
        <f>(Table2[[#This Row],[Close Price]]-Table2[[#This Row],[20D EMA]])/Table2[[#This Row],[20D EMA]]</f>
        <v>-8.2998282273439361E-2</v>
      </c>
      <c r="T479" s="1">
        <f>(Table2[[#This Row],[Close Price]]-Table2[[#This Row],[50D EMA]])/Table2[[#This Row],[50D EMA]]</f>
        <v>-8.3037464565688335E-2</v>
      </c>
      <c r="U479" s="1">
        <f>(Table2[[#This Row],[Close Price]]-Table2[[#This Row],[200D EMA]])/Table2[[#This Row],[200D EMA]]</f>
        <v>3.6303685443468424E-2</v>
      </c>
      <c r="V479">
        <v>0.93807307039182797</v>
      </c>
      <c r="W479">
        <v>482</v>
      </c>
      <c r="X479">
        <v>520.5</v>
      </c>
      <c r="Y479">
        <v>482</v>
      </c>
      <c r="Z479">
        <v>520.5</v>
      </c>
      <c r="AA479">
        <v>482</v>
      </c>
      <c r="AB479">
        <v>540.35</v>
      </c>
      <c r="AC479" s="1">
        <f>(Table2[[#This Row],[Close Price]]/Table2[[#This Row],[Day Low]])-1</f>
        <v>7.8838174273858641E-3</v>
      </c>
      <c r="AD479" s="1">
        <f>(Table2[[#This Row],[Day High]]/Table2[[#This Row],[Close Price]])-1</f>
        <v>7.1428571428571397E-2</v>
      </c>
      <c r="AE479" s="1">
        <f>(Table2[[#This Row],[Close Price]]/Table2[[#This Row],[Current Week Low]])-1</f>
        <v>7.8838174273858641E-3</v>
      </c>
      <c r="AF479" s="1">
        <f>(Table2[[#This Row],[Current Week High]]/Table2[[#This Row],[Close Price]])-1</f>
        <v>7.1428571428571397E-2</v>
      </c>
      <c r="AG479" s="1">
        <f>(Table2[[#This Row],[Close Price]]/Table2[[#This Row],[Current Month Low]])-1</f>
        <v>7.8838174273858641E-3</v>
      </c>
      <c r="AH479" s="1">
        <f>(Table2[[#This Row],[Current Month High]]/Table2[[#This Row],[Close Price]])-1</f>
        <v>0.11228900782214901</v>
      </c>
      <c r="AI479">
        <v>21.037463976945201</v>
      </c>
      <c r="AJ479">
        <v>69.711790393013004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-0.04</v>
      </c>
      <c r="AM479" t="s">
        <v>3189</v>
      </c>
      <c r="AN479">
        <v>-9.35</v>
      </c>
      <c r="AO479" t="s">
        <v>3189</v>
      </c>
      <c r="AP479">
        <v>-3.5719320385194001E-2</v>
      </c>
      <c r="AQ479">
        <f>(Table2[[#This Row],[Sharpe Ratio]]-AVERAGE(Table2[Sharpe Ratio]))/_xlfn.STDEV.P(Table2[Sharpe Ratio])</f>
        <v>-1.1343462194314493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256</v>
      </c>
      <c r="AT479">
        <f>_xlfn.RANK.AVG(Table2[[#This Row],[6M Return vs Nifty Z-Score]],Table2[6M Return vs Nifty Z-Score])</f>
        <v>470</v>
      </c>
      <c r="AU479">
        <f>_xlfn.RANK.AVG(Table2[[#This Row],[Sharpe Ratio Z-Score]],Table2[Sharpe Ratio Z-Score])</f>
        <v>640</v>
      </c>
      <c r="AV479">
        <f>(Table2[[#This Row],[Rank 1Y]]+Table2[[#This Row],[Rank 6M]]+Table2[[#This Row],[Rank Sharpe]])/3</f>
        <v>455.33333333333331</v>
      </c>
    </row>
    <row r="480" spans="1:48" x14ac:dyDescent="0.3">
      <c r="A480" t="s">
        <v>1728</v>
      </c>
      <c r="B480" t="s">
        <v>1729</v>
      </c>
      <c r="C480" t="s">
        <v>3138</v>
      </c>
      <c r="D480" t="s">
        <v>839</v>
      </c>
      <c r="E480">
        <v>4771.4319394499998</v>
      </c>
      <c r="F480">
        <v>389.8</v>
      </c>
      <c r="G480">
        <v>-19.908587915734099</v>
      </c>
      <c r="H480">
        <f>(Table2[[#This Row],[1Y Return vs Nifty]]-AVERAGE(Table2[1Y Return vs Nifty]))/_xlfn.STDEV.P(Table2[1Y Return vs Nifty])</f>
        <v>-0.77749407826163597</v>
      </c>
      <c r="I480">
        <v>-0.79061064975967599</v>
      </c>
      <c r="J480">
        <f>(Table2[[#This Row],[1M Return vs Nifty]]-AVERAGE(Table2[1M Return vs Nifty]))/_xlfn.STDEV.P(Table2[1M Return vs Nifty])</f>
        <v>-4.6512402261738035E-2</v>
      </c>
      <c r="K480">
        <v>8.36197943328858</v>
      </c>
      <c r="L480">
        <f>(Table2[[#This Row],[6M Return vs Nifty]]-AVERAGE(Table2[6M Return vs Nifty]))/_xlfn.STDEV.P(Table2[6M Return vs Nifty])</f>
        <v>0.10235357047558825</v>
      </c>
      <c r="M480">
        <v>6.5300735739273597</v>
      </c>
      <c r="N480">
        <f>(Table2[[#This Row],[1W Return vs Nifty]]-AVERAGE(Table2[1W Return vs Nifty]))/_xlfn.STDEV.P(Table2[1W Return vs Nifty])</f>
        <v>1.3030854186615985</v>
      </c>
      <c r="O480">
        <v>387.96</v>
      </c>
      <c r="P480">
        <v>375.43760349908803</v>
      </c>
      <c r="Q480">
        <v>352.35381040585003</v>
      </c>
      <c r="R480">
        <v>50.3684400491261</v>
      </c>
      <c r="S480" s="1">
        <f>(Table2[[#This Row],[Close Price]]-Table2[[#This Row],[20D EMA]])/Table2[[#This Row],[20D EMA]]</f>
        <v>4.742756985256294E-3</v>
      </c>
      <c r="T480" s="1">
        <f>(Table2[[#This Row],[Close Price]]-Table2[[#This Row],[50D EMA]])/Table2[[#This Row],[50D EMA]]</f>
        <v>3.8255082514521942E-2</v>
      </c>
      <c r="U480" s="1">
        <f>(Table2[[#This Row],[Close Price]]-Table2[[#This Row],[200D EMA]])/Table2[[#This Row],[200D EMA]]</f>
        <v>0.10627439944815274</v>
      </c>
      <c r="V480">
        <v>0.70400296348598501</v>
      </c>
      <c r="W480">
        <v>372.95</v>
      </c>
      <c r="X480">
        <v>392.3</v>
      </c>
      <c r="Y480">
        <v>372.95</v>
      </c>
      <c r="Z480">
        <v>392.3</v>
      </c>
      <c r="AA480">
        <v>372.95</v>
      </c>
      <c r="AB480">
        <v>401.35</v>
      </c>
      <c r="AC480" s="1">
        <f>(Table2[[#This Row],[Close Price]]/Table2[[#This Row],[Day Low]])-1</f>
        <v>4.518031907762432E-2</v>
      </c>
      <c r="AD480" s="1">
        <f>(Table2[[#This Row],[Day High]]/Table2[[#This Row],[Close Price]])-1</f>
        <v>6.4135454079015108E-3</v>
      </c>
      <c r="AE480" s="1">
        <f>(Table2[[#This Row],[Close Price]]/Table2[[#This Row],[Current Week Low]])-1</f>
        <v>4.518031907762432E-2</v>
      </c>
      <c r="AF480" s="1">
        <f>(Table2[[#This Row],[Current Week High]]/Table2[[#This Row],[Close Price]])-1</f>
        <v>6.4135454079015108E-3</v>
      </c>
      <c r="AG480" s="1">
        <f>(Table2[[#This Row],[Close Price]]/Table2[[#This Row],[Current Month Low]])-1</f>
        <v>4.518031907762432E-2</v>
      </c>
      <c r="AH480" s="1">
        <f>(Table2[[#This Row],[Current Month High]]/Table2[[#This Row],[Close Price]])-1</f>
        <v>2.9630579784504896E-2</v>
      </c>
      <c r="AI480">
        <v>15.4181631605951</v>
      </c>
      <c r="AJ480">
        <v>45.474902033961499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0.27</v>
      </c>
      <c r="AM480" t="s">
        <v>3188</v>
      </c>
      <c r="AN480">
        <v>-1.45</v>
      </c>
      <c r="AO480" t="s">
        <v>3189</v>
      </c>
      <c r="AP480">
        <v>1.72313483821E-3</v>
      </c>
      <c r="AQ480">
        <f>(Table2[[#This Row],[Sharpe Ratio]]-AVERAGE(Table2[Sharpe Ratio]))/_xlfn.STDEV.P(Table2[Sharpe Ratio])</f>
        <v>-0.69720156083008711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-0.11576905221627443</v>
      </c>
      <c r="AS480">
        <f>_xlfn.RANK.AVG(Table2[[#This Row],[1Y Return vs Nifty Z-Score]],Table2[1Y Return vs Nifty Z-Score])</f>
        <v>573</v>
      </c>
      <c r="AT480">
        <f>_xlfn.RANK.AVG(Table2[[#This Row],[6M Return vs Nifty Z-Score]],Table2[6M Return vs Nifty Z-Score])</f>
        <v>286</v>
      </c>
      <c r="AU480">
        <f>_xlfn.RANK.AVG(Table2[[#This Row],[Sharpe Ratio Z-Score]],Table2[Sharpe Ratio Z-Score])</f>
        <v>507</v>
      </c>
      <c r="AV480">
        <f>(Table2[[#This Row],[Rank 1Y]]+Table2[[#This Row],[Rank 6M]]+Table2[[#This Row],[Rank Sharpe]])/3</f>
        <v>455.33333333333331</v>
      </c>
    </row>
    <row r="481" spans="1:48" x14ac:dyDescent="0.3">
      <c r="A481" t="s">
        <v>827</v>
      </c>
      <c r="B481" t="s">
        <v>828</v>
      </c>
      <c r="C481" t="s">
        <v>3141</v>
      </c>
      <c r="D481" t="s">
        <v>540</v>
      </c>
      <c r="E481">
        <v>19623.798824275</v>
      </c>
      <c r="F481">
        <v>1772.3</v>
      </c>
      <c r="G481">
        <v>-3.3312694904832401</v>
      </c>
      <c r="H481">
        <f>(Table2[[#This Row],[1Y Return vs Nifty]]-AVERAGE(Table2[1Y Return vs Nifty]))/_xlfn.STDEV.P(Table2[1Y Return vs Nifty])</f>
        <v>-0.4795306679012053</v>
      </c>
      <c r="I481">
        <v>11.2794053475633</v>
      </c>
      <c r="J481">
        <f>(Table2[[#This Row],[1M Return vs Nifty]]-AVERAGE(Table2[1M Return vs Nifty]))/_xlfn.STDEV.P(Table2[1M Return vs Nifty])</f>
        <v>1.3020269475391706</v>
      </c>
      <c r="K481">
        <v>2.4944032796205402</v>
      </c>
      <c r="L481">
        <f>(Table2[[#This Row],[6M Return vs Nifty]]-AVERAGE(Table2[6M Return vs Nifty]))/_xlfn.STDEV.P(Table2[6M Return vs Nifty])</f>
        <v>-0.10474376517636405</v>
      </c>
      <c r="M481">
        <v>4.8485398706267802</v>
      </c>
      <c r="N481">
        <f>(Table2[[#This Row],[1W Return vs Nifty]]-AVERAGE(Table2[1W Return vs Nifty]))/_xlfn.STDEV.P(Table2[1W Return vs Nifty])</f>
        <v>0.87276685549091182</v>
      </c>
      <c r="O481">
        <v>1697.02</v>
      </c>
      <c r="P481">
        <v>1681.98078449273</v>
      </c>
      <c r="Q481">
        <v>1615.8579758112301</v>
      </c>
      <c r="R481">
        <v>68.316112626713505</v>
      </c>
      <c r="S481" s="1">
        <f>(Table2[[#This Row],[Close Price]]-Table2[[#This Row],[20D EMA]])/Table2[[#This Row],[20D EMA]]</f>
        <v>4.4360113610917948E-2</v>
      </c>
      <c r="T481" s="1">
        <f>(Table2[[#This Row],[Close Price]]-Table2[[#This Row],[50D EMA]])/Table2[[#This Row],[50D EMA]]</f>
        <v>5.369812565041248E-2</v>
      </c>
      <c r="U481" s="1">
        <f>(Table2[[#This Row],[Close Price]]-Table2[[#This Row],[200D EMA]])/Table2[[#This Row],[200D EMA]]</f>
        <v>9.6816692141665037E-2</v>
      </c>
      <c r="V481">
        <v>0.64476019712231003</v>
      </c>
      <c r="W481">
        <v>1698.75</v>
      </c>
      <c r="X481">
        <v>1786.9</v>
      </c>
      <c r="Y481">
        <v>1698.75</v>
      </c>
      <c r="Z481">
        <v>1786.9</v>
      </c>
      <c r="AA481">
        <v>1680</v>
      </c>
      <c r="AB481">
        <v>1786.9</v>
      </c>
      <c r="AC481" s="1">
        <f>(Table2[[#This Row],[Close Price]]/Table2[[#This Row],[Day Low]])-1</f>
        <v>4.3296541574687319E-2</v>
      </c>
      <c r="AD481" s="1">
        <f>(Table2[[#This Row],[Day High]]/Table2[[#This Row],[Close Price]])-1</f>
        <v>8.2378829769227391E-3</v>
      </c>
      <c r="AE481" s="1">
        <f>(Table2[[#This Row],[Close Price]]/Table2[[#This Row],[Current Week Low]])-1</f>
        <v>4.3296541574687319E-2</v>
      </c>
      <c r="AF481" s="1">
        <f>(Table2[[#This Row],[Current Week High]]/Table2[[#This Row],[Close Price]])-1</f>
        <v>8.2378829769227391E-3</v>
      </c>
      <c r="AG481" s="1">
        <f>(Table2[[#This Row],[Close Price]]/Table2[[#This Row],[Current Month Low]])-1</f>
        <v>5.4940476190476151E-2</v>
      </c>
      <c r="AH481" s="1">
        <f>(Table2[[#This Row],[Current Month High]]/Table2[[#This Row],[Close Price]])-1</f>
        <v>8.2378829769227391E-3</v>
      </c>
      <c r="AI481">
        <v>7.3153529312193202</v>
      </c>
      <c r="AJ481">
        <v>35.496941896024403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-0.06</v>
      </c>
      <c r="AM481" t="s">
        <v>3189</v>
      </c>
      <c r="AN481">
        <v>6.31</v>
      </c>
      <c r="AO481" t="s">
        <v>3188</v>
      </c>
      <c r="AQ481">
        <f>(Table2[[#This Row],[Sharpe Ratio]]-AVERAGE(Table2[Sharpe Ratio]))/_xlfn.STDEV.P(Table2[Sharpe Ratio])</f>
        <v>-0.71731934386752505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0.87320002608498792</v>
      </c>
      <c r="AS481">
        <f>_xlfn.RANK.AVG(Table2[[#This Row],[1Y Return vs Nifty Z-Score]],Table2[1Y Return vs Nifty Z-Score])</f>
        <v>463</v>
      </c>
      <c r="AT481">
        <f>_xlfn.RANK.AVG(Table2[[#This Row],[6M Return vs Nifty Z-Score]],Table2[6M Return vs Nifty Z-Score])</f>
        <v>364</v>
      </c>
      <c r="AU481">
        <f>_xlfn.RANK.AVG(Table2[[#This Row],[Sharpe Ratio Z-Score]],Table2[Sharpe Ratio Z-Score])</f>
        <v>541.5</v>
      </c>
      <c r="AV481">
        <f>(Table2[[#This Row],[Rank 1Y]]+Table2[[#This Row],[Rank 6M]]+Table2[[#This Row],[Rank Sharpe]])/3</f>
        <v>456.16666666666669</v>
      </c>
    </row>
    <row r="482" spans="1:48" x14ac:dyDescent="0.3">
      <c r="A482" t="s">
        <v>64</v>
      </c>
      <c r="B482" t="s">
        <v>65</v>
      </c>
      <c r="C482" t="s">
        <v>3129</v>
      </c>
      <c r="D482" t="s">
        <v>24</v>
      </c>
      <c r="E482">
        <v>364520.3869788</v>
      </c>
      <c r="F482">
        <v>1145.7</v>
      </c>
      <c r="G482">
        <v>-11.1632961382169</v>
      </c>
      <c r="H482">
        <f>(Table2[[#This Row],[1Y Return vs Nifty]]-AVERAGE(Table2[1Y Return vs Nifty]))/_xlfn.STDEV.P(Table2[1Y Return vs Nifty])</f>
        <v>-0.62030478529028954</v>
      </c>
      <c r="I482">
        <v>2.6430728502009599</v>
      </c>
      <c r="J482">
        <f>(Table2[[#This Row],[1M Return vs Nifty]]-AVERAGE(Table2[1M Return vs Nifty]))/_xlfn.STDEV.P(Table2[1M Return vs Nifty])</f>
        <v>0.33712066959881454</v>
      </c>
      <c r="K482">
        <v>-3.66352503178957</v>
      </c>
      <c r="L482">
        <f>(Table2[[#This Row],[6M Return vs Nifty]]-AVERAGE(Table2[6M Return vs Nifty]))/_xlfn.STDEV.P(Table2[6M Return vs Nifty])</f>
        <v>-0.32208914136403022</v>
      </c>
      <c r="M482">
        <v>-3.0894080799477299</v>
      </c>
      <c r="N482">
        <f>(Table2[[#This Row],[1W Return vs Nifty]]-AVERAGE(Table2[1W Return vs Nifty]))/_xlfn.STDEV.P(Table2[1W Return vs Nifty])</f>
        <v>-1.1586205320530698</v>
      </c>
      <c r="O482">
        <v>1211.93</v>
      </c>
      <c r="P482">
        <v>1204.7065070712999</v>
      </c>
      <c r="Q482">
        <v>1145.5248952946199</v>
      </c>
      <c r="R482">
        <v>28.472672881804002</v>
      </c>
      <c r="S482" s="1">
        <f>(Table2[[#This Row],[Close Price]]-Table2[[#This Row],[20D EMA]])/Table2[[#This Row],[20D EMA]]</f>
        <v>-5.4648370780490632E-2</v>
      </c>
      <c r="T482" s="1">
        <f>(Table2[[#This Row],[Close Price]]-Table2[[#This Row],[50D EMA]])/Table2[[#This Row],[50D EMA]]</f>
        <v>-4.8979985353235604E-2</v>
      </c>
      <c r="U482" s="1">
        <f>(Table2[[#This Row],[Close Price]]-Table2[[#This Row],[200D EMA]])/Table2[[#This Row],[200D EMA]]</f>
        <v>1.5285979911863919E-4</v>
      </c>
      <c r="V482">
        <v>1.2041671833113801</v>
      </c>
      <c r="W482">
        <v>1130.9000000000001</v>
      </c>
      <c r="X482">
        <v>1184.8499999999999</v>
      </c>
      <c r="Y482">
        <v>1130.9000000000001</v>
      </c>
      <c r="Z482">
        <v>1184.8499999999999</v>
      </c>
      <c r="AA482">
        <v>1130.9000000000001</v>
      </c>
      <c r="AB482">
        <v>1242.95</v>
      </c>
      <c r="AC482" s="1">
        <f>(Table2[[#This Row],[Close Price]]/Table2[[#This Row],[Day Low]])-1</f>
        <v>1.3086921920594241E-2</v>
      </c>
      <c r="AD482" s="1">
        <f>(Table2[[#This Row],[Day High]]/Table2[[#This Row],[Close Price]])-1</f>
        <v>3.4171249018067451E-2</v>
      </c>
      <c r="AE482" s="1">
        <f>(Table2[[#This Row],[Close Price]]/Table2[[#This Row],[Current Week Low]])-1</f>
        <v>1.3086921920594241E-2</v>
      </c>
      <c r="AF482" s="1">
        <f>(Table2[[#This Row],[Current Week High]]/Table2[[#This Row],[Close Price]])-1</f>
        <v>3.4171249018067451E-2</v>
      </c>
      <c r="AG482" s="1">
        <f>(Table2[[#This Row],[Close Price]]/Table2[[#This Row],[Current Month Low]])-1</f>
        <v>1.3086921920594241E-2</v>
      </c>
      <c r="AH482" s="1">
        <f>(Table2[[#This Row],[Current Month High]]/Table2[[#This Row],[Close Price]])-1</f>
        <v>8.4882604521253402E-2</v>
      </c>
      <c r="AI482">
        <v>16.928515318146101</v>
      </c>
      <c r="AJ482">
        <v>20.422535211267601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-0.09</v>
      </c>
      <c r="AM482" t="s">
        <v>3189</v>
      </c>
      <c r="AN482">
        <v>-7.64</v>
      </c>
      <c r="AO482" t="s">
        <v>3189</v>
      </c>
      <c r="AP482">
        <v>3.7859774945683003E-2</v>
      </c>
      <c r="AQ482">
        <f>(Table2[[#This Row],[Sharpe Ratio]]-AVERAGE(Table2[Sharpe Ratio]))/_xlfn.STDEV.P(Table2[Sharpe Ratio])</f>
        <v>-0.27530243299438256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-2.0391962221029578</v>
      </c>
      <c r="AS482">
        <f>_xlfn.RANK.AVG(Table2[[#This Row],[1Y Return vs Nifty Z-Score]],Table2[1Y Return vs Nifty Z-Score])</f>
        <v>521</v>
      </c>
      <c r="AT482">
        <f>_xlfn.RANK.AVG(Table2[[#This Row],[6M Return vs Nifty Z-Score]],Table2[6M Return vs Nifty Z-Score])</f>
        <v>436</v>
      </c>
      <c r="AU482">
        <f>_xlfn.RANK.AVG(Table2[[#This Row],[Sharpe Ratio Z-Score]],Table2[Sharpe Ratio Z-Score])</f>
        <v>412</v>
      </c>
      <c r="AV482">
        <f>(Table2[[#This Row],[Rank 1Y]]+Table2[[#This Row],[Rank 6M]]+Table2[[#This Row],[Rank Sharpe]])/3</f>
        <v>456.33333333333331</v>
      </c>
    </row>
    <row r="483" spans="1:48" x14ac:dyDescent="0.3">
      <c r="A483" t="s">
        <v>447</v>
      </c>
      <c r="B483" t="s">
        <v>448</v>
      </c>
      <c r="C483" t="s">
        <v>3129</v>
      </c>
      <c r="D483" t="s">
        <v>34</v>
      </c>
      <c r="E483">
        <v>50271.320250712</v>
      </c>
      <c r="F483">
        <v>55.18</v>
      </c>
      <c r="G483">
        <v>-8.2585679373783201</v>
      </c>
      <c r="H483">
        <f>(Table2[[#This Row],[1Y Return vs Nifty]]-AVERAGE(Table2[1Y Return vs Nifty]))/_xlfn.STDEV.P(Table2[1Y Return vs Nifty])</f>
        <v>-0.56809472943628403</v>
      </c>
      <c r="I483">
        <v>-0.86614069939253002</v>
      </c>
      <c r="J483">
        <f>(Table2[[#This Row],[1M Return vs Nifty]]-AVERAGE(Table2[1M Return vs Nifty]))/_xlfn.STDEV.P(Table2[1M Return vs Nifty])</f>
        <v>-5.4951102263868103E-2</v>
      </c>
      <c r="K483">
        <v>-23.8501115173645</v>
      </c>
      <c r="L483">
        <f>(Table2[[#This Row],[6M Return vs Nifty]]-AVERAGE(Table2[6M Return vs Nifty]))/_xlfn.STDEV.P(Table2[6M Return vs Nifty])</f>
        <v>-1.0345789612800163</v>
      </c>
      <c r="M483">
        <v>1.29329949277845</v>
      </c>
      <c r="N483">
        <f>(Table2[[#This Row],[1W Return vs Nifty]]-AVERAGE(Table2[1W Return vs Nifty]))/_xlfn.STDEV.P(Table2[1W Return vs Nifty])</f>
        <v>-3.7048944287102446E-2</v>
      </c>
      <c r="O483">
        <v>58.87</v>
      </c>
      <c r="P483">
        <v>59.991122081704098</v>
      </c>
      <c r="Q483">
        <v>57.972445688497302</v>
      </c>
      <c r="R483">
        <v>37.373354087487002</v>
      </c>
      <c r="S483" s="1">
        <f>(Table2[[#This Row],[Close Price]]-Table2[[#This Row],[20D EMA]])/Table2[[#This Row],[20D EMA]]</f>
        <v>-6.2680482418889044E-2</v>
      </c>
      <c r="T483" s="1">
        <f>(Table2[[#This Row],[Close Price]]-Table2[[#This Row],[50D EMA]])/Table2[[#This Row],[50D EMA]]</f>
        <v>-8.0197234436649736E-2</v>
      </c>
      <c r="U483" s="1">
        <f>(Table2[[#This Row],[Close Price]]-Table2[[#This Row],[200D EMA]])/Table2[[#This Row],[200D EMA]]</f>
        <v>-4.816849893657963E-2</v>
      </c>
      <c r="V483">
        <v>0.62089006499951604</v>
      </c>
      <c r="W483">
        <v>55.02</v>
      </c>
      <c r="X483">
        <v>58.3</v>
      </c>
      <c r="Y483">
        <v>55.02</v>
      </c>
      <c r="Z483">
        <v>58.3</v>
      </c>
      <c r="AA483">
        <v>55.02</v>
      </c>
      <c r="AB483">
        <v>59.15</v>
      </c>
      <c r="AC483" s="1">
        <f>(Table2[[#This Row],[Close Price]]/Table2[[#This Row],[Day Low]])-1</f>
        <v>2.90803344238455E-3</v>
      </c>
      <c r="AD483" s="1">
        <f>(Table2[[#This Row],[Day High]]/Table2[[#This Row],[Close Price]])-1</f>
        <v>5.6542225444001337E-2</v>
      </c>
      <c r="AE483" s="1">
        <f>(Table2[[#This Row],[Close Price]]/Table2[[#This Row],[Current Week Low]])-1</f>
        <v>2.90803344238455E-3</v>
      </c>
      <c r="AF483" s="1">
        <f>(Table2[[#This Row],[Current Week High]]/Table2[[#This Row],[Close Price]])-1</f>
        <v>5.6542225444001337E-2</v>
      </c>
      <c r="AG483" s="1">
        <f>(Table2[[#This Row],[Close Price]]/Table2[[#This Row],[Current Month Low]])-1</f>
        <v>2.90803344238455E-3</v>
      </c>
      <c r="AH483" s="1">
        <f>(Table2[[#This Row],[Current Month High]]/Table2[[#This Row],[Close Price]])-1</f>
        <v>7.1946357375860748E-2</v>
      </c>
      <c r="AI483">
        <v>39.362087712939399</v>
      </c>
      <c r="AJ483">
        <v>35.079559363525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-0.11</v>
      </c>
      <c r="AM483" t="s">
        <v>3189</v>
      </c>
      <c r="AN483">
        <v>-6.92</v>
      </c>
      <c r="AO483" t="s">
        <v>3189</v>
      </c>
      <c r="AP483">
        <v>0.101548666575901</v>
      </c>
      <c r="AQ483">
        <f>(Table2[[#This Row],[Sharpe Ratio]]-AVERAGE(Table2[Sharpe Ratio]))/_xlfn.STDEV.P(Table2[Sharpe Ratio])</f>
        <v>0.46827217028078316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504</v>
      </c>
      <c r="AT483">
        <f>_xlfn.RANK.AVG(Table2[[#This Row],[6M Return vs Nifty Z-Score]],Table2[6M Return vs Nifty Z-Score])</f>
        <v>644</v>
      </c>
      <c r="AU483">
        <f>_xlfn.RANK.AVG(Table2[[#This Row],[Sharpe Ratio Z-Score]],Table2[Sharpe Ratio Z-Score])</f>
        <v>224</v>
      </c>
      <c r="AV483">
        <f>(Table2[[#This Row],[Rank 1Y]]+Table2[[#This Row],[Rank 6M]]+Table2[[#This Row],[Rank Sharpe]])/3</f>
        <v>457.33333333333331</v>
      </c>
    </row>
    <row r="484" spans="1:48" x14ac:dyDescent="0.3">
      <c r="A484" t="s">
        <v>565</v>
      </c>
      <c r="B484" t="s">
        <v>566</v>
      </c>
      <c r="C484" t="s">
        <v>3129</v>
      </c>
      <c r="D484" t="s">
        <v>43</v>
      </c>
      <c r="E484">
        <v>36196.671999999999</v>
      </c>
      <c r="F484">
        <v>205.15</v>
      </c>
      <c r="G484">
        <v>25.126009628615101</v>
      </c>
      <c r="H484">
        <f>(Table2[[#This Row],[1Y Return vs Nifty]]-AVERAGE(Table2[1Y Return vs Nifty]))/_xlfn.STDEV.P(Table2[1Y Return vs Nifty])</f>
        <v>3.1965083003205719E-2</v>
      </c>
      <c r="I484">
        <v>-13.639724530875499</v>
      </c>
      <c r="J484">
        <f>(Table2[[#This Row],[1M Return vs Nifty]]-AVERAGE(Table2[1M Return vs Nifty]))/_xlfn.STDEV.P(Table2[1M Return vs Nifty])</f>
        <v>-1.4820975483461225</v>
      </c>
      <c r="K484">
        <v>-22.949702244953698</v>
      </c>
      <c r="L484">
        <f>(Table2[[#This Row],[6M Return vs Nifty]]-AVERAGE(Table2[6M Return vs Nifty]))/_xlfn.STDEV.P(Table2[6M Return vs Nifty])</f>
        <v>-1.0027988264459724</v>
      </c>
      <c r="M484">
        <v>-1.4762878640846699</v>
      </c>
      <c r="N484">
        <f>(Table2[[#This Row],[1W Return vs Nifty]]-AVERAGE(Table2[1W Return vs Nifty]))/_xlfn.STDEV.P(Table2[1W Return vs Nifty])</f>
        <v>-0.74580955351052569</v>
      </c>
      <c r="O484">
        <v>234.42</v>
      </c>
      <c r="P484">
        <v>245.01508243789101</v>
      </c>
      <c r="Q484">
        <v>232.67146367736601</v>
      </c>
      <c r="R484">
        <v>21.4050462691485</v>
      </c>
      <c r="S484" s="1">
        <f>(Table2[[#This Row],[Close Price]]-Table2[[#This Row],[20D EMA]])/Table2[[#This Row],[20D EMA]]</f>
        <v>-0.12486135995222243</v>
      </c>
      <c r="T484" s="1">
        <f>(Table2[[#This Row],[Close Price]]-Table2[[#This Row],[50D EMA]])/Table2[[#This Row],[50D EMA]]</f>
        <v>-0.16270460594194819</v>
      </c>
      <c r="U484" s="1">
        <f>(Table2[[#This Row],[Close Price]]-Table2[[#This Row],[200D EMA]])/Table2[[#This Row],[200D EMA]]</f>
        <v>-0.11828465443243462</v>
      </c>
      <c r="V484">
        <v>0.31921326099453901</v>
      </c>
      <c r="W484">
        <v>204.22</v>
      </c>
      <c r="X484">
        <v>222.39</v>
      </c>
      <c r="Y484">
        <v>204.22</v>
      </c>
      <c r="Z484">
        <v>222.39</v>
      </c>
      <c r="AA484">
        <v>204.22</v>
      </c>
      <c r="AB484">
        <v>234.2</v>
      </c>
      <c r="AC484" s="1">
        <f>(Table2[[#This Row],[Close Price]]/Table2[[#This Row],[Day Low]])-1</f>
        <v>4.5539124473608084E-3</v>
      </c>
      <c r="AD484" s="1">
        <f>(Table2[[#This Row],[Day High]]/Table2[[#This Row],[Close Price]])-1</f>
        <v>8.4036071167438386E-2</v>
      </c>
      <c r="AE484" s="1">
        <f>(Table2[[#This Row],[Close Price]]/Table2[[#This Row],[Current Week Low]])-1</f>
        <v>4.5539124473608084E-3</v>
      </c>
      <c r="AF484" s="1">
        <f>(Table2[[#This Row],[Current Week High]]/Table2[[#This Row],[Close Price]])-1</f>
        <v>8.4036071167438386E-2</v>
      </c>
      <c r="AG484" s="1">
        <f>(Table2[[#This Row],[Close Price]]/Table2[[#This Row],[Current Month Low]])-1</f>
        <v>4.5539124473608084E-3</v>
      </c>
      <c r="AH484" s="1">
        <f>(Table2[[#This Row],[Current Month High]]/Table2[[#This Row],[Close Price]])-1</f>
        <v>0.14160370460638538</v>
      </c>
      <c r="AI484">
        <v>58.274433341457403</v>
      </c>
      <c r="AJ484">
        <v>57.686395080707101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-0.25</v>
      </c>
      <c r="AM484" t="s">
        <v>3189</v>
      </c>
      <c r="AN484">
        <v>-12.22</v>
      </c>
      <c r="AO484" t="s">
        <v>3189</v>
      </c>
      <c r="AP484">
        <v>2.5365221778067999E-2</v>
      </c>
      <c r="AQ484">
        <f>(Table2[[#This Row],[Sharpe Ratio]]-AVERAGE(Table2[Sharpe Ratio]))/_xlfn.STDEV.P(Table2[Sharpe Ratio])</f>
        <v>-0.42117767398070449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292</v>
      </c>
      <c r="AT484">
        <f>_xlfn.RANK.AVG(Table2[[#This Row],[6M Return vs Nifty Z-Score]],Table2[6M Return vs Nifty Z-Score])</f>
        <v>636</v>
      </c>
      <c r="AU484">
        <f>_xlfn.RANK.AVG(Table2[[#This Row],[Sharpe Ratio Z-Score]],Table2[Sharpe Ratio Z-Score])</f>
        <v>444</v>
      </c>
      <c r="AV484">
        <f>(Table2[[#This Row],[Rank 1Y]]+Table2[[#This Row],[Rank 6M]]+Table2[[#This Row],[Rank Sharpe]])/3</f>
        <v>457.33333333333331</v>
      </c>
    </row>
    <row r="485" spans="1:48" x14ac:dyDescent="0.3">
      <c r="A485" t="s">
        <v>541</v>
      </c>
      <c r="B485" t="s">
        <v>542</v>
      </c>
      <c r="C485" t="s">
        <v>3145</v>
      </c>
      <c r="D485" t="s">
        <v>543</v>
      </c>
      <c r="E485">
        <v>38672.816333950002</v>
      </c>
      <c r="F485">
        <v>33819.050000000003</v>
      </c>
      <c r="G485">
        <v>-16.4493576846947</v>
      </c>
      <c r="H485">
        <f>(Table2[[#This Row],[1Y Return vs Nifty]]-AVERAGE(Table2[1Y Return vs Nifty]))/_xlfn.STDEV.P(Table2[1Y Return vs Nifty])</f>
        <v>-0.71531731297175749</v>
      </c>
      <c r="I485">
        <v>-2.8309960361950002</v>
      </c>
      <c r="J485">
        <f>(Table2[[#This Row],[1M Return vs Nifty]]-AVERAGE(Table2[1M Return vs Nifty]))/_xlfn.STDEV.P(Table2[1M Return vs Nifty])</f>
        <v>-0.27447730164356449</v>
      </c>
      <c r="K485">
        <v>2.6294152776467499</v>
      </c>
      <c r="L485">
        <f>(Table2[[#This Row],[6M Return vs Nifty]]-AVERAGE(Table2[6M Return vs Nifty]))/_xlfn.STDEV.P(Table2[6M Return vs Nifty])</f>
        <v>-9.9978488281782046E-2</v>
      </c>
      <c r="M485">
        <v>2.96773101586176</v>
      </c>
      <c r="N485">
        <f>(Table2[[#This Row],[1W Return vs Nifty]]-AVERAGE(Table2[1W Return vs Nifty]))/_xlfn.STDEV.P(Table2[1W Return vs Nifty])</f>
        <v>0.39145211146135672</v>
      </c>
      <c r="O485">
        <v>34907.58</v>
      </c>
      <c r="P485">
        <v>35500.668109563303</v>
      </c>
      <c r="Q485">
        <v>33811.031599667702</v>
      </c>
      <c r="R485">
        <v>39.803401907691999</v>
      </c>
      <c r="S485" s="1">
        <f>(Table2[[#This Row],[Close Price]]-Table2[[#This Row],[20D EMA]])/Table2[[#This Row],[20D EMA]]</f>
        <v>-3.1183198606147971E-2</v>
      </c>
      <c r="T485" s="1">
        <f>(Table2[[#This Row],[Close Price]]-Table2[[#This Row],[50D EMA]])/Table2[[#This Row],[50D EMA]]</f>
        <v>-4.736863273596531E-2</v>
      </c>
      <c r="U485" s="1">
        <f>(Table2[[#This Row],[Close Price]]-Table2[[#This Row],[200D EMA]])/Table2[[#This Row],[200D EMA]]</f>
        <v>2.3715337725394644E-4</v>
      </c>
      <c r="V485">
        <v>1.25551185228908</v>
      </c>
      <c r="W485">
        <v>33555</v>
      </c>
      <c r="X485">
        <v>34547.1</v>
      </c>
      <c r="Y485">
        <v>33555</v>
      </c>
      <c r="Z485">
        <v>34547.1</v>
      </c>
      <c r="AA485">
        <v>33555</v>
      </c>
      <c r="AB485">
        <v>34989</v>
      </c>
      <c r="AC485" s="1">
        <f>(Table2[[#This Row],[Close Price]]/Table2[[#This Row],[Day Low]])-1</f>
        <v>7.8691700193713743E-3</v>
      </c>
      <c r="AD485" s="1">
        <f>(Table2[[#This Row],[Day High]]/Table2[[#This Row],[Close Price]])-1</f>
        <v>2.1527807552252254E-2</v>
      </c>
      <c r="AE485" s="1">
        <f>(Table2[[#This Row],[Close Price]]/Table2[[#This Row],[Current Week Low]])-1</f>
        <v>7.8691700193713743E-3</v>
      </c>
      <c r="AF485" s="1">
        <f>(Table2[[#This Row],[Current Week High]]/Table2[[#This Row],[Close Price]])-1</f>
        <v>2.1527807552252254E-2</v>
      </c>
      <c r="AG485" s="1">
        <f>(Table2[[#This Row],[Close Price]]/Table2[[#This Row],[Current Month Low]])-1</f>
        <v>7.8691700193713743E-3</v>
      </c>
      <c r="AH485" s="1">
        <f>(Table2[[#This Row],[Current Month High]]/Table2[[#This Row],[Close Price]])-1</f>
        <v>3.4594407589805032E-2</v>
      </c>
      <c r="AI485">
        <v>20.809129765620199</v>
      </c>
      <c r="AJ485">
        <v>18.6677053014233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</v>
      </c>
      <c r="AM485">
        <v>0</v>
      </c>
      <c r="AN485">
        <v>-4.3899999999999997</v>
      </c>
      <c r="AO485" t="s">
        <v>3189</v>
      </c>
      <c r="AP485">
        <v>2.0911166114467999E-2</v>
      </c>
      <c r="AQ485">
        <f>(Table2[[#This Row],[Sharpe Ratio]]-AVERAGE(Table2[Sharpe Ratio]))/_xlfn.STDEV.P(Table2[Sharpe Ratio])</f>
        <v>-0.47317924895324637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555</v>
      </c>
      <c r="AT485">
        <f>_xlfn.RANK.AVG(Table2[[#This Row],[6M Return vs Nifty Z-Score]],Table2[6M Return vs Nifty Z-Score])</f>
        <v>362</v>
      </c>
      <c r="AU485">
        <f>_xlfn.RANK.AVG(Table2[[#This Row],[Sharpe Ratio Z-Score]],Table2[Sharpe Ratio Z-Score])</f>
        <v>456</v>
      </c>
      <c r="AV485">
        <f>(Table2[[#This Row],[Rank 1Y]]+Table2[[#This Row],[Rank 6M]]+Table2[[#This Row],[Rank Sharpe]])/3</f>
        <v>457.66666666666669</v>
      </c>
    </row>
    <row r="486" spans="1:48" x14ac:dyDescent="0.3">
      <c r="A486" t="s">
        <v>775</v>
      </c>
      <c r="B486" t="s">
        <v>776</v>
      </c>
      <c r="C486" t="s">
        <v>3143</v>
      </c>
      <c r="D486" t="s">
        <v>482</v>
      </c>
      <c r="E486">
        <v>21023.90849776</v>
      </c>
      <c r="F486">
        <v>1940.6</v>
      </c>
      <c r="G486">
        <v>-15.059831200553001</v>
      </c>
      <c r="H486">
        <f>(Table2[[#This Row],[1Y Return vs Nifty]]-AVERAGE(Table2[1Y Return vs Nifty]))/_xlfn.STDEV.P(Table2[1Y Return vs Nifty])</f>
        <v>-0.69034173855253511</v>
      </c>
      <c r="I486">
        <v>6.1275713621820298</v>
      </c>
      <c r="J486">
        <f>(Table2[[#This Row],[1M Return vs Nifty]]-AVERAGE(Table2[1M Return vs Nifty]))/_xlfn.STDEV.P(Table2[1M Return vs Nifty])</f>
        <v>0.72643111945831595</v>
      </c>
      <c r="K486">
        <v>20.258486364374399</v>
      </c>
      <c r="L486">
        <f>(Table2[[#This Row],[6M Return vs Nifty]]-AVERAGE(Table2[6M Return vs Nifty]))/_xlfn.STDEV.P(Table2[6M Return vs Nifty])</f>
        <v>0.52224328719493318</v>
      </c>
      <c r="M486">
        <v>2.7849576183177498</v>
      </c>
      <c r="N486">
        <f>(Table2[[#This Row],[1W Return vs Nifty]]-AVERAGE(Table2[1W Return vs Nifty]))/_xlfn.STDEV.P(Table2[1W Return vs Nifty])</f>
        <v>0.34467886768837469</v>
      </c>
      <c r="O486">
        <v>2000.92</v>
      </c>
      <c r="P486">
        <v>1984.6151056491501</v>
      </c>
      <c r="Q486">
        <v>1865.41199994515</v>
      </c>
      <c r="R486">
        <v>52.352594209382502</v>
      </c>
      <c r="S486" s="1">
        <f>(Table2[[#This Row],[Close Price]]-Table2[[#This Row],[20D EMA]])/Table2[[#This Row],[20D EMA]]</f>
        <v>-3.0146132778921777E-2</v>
      </c>
      <c r="T486" s="1">
        <f>(Table2[[#This Row],[Close Price]]-Table2[[#This Row],[50D EMA]])/Table2[[#This Row],[50D EMA]]</f>
        <v>-2.2178157126720673E-2</v>
      </c>
      <c r="U486" s="1">
        <f>(Table2[[#This Row],[Close Price]]-Table2[[#This Row],[200D EMA]])/Table2[[#This Row],[200D EMA]]</f>
        <v>4.0306377388512948E-2</v>
      </c>
      <c r="V486">
        <v>0.813591526749739</v>
      </c>
      <c r="W486">
        <v>1924.2</v>
      </c>
      <c r="X486">
        <v>2030</v>
      </c>
      <c r="Y486">
        <v>1924.2</v>
      </c>
      <c r="Z486">
        <v>2030</v>
      </c>
      <c r="AA486">
        <v>1924.2</v>
      </c>
      <c r="AB486">
        <v>2134.9499999999998</v>
      </c>
      <c r="AC486" s="1">
        <f>(Table2[[#This Row],[Close Price]]/Table2[[#This Row],[Day Low]])-1</f>
        <v>8.5230225548278415E-3</v>
      </c>
      <c r="AD486" s="1">
        <f>(Table2[[#This Row],[Day High]]/Table2[[#This Row],[Close Price]])-1</f>
        <v>4.6068226321756223E-2</v>
      </c>
      <c r="AE486" s="1">
        <f>(Table2[[#This Row],[Close Price]]/Table2[[#This Row],[Current Week Low]])-1</f>
        <v>8.5230225548278415E-3</v>
      </c>
      <c r="AF486" s="1">
        <f>(Table2[[#This Row],[Current Week High]]/Table2[[#This Row],[Close Price]])-1</f>
        <v>4.6068226321756223E-2</v>
      </c>
      <c r="AG486" s="1">
        <f>(Table2[[#This Row],[Close Price]]/Table2[[#This Row],[Current Month Low]])-1</f>
        <v>8.5230225548278415E-3</v>
      </c>
      <c r="AH486" s="1">
        <f>(Table2[[#This Row],[Current Month High]]/Table2[[#This Row],[Close Price]])-1</f>
        <v>0.1001494383180459</v>
      </c>
      <c r="AI486">
        <v>20.0659589817582</v>
      </c>
      <c r="AJ486">
        <v>32.717822459307797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0.02</v>
      </c>
      <c r="AM486" t="s">
        <v>3188</v>
      </c>
      <c r="AN486">
        <v>-1.58</v>
      </c>
      <c r="AO486" t="s">
        <v>3189</v>
      </c>
      <c r="AP486">
        <v>-4.5448230120359999E-2</v>
      </c>
      <c r="AQ486">
        <f>(Table2[[#This Row],[Sharpe Ratio]]-AVERAGE(Table2[Sharpe Ratio]))/_xlfn.STDEV.P(Table2[Sharpe Ratio])</f>
        <v>-1.2479322783415026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-0.34492074255241373</v>
      </c>
      <c r="AS486">
        <f>_xlfn.RANK.AVG(Table2[[#This Row],[1Y Return vs Nifty Z-Score]],Table2[1Y Return vs Nifty Z-Score])</f>
        <v>545</v>
      </c>
      <c r="AT486">
        <f>_xlfn.RANK.AVG(Table2[[#This Row],[6M Return vs Nifty Z-Score]],Table2[6M Return vs Nifty Z-Score])</f>
        <v>175</v>
      </c>
      <c r="AU486">
        <f>_xlfn.RANK.AVG(Table2[[#This Row],[Sharpe Ratio Z-Score]],Table2[Sharpe Ratio Z-Score])</f>
        <v>655</v>
      </c>
      <c r="AV486">
        <f>(Table2[[#This Row],[Rank 1Y]]+Table2[[#This Row],[Rank 6M]]+Table2[[#This Row],[Rank Sharpe]])/3</f>
        <v>458.33333333333331</v>
      </c>
    </row>
    <row r="487" spans="1:48" x14ac:dyDescent="0.3">
      <c r="A487" t="s">
        <v>1316</v>
      </c>
      <c r="B487" t="s">
        <v>1317</v>
      </c>
      <c r="C487" t="s">
        <v>3129</v>
      </c>
      <c r="D487" t="s">
        <v>24</v>
      </c>
      <c r="E487">
        <v>8658.8149838240006</v>
      </c>
      <c r="F487">
        <v>222.52</v>
      </c>
      <c r="G487">
        <v>-32.8843160917368</v>
      </c>
      <c r="H487">
        <f>(Table2[[#This Row],[1Y Return vs Nifty]]-AVERAGE(Table2[1Y Return vs Nifty]))/_xlfn.STDEV.P(Table2[1Y Return vs Nifty])</f>
        <v>-1.0107219212728731</v>
      </c>
      <c r="I487">
        <v>4.7301326553899701</v>
      </c>
      <c r="J487">
        <f>(Table2[[#This Row],[1M Return vs Nifty]]-AVERAGE(Table2[1M Return vs Nifty]))/_xlfn.STDEV.P(Table2[1M Return vs Nifty])</f>
        <v>0.57030033342937003</v>
      </c>
      <c r="K487">
        <v>-15.627884387872999</v>
      </c>
      <c r="L487">
        <f>(Table2[[#This Row],[6M Return vs Nifty]]-AVERAGE(Table2[6M Return vs Nifty]))/_xlfn.STDEV.P(Table2[6M Return vs Nifty])</f>
        <v>-0.7443737237087229</v>
      </c>
      <c r="M487">
        <v>1.7026601144206199</v>
      </c>
      <c r="N487">
        <f>(Table2[[#This Row],[1W Return vs Nifty]]-AVERAGE(Table2[1W Return vs Nifty]))/_xlfn.STDEV.P(Table2[1W Return vs Nifty])</f>
        <v>6.7709868562115444E-2</v>
      </c>
      <c r="O487">
        <v>231.1</v>
      </c>
      <c r="P487">
        <v>228.28544903584901</v>
      </c>
      <c r="Q487">
        <v>223.91649848663599</v>
      </c>
      <c r="R487">
        <v>40.265666194969299</v>
      </c>
      <c r="S487" s="1">
        <f>(Table2[[#This Row],[Close Price]]-Table2[[#This Row],[20D EMA]])/Table2[[#This Row],[20D EMA]]</f>
        <v>-3.7126784941583661E-2</v>
      </c>
      <c r="T487" s="1">
        <f>(Table2[[#This Row],[Close Price]]-Table2[[#This Row],[50D EMA]])/Table2[[#This Row],[50D EMA]]</f>
        <v>-2.525543813764328E-2</v>
      </c>
      <c r="U487" s="1">
        <f>(Table2[[#This Row],[Close Price]]-Table2[[#This Row],[200D EMA]])/Table2[[#This Row],[200D EMA]]</f>
        <v>-6.2366931247780488E-3</v>
      </c>
      <c r="V487">
        <v>0.87340592222594904</v>
      </c>
      <c r="W487">
        <v>219.67</v>
      </c>
      <c r="X487">
        <v>229.98</v>
      </c>
      <c r="Y487">
        <v>219.67</v>
      </c>
      <c r="Z487">
        <v>229.98</v>
      </c>
      <c r="AA487">
        <v>219.67</v>
      </c>
      <c r="AB487">
        <v>240.55</v>
      </c>
      <c r="AC487" s="1">
        <f>(Table2[[#This Row],[Close Price]]/Table2[[#This Row],[Day Low]])-1</f>
        <v>1.297400646424185E-2</v>
      </c>
      <c r="AD487" s="1">
        <f>(Table2[[#This Row],[Day High]]/Table2[[#This Row],[Close Price]])-1</f>
        <v>3.352507639762714E-2</v>
      </c>
      <c r="AE487" s="1">
        <f>(Table2[[#This Row],[Close Price]]/Table2[[#This Row],[Current Week Low]])-1</f>
        <v>1.297400646424185E-2</v>
      </c>
      <c r="AF487" s="1">
        <f>(Table2[[#This Row],[Current Week High]]/Table2[[#This Row],[Close Price]])-1</f>
        <v>3.352507639762714E-2</v>
      </c>
      <c r="AG487" s="1">
        <f>(Table2[[#This Row],[Close Price]]/Table2[[#This Row],[Current Month Low]])-1</f>
        <v>1.297400646424185E-2</v>
      </c>
      <c r="AH487" s="1">
        <f>(Table2[[#This Row],[Current Month High]]/Table2[[#This Row],[Close Price]])-1</f>
        <v>8.1026424591047919E-2</v>
      </c>
      <c r="AI487">
        <v>28.774941578285102</v>
      </c>
      <c r="AJ487">
        <v>15.8958333333333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0.04</v>
      </c>
      <c r="AM487" t="s">
        <v>3188</v>
      </c>
      <c r="AN487">
        <v>-4.1900000000000004</v>
      </c>
      <c r="AO487" t="s">
        <v>3189</v>
      </c>
      <c r="AP487">
        <v>0.12908366473100799</v>
      </c>
      <c r="AQ487">
        <f>(Table2[[#This Row],[Sharpe Ratio]]-AVERAGE(Table2[Sharpe Ratio]))/_xlfn.STDEV.P(Table2[Sharpe Ratio])</f>
        <v>0.78974621081270857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-0.32733923217740191</v>
      </c>
      <c r="AS487">
        <f>_xlfn.RANK.AVG(Table2[[#This Row],[1Y Return vs Nifty Z-Score]],Table2[1Y Return vs Nifty Z-Score])</f>
        <v>659</v>
      </c>
      <c r="AT487">
        <f>_xlfn.RANK.AVG(Table2[[#This Row],[6M Return vs Nifty Z-Score]],Table2[6M Return vs Nifty Z-Score])</f>
        <v>563</v>
      </c>
      <c r="AU487">
        <f>_xlfn.RANK.AVG(Table2[[#This Row],[Sharpe Ratio Z-Score]],Table2[Sharpe Ratio Z-Score])</f>
        <v>153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1021</v>
      </c>
      <c r="B488" t="s">
        <v>1022</v>
      </c>
      <c r="C488" t="s">
        <v>3131</v>
      </c>
      <c r="D488" t="s">
        <v>195</v>
      </c>
      <c r="E488">
        <v>13876.48153632</v>
      </c>
      <c r="F488">
        <v>431.9</v>
      </c>
      <c r="G488">
        <v>1.9576680827734301</v>
      </c>
      <c r="H488">
        <f>(Table2[[#This Row],[1Y Return vs Nifty]]-AVERAGE(Table2[1Y Return vs Nifty]))/_xlfn.STDEV.P(Table2[1Y Return vs Nifty])</f>
        <v>-0.38446644604789726</v>
      </c>
      <c r="I488">
        <v>-17.571787900768399</v>
      </c>
      <c r="J488">
        <f>(Table2[[#This Row],[1M Return vs Nifty]]-AVERAGE(Table2[1M Return vs Nifty]))/_xlfn.STDEV.P(Table2[1M Return vs Nifty])</f>
        <v>-1.9214128053753925</v>
      </c>
      <c r="K488">
        <v>-1.3864299519656</v>
      </c>
      <c r="L488">
        <f>(Table2[[#This Row],[6M Return vs Nifty]]-AVERAGE(Table2[6M Return vs Nifty]))/_xlfn.STDEV.P(Table2[6M Return vs Nifty])</f>
        <v>-0.24171859112193214</v>
      </c>
      <c r="M488">
        <v>-3.1975925864005101</v>
      </c>
      <c r="N488">
        <f>(Table2[[#This Row],[1W Return vs Nifty]]-AVERAGE(Table2[1W Return vs Nifty]))/_xlfn.STDEV.P(Table2[1W Return vs Nifty])</f>
        <v>-1.1863058536631648</v>
      </c>
      <c r="O488">
        <v>467.96</v>
      </c>
      <c r="P488">
        <v>473.54894474750199</v>
      </c>
      <c r="Q488">
        <v>443.08895928555398</v>
      </c>
      <c r="R488">
        <v>19.451750485242901</v>
      </c>
      <c r="S488" s="1">
        <f>(Table2[[#This Row],[Close Price]]-Table2[[#This Row],[20D EMA]])/Table2[[#This Row],[20D EMA]]</f>
        <v>-7.7057868193862733E-2</v>
      </c>
      <c r="T488" s="1">
        <f>(Table2[[#This Row],[Close Price]]-Table2[[#This Row],[50D EMA]])/Table2[[#This Row],[50D EMA]]</f>
        <v>-8.7950665310233947E-2</v>
      </c>
      <c r="U488" s="1">
        <f>(Table2[[#This Row],[Close Price]]-Table2[[#This Row],[200D EMA]])/Table2[[#This Row],[200D EMA]]</f>
        <v>-2.5252173521983758E-2</v>
      </c>
      <c r="V488">
        <v>0.51882981078512103</v>
      </c>
      <c r="W488">
        <v>423.65</v>
      </c>
      <c r="X488">
        <v>437.6</v>
      </c>
      <c r="Y488">
        <v>423.65</v>
      </c>
      <c r="Z488">
        <v>437.6</v>
      </c>
      <c r="AA488">
        <v>423.65</v>
      </c>
      <c r="AB488">
        <v>456.7</v>
      </c>
      <c r="AC488" s="1">
        <f>(Table2[[#This Row],[Close Price]]/Table2[[#This Row],[Day Low]])-1</f>
        <v>1.9473622093709508E-2</v>
      </c>
      <c r="AD488" s="1">
        <f>(Table2[[#This Row],[Day High]]/Table2[[#This Row],[Close Price]])-1</f>
        <v>1.3197499421162329E-2</v>
      </c>
      <c r="AE488" s="1">
        <f>(Table2[[#This Row],[Close Price]]/Table2[[#This Row],[Current Week Low]])-1</f>
        <v>1.9473622093709508E-2</v>
      </c>
      <c r="AF488" s="1">
        <f>(Table2[[#This Row],[Current Week High]]/Table2[[#This Row],[Close Price]])-1</f>
        <v>1.3197499421162329E-2</v>
      </c>
      <c r="AG488" s="1">
        <f>(Table2[[#This Row],[Close Price]]/Table2[[#This Row],[Current Month Low]])-1</f>
        <v>1.9473622093709508E-2</v>
      </c>
      <c r="AH488" s="1">
        <f>(Table2[[#This Row],[Current Month High]]/Table2[[#This Row],[Close Price]])-1</f>
        <v>5.7420699235934292E-2</v>
      </c>
      <c r="AI488">
        <v>26.649687427645201</v>
      </c>
      <c r="AJ488">
        <v>68.513460788138801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-0.12</v>
      </c>
      <c r="AM488" t="s">
        <v>3189</v>
      </c>
      <c r="AN488">
        <v>-8.14</v>
      </c>
      <c r="AO488" t="s">
        <v>3189</v>
      </c>
      <c r="AQ488">
        <f>(Table2[[#This Row],[Sharpe Ratio]]-AVERAGE(Table2[Sharpe Ratio]))/_xlfn.STDEV.P(Table2[Sharpe Ratio])</f>
        <v>-0.71731934386752505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433</v>
      </c>
      <c r="AT488">
        <f>_xlfn.RANK.AVG(Table2[[#This Row],[6M Return vs Nifty Z-Score]],Table2[6M Return vs Nifty Z-Score])</f>
        <v>406</v>
      </c>
      <c r="AU488">
        <f>_xlfn.RANK.AVG(Table2[[#This Row],[Sharpe Ratio Z-Score]],Table2[Sharpe Ratio Z-Score])</f>
        <v>541.5</v>
      </c>
      <c r="AV488">
        <f>(Table2[[#This Row],[Rank 1Y]]+Table2[[#This Row],[Rank 6M]]+Table2[[#This Row],[Rank Sharpe]])/3</f>
        <v>460.16666666666669</v>
      </c>
    </row>
    <row r="489" spans="1:48" x14ac:dyDescent="0.3">
      <c r="A489" t="s">
        <v>1362</v>
      </c>
      <c r="B489" t="s">
        <v>1363</v>
      </c>
      <c r="C489" t="s">
        <v>3131</v>
      </c>
      <c r="D489" t="s">
        <v>403</v>
      </c>
      <c r="E489">
        <v>8273.5158817499996</v>
      </c>
      <c r="F489">
        <v>581.79999999999995</v>
      </c>
      <c r="G489">
        <v>7.9525538131624902</v>
      </c>
      <c r="H489">
        <f>(Table2[[#This Row],[1Y Return vs Nifty]]-AVERAGE(Table2[1Y Return vs Nifty]))/_xlfn.STDEV.P(Table2[1Y Return vs Nifty])</f>
        <v>-0.27671339750737162</v>
      </c>
      <c r="I489">
        <v>-8.0434506134536399</v>
      </c>
      <c r="J489">
        <f>(Table2[[#This Row],[1M Return vs Nifty]]-AVERAGE(Table2[1M Return vs Nifty]))/_xlfn.STDEV.P(Table2[1M Return vs Nifty])</f>
        <v>-0.85684604979121826</v>
      </c>
      <c r="K489">
        <v>0.31460544493353998</v>
      </c>
      <c r="L489">
        <f>(Table2[[#This Row],[6M Return vs Nifty]]-AVERAGE(Table2[6M Return vs Nifty]))/_xlfn.STDEV.P(Table2[6M Return vs Nifty])</f>
        <v>-0.18168018866724053</v>
      </c>
      <c r="M489">
        <v>1.23295435772075</v>
      </c>
      <c r="N489">
        <f>(Table2[[#This Row],[1W Return vs Nifty]]-AVERAGE(Table2[1W Return vs Nifty]))/_xlfn.STDEV.P(Table2[1W Return vs Nifty])</f>
        <v>-5.2491769941682094E-2</v>
      </c>
      <c r="O489">
        <v>643.75</v>
      </c>
      <c r="P489">
        <v>653.11423508484302</v>
      </c>
      <c r="Q489">
        <v>579.18230564028499</v>
      </c>
      <c r="R489">
        <v>20.173300695681299</v>
      </c>
      <c r="S489" s="1">
        <f>(Table2[[#This Row],[Close Price]]-Table2[[#This Row],[20D EMA]])/Table2[[#This Row],[20D EMA]]</f>
        <v>-9.6233009708737938E-2</v>
      </c>
      <c r="T489" s="1">
        <f>(Table2[[#This Row],[Close Price]]-Table2[[#This Row],[50D EMA]])/Table2[[#This Row],[50D EMA]]</f>
        <v>-0.1091910591652913</v>
      </c>
      <c r="U489" s="1">
        <f>(Table2[[#This Row],[Close Price]]-Table2[[#This Row],[200D EMA]])/Table2[[#This Row],[200D EMA]]</f>
        <v>4.5196380038252442E-3</v>
      </c>
      <c r="V489">
        <v>0.19827428251557599</v>
      </c>
      <c r="W489">
        <v>576.29999999999995</v>
      </c>
      <c r="X489">
        <v>615.20000000000005</v>
      </c>
      <c r="Y489">
        <v>576.29999999999995</v>
      </c>
      <c r="Z489">
        <v>615.20000000000005</v>
      </c>
      <c r="AA489">
        <v>576.29999999999995</v>
      </c>
      <c r="AB489">
        <v>638.45000000000005</v>
      </c>
      <c r="AC489" s="1">
        <f>(Table2[[#This Row],[Close Price]]/Table2[[#This Row],[Day Low]])-1</f>
        <v>9.54364046503553E-3</v>
      </c>
      <c r="AD489" s="1">
        <f>(Table2[[#This Row],[Day High]]/Table2[[#This Row],[Close Price]])-1</f>
        <v>5.7408044001375114E-2</v>
      </c>
      <c r="AE489" s="1">
        <f>(Table2[[#This Row],[Close Price]]/Table2[[#This Row],[Current Week Low]])-1</f>
        <v>9.54364046503553E-3</v>
      </c>
      <c r="AF489" s="1">
        <f>(Table2[[#This Row],[Current Week High]]/Table2[[#This Row],[Close Price]])-1</f>
        <v>5.7408044001375114E-2</v>
      </c>
      <c r="AG489" s="1">
        <f>(Table2[[#This Row],[Close Price]]/Table2[[#This Row],[Current Month Low]])-1</f>
        <v>9.54364046503553E-3</v>
      </c>
      <c r="AH489" s="1">
        <f>(Table2[[#This Row],[Current Month High]]/Table2[[#This Row],[Close Price]])-1</f>
        <v>9.7370230319697715E-2</v>
      </c>
      <c r="AI489">
        <v>36.301134410450302</v>
      </c>
      <c r="AJ489">
        <v>50.764446747862102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-0.08</v>
      </c>
      <c r="AM489" t="s">
        <v>3189</v>
      </c>
      <c r="AN489">
        <v>-15.14</v>
      </c>
      <c r="AO489" t="s">
        <v>3189</v>
      </c>
      <c r="AP489">
        <v>-1.5735529379986998E-2</v>
      </c>
      <c r="AQ489">
        <f>(Table2[[#This Row],[Sharpe Ratio]]-AVERAGE(Table2[Sharpe Ratio]))/_xlfn.STDEV.P(Table2[Sharpe Ratio])</f>
        <v>-0.90103332783795864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395</v>
      </c>
      <c r="AT489">
        <f>_xlfn.RANK.AVG(Table2[[#This Row],[6M Return vs Nifty Z-Score]],Table2[6M Return vs Nifty Z-Score])</f>
        <v>389</v>
      </c>
      <c r="AU489">
        <f>_xlfn.RANK.AVG(Table2[[#This Row],[Sharpe Ratio Z-Score]],Table2[Sharpe Ratio Z-Score])</f>
        <v>603</v>
      </c>
      <c r="AV489">
        <f>(Table2[[#This Row],[Rank 1Y]]+Table2[[#This Row],[Rank 6M]]+Table2[[#This Row],[Rank Sharpe]])/3</f>
        <v>462.33333333333331</v>
      </c>
    </row>
    <row r="490" spans="1:48" x14ac:dyDescent="0.3">
      <c r="A490" t="s">
        <v>1775</v>
      </c>
      <c r="B490" t="s">
        <v>1776</v>
      </c>
      <c r="C490" t="s">
        <v>3140</v>
      </c>
      <c r="D490" t="s">
        <v>72</v>
      </c>
      <c r="E490">
        <v>4543.9679999999998</v>
      </c>
      <c r="F490">
        <v>604.54999999999995</v>
      </c>
      <c r="G490">
        <v>20.020916452008102</v>
      </c>
      <c r="H490">
        <f>(Table2[[#This Row],[1Y Return vs Nifty]]-AVERAGE(Table2[1Y Return vs Nifty]))/_xlfn.STDEV.P(Table2[1Y Return vs Nifty])</f>
        <v>-5.9794689843563828E-2</v>
      </c>
      <c r="I490">
        <v>-13.3732184960274</v>
      </c>
      <c r="J490">
        <f>(Table2[[#This Row],[1M Return vs Nifty]]-AVERAGE(Table2[1M Return vs Nifty]))/_xlfn.STDEV.P(Table2[1M Return vs Nifty])</f>
        <v>-1.4523217903826049</v>
      </c>
      <c r="K490">
        <v>-43.927752155769198</v>
      </c>
      <c r="L490">
        <f>(Table2[[#This Row],[6M Return vs Nifty]]-AVERAGE(Table2[6M Return vs Nifty]))/_xlfn.STDEV.P(Table2[6M Return vs Nifty])</f>
        <v>-1.7432235145836217</v>
      </c>
      <c r="M490">
        <v>-0.33147106395201098</v>
      </c>
      <c r="N490">
        <f>(Table2[[#This Row],[1W Return vs Nifty]]-AVERAGE(Table2[1W Return vs Nifty]))/_xlfn.STDEV.P(Table2[1W Return vs Nifty])</f>
        <v>-0.45284134266837361</v>
      </c>
      <c r="O490">
        <v>697.73</v>
      </c>
      <c r="P490">
        <v>759.67078425489001</v>
      </c>
      <c r="Q490">
        <v>771.42237443107604</v>
      </c>
      <c r="R490">
        <v>17.998850929521598</v>
      </c>
      <c r="S490" s="1">
        <f>(Table2[[#This Row],[Close Price]]-Table2[[#This Row],[20D EMA]])/Table2[[#This Row],[20D EMA]]</f>
        <v>-0.13354736072692885</v>
      </c>
      <c r="T490" s="1">
        <f>(Table2[[#This Row],[Close Price]]-Table2[[#This Row],[50D EMA]])/Table2[[#This Row],[50D EMA]]</f>
        <v>-0.20419474786968095</v>
      </c>
      <c r="U490" s="1">
        <f>(Table2[[#This Row],[Close Price]]-Table2[[#This Row],[200D EMA]])/Table2[[#This Row],[200D EMA]]</f>
        <v>-0.21631777864123328</v>
      </c>
      <c r="V490">
        <v>0.62869420389101005</v>
      </c>
      <c r="W490">
        <v>600.1</v>
      </c>
      <c r="X490">
        <v>649.85</v>
      </c>
      <c r="Y490">
        <v>600.1</v>
      </c>
      <c r="Z490">
        <v>649.85</v>
      </c>
      <c r="AA490">
        <v>600.1</v>
      </c>
      <c r="AB490">
        <v>681.3</v>
      </c>
      <c r="AC490" s="1">
        <f>(Table2[[#This Row],[Close Price]]/Table2[[#This Row],[Day Low]])-1</f>
        <v>7.4154307615397208E-3</v>
      </c>
      <c r="AD490" s="1">
        <f>(Table2[[#This Row],[Day High]]/Table2[[#This Row],[Close Price]])-1</f>
        <v>7.4931767430320262E-2</v>
      </c>
      <c r="AE490" s="1">
        <f>(Table2[[#This Row],[Close Price]]/Table2[[#This Row],[Current Week Low]])-1</f>
        <v>7.4154307615397208E-3</v>
      </c>
      <c r="AF490" s="1">
        <f>(Table2[[#This Row],[Current Week High]]/Table2[[#This Row],[Close Price]])-1</f>
        <v>7.4931767430320262E-2</v>
      </c>
      <c r="AG490" s="1">
        <f>(Table2[[#This Row],[Close Price]]/Table2[[#This Row],[Current Month Low]])-1</f>
        <v>7.4154307615397208E-3</v>
      </c>
      <c r="AH490" s="1">
        <f>(Table2[[#This Row],[Current Month High]]/Table2[[#This Row],[Close Price]])-1</f>
        <v>0.12695393267719801</v>
      </c>
      <c r="AI490">
        <v>92.705318005127793</v>
      </c>
      <c r="AJ490">
        <v>47.271619975639403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-0.34</v>
      </c>
      <c r="AM490" t="s">
        <v>3189</v>
      </c>
      <c r="AN490">
        <v>-15.19</v>
      </c>
      <c r="AO490" t="s">
        <v>3189</v>
      </c>
      <c r="AP490">
        <v>6.2872678062297002E-2</v>
      </c>
      <c r="AQ490">
        <f>(Table2[[#This Row],[Sharpe Ratio]]-AVERAGE(Table2[Sharpe Ratio]))/_xlfn.STDEV.P(Table2[Sharpe Ratio])</f>
        <v>1.6725878939246659E-2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319</v>
      </c>
      <c r="AT490">
        <f>_xlfn.RANK.AVG(Table2[[#This Row],[6M Return vs Nifty Z-Score]],Table2[6M Return vs Nifty Z-Score])</f>
        <v>727</v>
      </c>
      <c r="AU490">
        <f>_xlfn.RANK.AVG(Table2[[#This Row],[Sharpe Ratio Z-Score]],Table2[Sharpe Ratio Z-Score])</f>
        <v>343</v>
      </c>
      <c r="AV490">
        <f>(Table2[[#This Row],[Rank 1Y]]+Table2[[#This Row],[Rank 6M]]+Table2[[#This Row],[Rank Sharpe]])/3</f>
        <v>463</v>
      </c>
    </row>
    <row r="491" spans="1:48" x14ac:dyDescent="0.3">
      <c r="A491" t="s">
        <v>165</v>
      </c>
      <c r="B491" t="s">
        <v>166</v>
      </c>
      <c r="C491" t="s">
        <v>3143</v>
      </c>
      <c r="D491" t="s">
        <v>167</v>
      </c>
      <c r="E491">
        <v>163203.9014844</v>
      </c>
      <c r="F491">
        <v>3153.3</v>
      </c>
      <c r="G491">
        <v>3.8684388473604199</v>
      </c>
      <c r="H491">
        <f>(Table2[[#This Row],[1Y Return vs Nifty]]-AVERAGE(Table2[1Y Return vs Nifty]))/_xlfn.STDEV.P(Table2[1Y Return vs Nifty])</f>
        <v>-0.35012194238160355</v>
      </c>
      <c r="I491">
        <v>-1.1621174831394601</v>
      </c>
      <c r="J491">
        <f>(Table2[[#This Row],[1M Return vs Nifty]]-AVERAGE(Table2[1M Return vs Nifty]))/_xlfn.STDEV.P(Table2[1M Return vs Nifty])</f>
        <v>-8.8019520698340278E-2</v>
      </c>
      <c r="K491">
        <v>-6.55240818282393</v>
      </c>
      <c r="L491">
        <f>(Table2[[#This Row],[6M Return vs Nifty]]-AVERAGE(Table2[6M Return vs Nifty]))/_xlfn.STDEV.P(Table2[6M Return vs Nifty])</f>
        <v>-0.42405288038001648</v>
      </c>
      <c r="M491">
        <v>-1.03806091782495</v>
      </c>
      <c r="N491">
        <f>(Table2[[#This Row],[1W Return vs Nifty]]-AVERAGE(Table2[1W Return vs Nifty]))/_xlfn.STDEV.P(Table2[1W Return vs Nifty])</f>
        <v>-0.63366360633919416</v>
      </c>
      <c r="O491">
        <v>3253.71</v>
      </c>
      <c r="P491">
        <v>3201.4275157535699</v>
      </c>
      <c r="Q491">
        <v>2991.0356275581698</v>
      </c>
      <c r="R491">
        <v>36.222002958175302</v>
      </c>
      <c r="S491" s="1">
        <f>(Table2[[#This Row],[Close Price]]-Table2[[#This Row],[20D EMA]])/Table2[[#This Row],[20D EMA]]</f>
        <v>-3.0860156559742526E-2</v>
      </c>
      <c r="T491" s="1">
        <f>(Table2[[#This Row],[Close Price]]-Table2[[#This Row],[50D EMA]])/Table2[[#This Row],[50D EMA]]</f>
        <v>-1.5033142408111393E-2</v>
      </c>
      <c r="U491" s="1">
        <f>(Table2[[#This Row],[Close Price]]-Table2[[#This Row],[200D EMA]])/Table2[[#This Row],[200D EMA]]</f>
        <v>5.4250230571242043E-2</v>
      </c>
      <c r="V491">
        <v>1.08817272334673</v>
      </c>
      <c r="W491">
        <v>3139.05</v>
      </c>
      <c r="X491">
        <v>3227</v>
      </c>
      <c r="Y491">
        <v>3139.05</v>
      </c>
      <c r="Z491">
        <v>3227</v>
      </c>
      <c r="AA491">
        <v>3139.05</v>
      </c>
      <c r="AB491">
        <v>3396.4</v>
      </c>
      <c r="AC491" s="1">
        <f>(Table2[[#This Row],[Close Price]]/Table2[[#This Row],[Day Low]])-1</f>
        <v>4.5395900033449177E-3</v>
      </c>
      <c r="AD491" s="1">
        <f>(Table2[[#This Row],[Day High]]/Table2[[#This Row],[Close Price]])-1</f>
        <v>2.3372340088161581E-2</v>
      </c>
      <c r="AE491" s="1">
        <f>(Table2[[#This Row],[Close Price]]/Table2[[#This Row],[Current Week Low]])-1</f>
        <v>4.5395900033449177E-3</v>
      </c>
      <c r="AF491" s="1">
        <f>(Table2[[#This Row],[Current Week High]]/Table2[[#This Row],[Close Price]])-1</f>
        <v>2.3372340088161581E-2</v>
      </c>
      <c r="AG491" s="1">
        <f>(Table2[[#This Row],[Close Price]]/Table2[[#This Row],[Current Month Low]])-1</f>
        <v>4.5395900033449177E-3</v>
      </c>
      <c r="AH491" s="1">
        <f>(Table2[[#This Row],[Current Month High]]/Table2[[#This Row],[Close Price]])-1</f>
        <v>7.7093838201249376E-2</v>
      </c>
      <c r="AI491">
        <v>8.2992420638695794</v>
      </c>
      <c r="AJ491">
        <v>37.545527905607301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</v>
      </c>
      <c r="AM491" t="s">
        <v>3190</v>
      </c>
      <c r="AN491">
        <v>-1.22</v>
      </c>
      <c r="AO491" t="s">
        <v>3189</v>
      </c>
      <c r="AP491">
        <v>3.5222324619349999E-3</v>
      </c>
      <c r="AQ491">
        <f>(Table2[[#This Row],[Sharpe Ratio]]-AVERAGE(Table2[Sharpe Ratio]))/_xlfn.STDEV.P(Table2[Sharpe Ratio])</f>
        <v>-0.67619690416905198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-2.1720548539682065</v>
      </c>
      <c r="AS491">
        <f>_xlfn.RANK.AVG(Table2[[#This Row],[1Y Return vs Nifty Z-Score]],Table2[1Y Return vs Nifty Z-Score])</f>
        <v>419</v>
      </c>
      <c r="AT491">
        <f>_xlfn.RANK.AVG(Table2[[#This Row],[6M Return vs Nifty Z-Score]],Table2[6M Return vs Nifty Z-Score])</f>
        <v>469</v>
      </c>
      <c r="AU491">
        <f>_xlfn.RANK.AVG(Table2[[#This Row],[Sharpe Ratio Z-Score]],Table2[Sharpe Ratio Z-Score])</f>
        <v>503</v>
      </c>
      <c r="AV491">
        <f>(Table2[[#This Row],[Rank 1Y]]+Table2[[#This Row],[Rank 6M]]+Table2[[#This Row],[Rank Sharpe]])/3</f>
        <v>463.66666666666669</v>
      </c>
    </row>
    <row r="492" spans="1:48" x14ac:dyDescent="0.3">
      <c r="A492" t="s">
        <v>411</v>
      </c>
      <c r="B492" t="s">
        <v>412</v>
      </c>
      <c r="C492" t="s">
        <v>3136</v>
      </c>
      <c r="D492" t="s">
        <v>117</v>
      </c>
      <c r="E492">
        <v>57418.432042389002</v>
      </c>
      <c r="F492">
        <v>132.19</v>
      </c>
      <c r="G492">
        <v>26.921725937182998</v>
      </c>
      <c r="H492">
        <f>(Table2[[#This Row],[1Y Return vs Nifty]]-AVERAGE(Table2[1Y Return vs Nifty]))/_xlfn.STDEV.P(Table2[1Y Return vs Nifty])</f>
        <v>6.4241579214180652E-2</v>
      </c>
      <c r="I492">
        <v>8.8200208015203092</v>
      </c>
      <c r="J492">
        <f>(Table2[[#This Row],[1M Return vs Nifty]]-AVERAGE(Table2[1M Return vs Nifty]))/_xlfn.STDEV.P(Table2[1M Return vs Nifty])</f>
        <v>1.0272487834201831</v>
      </c>
      <c r="K492">
        <v>-19.780838541050699</v>
      </c>
      <c r="L492">
        <f>(Table2[[#This Row],[6M Return vs Nifty]]-AVERAGE(Table2[6M Return vs Nifty]))/_xlfn.STDEV.P(Table2[6M Return vs Nifty])</f>
        <v>-0.89095311487182716</v>
      </c>
      <c r="M492">
        <v>2.2704200117146698</v>
      </c>
      <c r="N492">
        <f>(Table2[[#This Row],[1W Return vs Nifty]]-AVERAGE(Table2[1W Return vs Nifty]))/_xlfn.STDEV.P(Table2[1W Return vs Nifty])</f>
        <v>0.21300438317693174</v>
      </c>
      <c r="O492">
        <v>134.84</v>
      </c>
      <c r="P492">
        <v>136.343037633015</v>
      </c>
      <c r="Q492">
        <v>133.435112327871</v>
      </c>
      <c r="R492">
        <v>61.301102328592997</v>
      </c>
      <c r="S492" s="1">
        <f>(Table2[[#This Row],[Close Price]]-Table2[[#This Row],[20D EMA]])/Table2[[#This Row],[20D EMA]]</f>
        <v>-1.9652921981607872E-2</v>
      </c>
      <c r="T492" s="1">
        <f>(Table2[[#This Row],[Close Price]]-Table2[[#This Row],[50D EMA]])/Table2[[#This Row],[50D EMA]]</f>
        <v>-3.0460210547702801E-2</v>
      </c>
      <c r="U492" s="1">
        <f>(Table2[[#This Row],[Close Price]]-Table2[[#This Row],[200D EMA]])/Table2[[#This Row],[200D EMA]]</f>
        <v>-9.3312195429607944E-3</v>
      </c>
      <c r="V492">
        <v>1.3460315990338201</v>
      </c>
      <c r="W492">
        <v>130.72</v>
      </c>
      <c r="X492">
        <v>140.52000000000001</v>
      </c>
      <c r="Y492">
        <v>130.72</v>
      </c>
      <c r="Z492">
        <v>140.52000000000001</v>
      </c>
      <c r="AA492">
        <v>130.72</v>
      </c>
      <c r="AB492">
        <v>142.12</v>
      </c>
      <c r="AC492" s="1">
        <f>(Table2[[#This Row],[Close Price]]/Table2[[#This Row],[Day Low]])-1</f>
        <v>1.1245410036719639E-2</v>
      </c>
      <c r="AD492" s="1">
        <f>(Table2[[#This Row],[Day High]]/Table2[[#This Row],[Close Price]])-1</f>
        <v>6.3015356683561619E-2</v>
      </c>
      <c r="AE492" s="1">
        <f>(Table2[[#This Row],[Close Price]]/Table2[[#This Row],[Current Week Low]])-1</f>
        <v>1.1245410036719639E-2</v>
      </c>
      <c r="AF492" s="1">
        <f>(Table2[[#This Row],[Current Week High]]/Table2[[#This Row],[Close Price]])-1</f>
        <v>6.3015356683561619E-2</v>
      </c>
      <c r="AG492" s="1">
        <f>(Table2[[#This Row],[Close Price]]/Table2[[#This Row],[Current Month Low]])-1</f>
        <v>1.1245410036719639E-2</v>
      </c>
      <c r="AH492" s="1">
        <f>(Table2[[#This Row],[Current Month High]]/Table2[[#This Row],[Close Price]])-1</f>
        <v>7.5119146682805171E-2</v>
      </c>
      <c r="AI492">
        <v>32.6499735229593</v>
      </c>
      <c r="AJ492">
        <v>61.601466992665003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-0.13</v>
      </c>
      <c r="AM492" t="s">
        <v>3189</v>
      </c>
      <c r="AN492">
        <v>1.96</v>
      </c>
      <c r="AO492" t="s">
        <v>3188</v>
      </c>
      <c r="AP492">
        <v>4.5302728420880001E-3</v>
      </c>
      <c r="AQ492">
        <f>(Table2[[#This Row],[Sharpe Ratio]]-AVERAGE(Table2[Sharpe Ratio]))/_xlfn.STDEV.P(Table2[Sharpe Ratio])</f>
        <v>-0.66442792520629079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281</v>
      </c>
      <c r="AT492">
        <f>_xlfn.RANK.AVG(Table2[[#This Row],[6M Return vs Nifty Z-Score]],Table2[6M Return vs Nifty Z-Score])</f>
        <v>610</v>
      </c>
      <c r="AU492">
        <f>_xlfn.RANK.AVG(Table2[[#This Row],[Sharpe Ratio Z-Score]],Table2[Sharpe Ratio Z-Score])</f>
        <v>501</v>
      </c>
      <c r="AV492">
        <f>(Table2[[#This Row],[Rank 1Y]]+Table2[[#This Row],[Rank 6M]]+Table2[[#This Row],[Rank Sharpe]])/3</f>
        <v>464</v>
      </c>
    </row>
    <row r="493" spans="1:48" x14ac:dyDescent="0.3">
      <c r="A493" t="s">
        <v>1213</v>
      </c>
      <c r="B493" t="s">
        <v>1214</v>
      </c>
      <c r="C493" t="s">
        <v>3142</v>
      </c>
      <c r="D493" t="s">
        <v>135</v>
      </c>
      <c r="E493">
        <v>9867.3801225749994</v>
      </c>
      <c r="F493">
        <v>170.49</v>
      </c>
      <c r="G493">
        <v>-19.140068734133301</v>
      </c>
      <c r="H493">
        <f>(Table2[[#This Row],[1Y Return vs Nifty]]-AVERAGE(Table2[1Y Return vs Nifty]))/_xlfn.STDEV.P(Table2[1Y Return vs Nifty])</f>
        <v>-0.7636805898310598</v>
      </c>
      <c r="I493">
        <v>-2.2218201745629198</v>
      </c>
      <c r="J493">
        <f>(Table2[[#This Row],[1M Return vs Nifty]]-AVERAGE(Table2[1M Return vs Nifty]))/_xlfn.STDEV.P(Table2[1M Return vs Nifty])</f>
        <v>-0.20641627997284467</v>
      </c>
      <c r="K493">
        <v>-33.182988897553798</v>
      </c>
      <c r="L493">
        <f>(Table2[[#This Row],[6M Return vs Nifty]]-AVERAGE(Table2[6M Return vs Nifty]))/_xlfn.STDEV.P(Table2[6M Return vs Nifty])</f>
        <v>-1.3639848332762923</v>
      </c>
      <c r="M493">
        <v>0.40051960197781</v>
      </c>
      <c r="N493">
        <f>(Table2[[#This Row],[1W Return vs Nifty]]-AVERAGE(Table2[1W Return vs Nifty]))/_xlfn.STDEV.P(Table2[1W Return vs Nifty])</f>
        <v>-0.26551879837502895</v>
      </c>
      <c r="O493">
        <v>188.73</v>
      </c>
      <c r="P493">
        <v>194.265627802713</v>
      </c>
      <c r="Q493">
        <v>196.585282304017</v>
      </c>
      <c r="R493">
        <v>35.566610280792403</v>
      </c>
      <c r="S493" s="1">
        <f>(Table2[[#This Row],[Close Price]]-Table2[[#This Row],[20D EMA]])/Table2[[#This Row],[20D EMA]]</f>
        <v>-9.6646002225401276E-2</v>
      </c>
      <c r="T493" s="1">
        <f>(Table2[[#This Row],[Close Price]]-Table2[[#This Row],[50D EMA]])/Table2[[#This Row],[50D EMA]]</f>
        <v>-0.12238720802868119</v>
      </c>
      <c r="U493" s="1">
        <f>(Table2[[#This Row],[Close Price]]-Table2[[#This Row],[200D EMA]])/Table2[[#This Row],[200D EMA]]</f>
        <v>-0.13274280759055462</v>
      </c>
      <c r="V493">
        <v>0.58846909706003203</v>
      </c>
      <c r="W493">
        <v>166</v>
      </c>
      <c r="X493">
        <v>184.78</v>
      </c>
      <c r="Y493">
        <v>166</v>
      </c>
      <c r="Z493">
        <v>184.78</v>
      </c>
      <c r="AA493">
        <v>166</v>
      </c>
      <c r="AB493">
        <v>194</v>
      </c>
      <c r="AC493" s="1">
        <f>(Table2[[#This Row],[Close Price]]/Table2[[#This Row],[Day Low]])-1</f>
        <v>2.7048192771084389E-2</v>
      </c>
      <c r="AD493" s="1">
        <f>(Table2[[#This Row],[Day High]]/Table2[[#This Row],[Close Price]])-1</f>
        <v>8.3817232682268594E-2</v>
      </c>
      <c r="AE493" s="1">
        <f>(Table2[[#This Row],[Close Price]]/Table2[[#This Row],[Current Week Low]])-1</f>
        <v>2.7048192771084389E-2</v>
      </c>
      <c r="AF493" s="1">
        <f>(Table2[[#This Row],[Current Week High]]/Table2[[#This Row],[Close Price]])-1</f>
        <v>8.3817232682268594E-2</v>
      </c>
      <c r="AG493" s="1">
        <f>(Table2[[#This Row],[Close Price]]/Table2[[#This Row],[Current Month Low]])-1</f>
        <v>2.7048192771084389E-2</v>
      </c>
      <c r="AH493" s="1">
        <f>(Table2[[#This Row],[Current Month High]]/Table2[[#This Row],[Close Price]])-1</f>
        <v>0.13789665082996061</v>
      </c>
      <c r="AI493">
        <v>67.1065751656988</v>
      </c>
      <c r="AJ493">
        <v>25.7764662486167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-0.09</v>
      </c>
      <c r="AM493" t="s">
        <v>3189</v>
      </c>
      <c r="AN493">
        <v>-8.4499999999999993</v>
      </c>
      <c r="AO493" t="s">
        <v>3189</v>
      </c>
      <c r="AP493">
        <v>0.14093132849064799</v>
      </c>
      <c r="AQ493">
        <f>(Table2[[#This Row],[Sharpe Ratio]]-AVERAGE(Table2[Sharpe Ratio]))/_xlfn.STDEV.P(Table2[Sharpe Ratio])</f>
        <v>0.92806894895927772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570</v>
      </c>
      <c r="AT493">
        <f>_xlfn.RANK.AVG(Table2[[#This Row],[6M Return vs Nifty Z-Score]],Table2[6M Return vs Nifty Z-Score])</f>
        <v>701</v>
      </c>
      <c r="AU493">
        <f>_xlfn.RANK.AVG(Table2[[#This Row],[Sharpe Ratio Z-Score]],Table2[Sharpe Ratio Z-Score])</f>
        <v>124</v>
      </c>
      <c r="AV493">
        <f>(Table2[[#This Row],[Rank 1Y]]+Table2[[#This Row],[Rank 6M]]+Table2[[#This Row],[Rank Sharpe]])/3</f>
        <v>465</v>
      </c>
    </row>
    <row r="494" spans="1:48" x14ac:dyDescent="0.3">
      <c r="A494" t="s">
        <v>1079</v>
      </c>
      <c r="B494" t="s">
        <v>1080</v>
      </c>
      <c r="C494" t="s">
        <v>3131</v>
      </c>
      <c r="D494" t="s">
        <v>120</v>
      </c>
      <c r="E494">
        <v>12400.95038344</v>
      </c>
      <c r="F494">
        <v>1912.3</v>
      </c>
      <c r="G494">
        <v>-2.6748346572516399</v>
      </c>
      <c r="H494">
        <f>(Table2[[#This Row],[1Y Return vs Nifty]]-AVERAGE(Table2[1Y Return vs Nifty]))/_xlfn.STDEV.P(Table2[1Y Return vs Nifty])</f>
        <v>-0.46773180172927142</v>
      </c>
      <c r="I494">
        <v>-13.5407569792531</v>
      </c>
      <c r="J494">
        <f>(Table2[[#This Row],[1M Return vs Nifty]]-AVERAGE(Table2[1M Return vs Nifty]))/_xlfn.STDEV.P(Table2[1M Return vs Nifty])</f>
        <v>-1.4710402607877748</v>
      </c>
      <c r="K494">
        <v>11.9851911143043</v>
      </c>
      <c r="L494">
        <f>(Table2[[#This Row],[6M Return vs Nifty]]-AVERAGE(Table2[6M Return vs Nifty]))/_xlfn.STDEV.P(Table2[6M Return vs Nifty])</f>
        <v>0.23023558955638204</v>
      </c>
      <c r="M494">
        <v>-1.96527465555425</v>
      </c>
      <c r="N494">
        <f>(Table2[[#This Row],[1W Return vs Nifty]]-AVERAGE(Table2[1W Return vs Nifty]))/_xlfn.STDEV.P(Table2[1W Return vs Nifty])</f>
        <v>-0.87094537035535802</v>
      </c>
      <c r="O494">
        <v>2058.4899999999998</v>
      </c>
      <c r="P494">
        <v>2115.5622932121901</v>
      </c>
      <c r="Q494">
        <v>1906.71695751739</v>
      </c>
      <c r="R494">
        <v>19.528470563166898</v>
      </c>
      <c r="S494" s="1">
        <f>(Table2[[#This Row],[Close Price]]-Table2[[#This Row],[20D EMA]])/Table2[[#This Row],[20D EMA]]</f>
        <v>-7.101807635694117E-2</v>
      </c>
      <c r="T494" s="1">
        <f>(Table2[[#This Row],[Close Price]]-Table2[[#This Row],[50D EMA]])/Table2[[#This Row],[50D EMA]]</f>
        <v>-9.607955949317111E-2</v>
      </c>
      <c r="U494" s="1">
        <f>(Table2[[#This Row],[Close Price]]-Table2[[#This Row],[200D EMA]])/Table2[[#This Row],[200D EMA]]</f>
        <v>2.9280919019460741E-3</v>
      </c>
      <c r="V494">
        <v>0.86695787424130299</v>
      </c>
      <c r="W494">
        <v>1891.2</v>
      </c>
      <c r="X494">
        <v>1958.6</v>
      </c>
      <c r="Y494">
        <v>1891.2</v>
      </c>
      <c r="Z494">
        <v>1958.6</v>
      </c>
      <c r="AA494">
        <v>1891.2</v>
      </c>
      <c r="AB494">
        <v>2033.6</v>
      </c>
      <c r="AC494" s="1">
        <f>(Table2[[#This Row],[Close Price]]/Table2[[#This Row],[Day Low]])-1</f>
        <v>1.1156937394247057E-2</v>
      </c>
      <c r="AD494" s="1">
        <f>(Table2[[#This Row],[Day High]]/Table2[[#This Row],[Close Price]])-1</f>
        <v>2.4211682267426538E-2</v>
      </c>
      <c r="AE494" s="1">
        <f>(Table2[[#This Row],[Close Price]]/Table2[[#This Row],[Current Week Low]])-1</f>
        <v>1.1156937394247057E-2</v>
      </c>
      <c r="AF494" s="1">
        <f>(Table2[[#This Row],[Current Week High]]/Table2[[#This Row],[Close Price]])-1</f>
        <v>2.4211682267426538E-2</v>
      </c>
      <c r="AG494" s="1">
        <f>(Table2[[#This Row],[Close Price]]/Table2[[#This Row],[Current Month Low]])-1</f>
        <v>1.1156937394247057E-2</v>
      </c>
      <c r="AH494" s="1">
        <f>(Table2[[#This Row],[Current Month High]]/Table2[[#This Row],[Close Price]])-1</f>
        <v>6.3431469957642594E-2</v>
      </c>
      <c r="AI494">
        <v>29.8959368299952</v>
      </c>
      <c r="AJ494">
        <v>32.784779363260697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-0.13</v>
      </c>
      <c r="AM494" t="s">
        <v>3189</v>
      </c>
      <c r="AN494">
        <v>-10.71</v>
      </c>
      <c r="AO494" t="s">
        <v>3189</v>
      </c>
      <c r="AP494">
        <v>-8.0719344551099997E-2</v>
      </c>
      <c r="AQ494">
        <f>(Table2[[#This Row],[Sharpe Ratio]]-AVERAGE(Table2[Sharpe Ratio]))/_xlfn.STDEV.P(Table2[Sharpe Ratio])</f>
        <v>-1.6597263015784665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455</v>
      </c>
      <c r="AT494">
        <f>_xlfn.RANK.AVG(Table2[[#This Row],[6M Return vs Nifty Z-Score]],Table2[6M Return vs Nifty Z-Score])</f>
        <v>248</v>
      </c>
      <c r="AU494">
        <f>_xlfn.RANK.AVG(Table2[[#This Row],[Sharpe Ratio Z-Score]],Table2[Sharpe Ratio Z-Score])</f>
        <v>695</v>
      </c>
      <c r="AV494">
        <f>(Table2[[#This Row],[Rank 1Y]]+Table2[[#This Row],[Rank 6M]]+Table2[[#This Row],[Rank Sharpe]])/3</f>
        <v>466</v>
      </c>
    </row>
    <row r="495" spans="1:48" x14ac:dyDescent="0.3">
      <c r="A495" t="s">
        <v>136</v>
      </c>
      <c r="B495" t="s">
        <v>137</v>
      </c>
      <c r="C495" t="s">
        <v>3136</v>
      </c>
      <c r="D495" t="s">
        <v>117</v>
      </c>
      <c r="E495">
        <v>208162.888446175</v>
      </c>
      <c r="F495">
        <v>164.36</v>
      </c>
      <c r="G495">
        <v>6.5443712398039002</v>
      </c>
      <c r="H495">
        <f>(Table2[[#This Row],[1Y Return vs Nifty]]-AVERAGE(Table2[1Y Return vs Nifty]))/_xlfn.STDEV.P(Table2[1Y Return vs Nifty])</f>
        <v>-0.30202429950035808</v>
      </c>
      <c r="I495">
        <v>11.504886747068999</v>
      </c>
      <c r="J495">
        <f>(Table2[[#This Row],[1M Return vs Nifty]]-AVERAGE(Table2[1M Return vs Nifty]))/_xlfn.STDEV.P(Table2[1M Return vs Nifty])</f>
        <v>1.3272191709752501</v>
      </c>
      <c r="K495">
        <v>-10.6447471569664</v>
      </c>
      <c r="L495">
        <f>(Table2[[#This Row],[6M Return vs Nifty]]-AVERAGE(Table2[6M Return vs Nifty]))/_xlfn.STDEV.P(Table2[6M Return vs Nifty])</f>
        <v>-0.56849284603768213</v>
      </c>
      <c r="M495">
        <v>3.2479106893588598</v>
      </c>
      <c r="N495">
        <f>(Table2[[#This Row],[1W Return vs Nifty]]-AVERAGE(Table2[1W Return vs Nifty]))/_xlfn.STDEV.P(Table2[1W Return vs Nifty])</f>
        <v>0.46315243735565875</v>
      </c>
      <c r="O495">
        <v>160.22</v>
      </c>
      <c r="P495">
        <v>158.65802875253499</v>
      </c>
      <c r="Q495">
        <v>153.59996749663901</v>
      </c>
      <c r="R495">
        <v>75.1549107148263</v>
      </c>
      <c r="S495" s="1">
        <f>(Table2[[#This Row],[Close Price]]-Table2[[#This Row],[20D EMA]])/Table2[[#This Row],[20D EMA]]</f>
        <v>2.5839470727749437E-2</v>
      </c>
      <c r="T495" s="1">
        <f>(Table2[[#This Row],[Close Price]]-Table2[[#This Row],[50D EMA]])/Table2[[#This Row],[50D EMA]]</f>
        <v>3.5938750104847247E-2</v>
      </c>
      <c r="U495" s="1">
        <f>(Table2[[#This Row],[Close Price]]-Table2[[#This Row],[200D EMA]])/Table2[[#This Row],[200D EMA]]</f>
        <v>7.0052309767555443E-2</v>
      </c>
      <c r="V495">
        <v>1.5135394813543199</v>
      </c>
      <c r="W495">
        <v>162.33000000000001</v>
      </c>
      <c r="X495">
        <v>167.95</v>
      </c>
      <c r="Y495">
        <v>162.33000000000001</v>
      </c>
      <c r="Z495">
        <v>167.95</v>
      </c>
      <c r="AA495">
        <v>162.33000000000001</v>
      </c>
      <c r="AB495">
        <v>169.99</v>
      </c>
      <c r="AC495" s="1">
        <f>(Table2[[#This Row],[Close Price]]/Table2[[#This Row],[Day Low]])-1</f>
        <v>1.2505390254420101E-2</v>
      </c>
      <c r="AD495" s="1">
        <f>(Table2[[#This Row],[Day High]]/Table2[[#This Row],[Close Price]])-1</f>
        <v>2.1842297395959998E-2</v>
      </c>
      <c r="AE495" s="1">
        <f>(Table2[[#This Row],[Close Price]]/Table2[[#This Row],[Current Week Low]])-1</f>
        <v>1.2505390254420101E-2</v>
      </c>
      <c r="AF495" s="1">
        <f>(Table2[[#This Row],[Current Week High]]/Table2[[#This Row],[Close Price]])-1</f>
        <v>2.1842297395959998E-2</v>
      </c>
      <c r="AG495" s="1">
        <f>(Table2[[#This Row],[Close Price]]/Table2[[#This Row],[Current Month Low]])-1</f>
        <v>1.2505390254420101E-2</v>
      </c>
      <c r="AH495" s="1">
        <f>(Table2[[#This Row],[Current Month High]]/Table2[[#This Row],[Close Price]])-1</f>
        <v>3.4254076417619794E-2</v>
      </c>
      <c r="AI495">
        <v>12.314431735215299</v>
      </c>
      <c r="AJ495">
        <v>43.420593368237299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-0.04</v>
      </c>
      <c r="AM495" t="s">
        <v>3189</v>
      </c>
      <c r="AN495">
        <v>9.14</v>
      </c>
      <c r="AO495" t="s">
        <v>3188</v>
      </c>
      <c r="AP495">
        <v>1.0398629836707E-2</v>
      </c>
      <c r="AQ495">
        <f>(Table2[[#This Row],[Sharpe Ratio]]-AVERAGE(Table2[Sharpe Ratio]))/_xlfn.STDEV.P(Table2[Sharpe Ratio])</f>
        <v>-0.59591423133505805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0.32394023145781053</v>
      </c>
      <c r="AS495">
        <f>_xlfn.RANK.AVG(Table2[[#This Row],[1Y Return vs Nifty Z-Score]],Table2[1Y Return vs Nifty Z-Score])</f>
        <v>402</v>
      </c>
      <c r="AT495">
        <f>_xlfn.RANK.AVG(Table2[[#This Row],[6M Return vs Nifty Z-Score]],Table2[6M Return vs Nifty Z-Score])</f>
        <v>515</v>
      </c>
      <c r="AU495">
        <f>_xlfn.RANK.AVG(Table2[[#This Row],[Sharpe Ratio Z-Score]],Table2[Sharpe Ratio Z-Score])</f>
        <v>482</v>
      </c>
      <c r="AV495">
        <f>(Table2[[#This Row],[Rank 1Y]]+Table2[[#This Row],[Rank 6M]]+Table2[[#This Row],[Rank Sharpe]])/3</f>
        <v>466.33333333333331</v>
      </c>
    </row>
    <row r="496" spans="1:48" x14ac:dyDescent="0.3">
      <c r="A496" t="s">
        <v>1441</v>
      </c>
      <c r="B496" t="s">
        <v>1442</v>
      </c>
      <c r="C496" t="s">
        <v>3146</v>
      </c>
      <c r="D496" t="s">
        <v>1443</v>
      </c>
      <c r="E496">
        <v>7303.2205806000002</v>
      </c>
      <c r="F496">
        <v>904.6</v>
      </c>
      <c r="G496">
        <v>-22.229352359992401</v>
      </c>
      <c r="H496">
        <f>(Table2[[#This Row],[1Y Return vs Nifty]]-AVERAGE(Table2[1Y Return vs Nifty]))/_xlfn.STDEV.P(Table2[1Y Return vs Nifty])</f>
        <v>-0.81920787483087631</v>
      </c>
      <c r="I496">
        <v>3.26689893924679</v>
      </c>
      <c r="J496">
        <f>(Table2[[#This Row],[1M Return vs Nifty]]-AVERAGE(Table2[1M Return vs Nifty]))/_xlfn.STDEV.P(Table2[1M Return vs Nifty])</f>
        <v>0.40681850833384942</v>
      </c>
      <c r="K496">
        <v>25.272753689793401</v>
      </c>
      <c r="L496">
        <f>(Table2[[#This Row],[6M Return vs Nifty]]-AVERAGE(Table2[6M Return vs Nifty]))/_xlfn.STDEV.P(Table2[6M Return vs Nifty])</f>
        <v>0.69922290810564736</v>
      </c>
      <c r="M496">
        <v>0.82053512878332202</v>
      </c>
      <c r="N496">
        <f>(Table2[[#This Row],[1W Return vs Nifty]]-AVERAGE(Table2[1W Return vs Nifty]))/_xlfn.STDEV.P(Table2[1W Return vs Nifty])</f>
        <v>-0.158033306023872</v>
      </c>
      <c r="O496">
        <v>984.14</v>
      </c>
      <c r="P496">
        <v>956.80409795885703</v>
      </c>
      <c r="Q496">
        <v>847.75977702347404</v>
      </c>
      <c r="R496">
        <v>32.812044731222997</v>
      </c>
      <c r="S496" s="1">
        <f>(Table2[[#This Row],[Close Price]]-Table2[[#This Row],[20D EMA]])/Table2[[#This Row],[20D EMA]]</f>
        <v>-8.082183429186901E-2</v>
      </c>
      <c r="T496" s="1">
        <f>(Table2[[#This Row],[Close Price]]-Table2[[#This Row],[50D EMA]])/Table2[[#This Row],[50D EMA]]</f>
        <v>-5.4560905487574328E-2</v>
      </c>
      <c r="U496" s="1">
        <f>(Table2[[#This Row],[Close Price]]-Table2[[#This Row],[200D EMA]])/Table2[[#This Row],[200D EMA]]</f>
        <v>6.704755818457768E-2</v>
      </c>
      <c r="V496">
        <v>0.52757720156130405</v>
      </c>
      <c r="W496">
        <v>895.6</v>
      </c>
      <c r="X496">
        <v>967.95</v>
      </c>
      <c r="Y496">
        <v>895.6</v>
      </c>
      <c r="Z496">
        <v>967.95</v>
      </c>
      <c r="AA496">
        <v>895.6</v>
      </c>
      <c r="AB496">
        <v>1017</v>
      </c>
      <c r="AC496" s="1">
        <f>(Table2[[#This Row],[Close Price]]/Table2[[#This Row],[Day Low]])-1</f>
        <v>1.0049129075480057E-2</v>
      </c>
      <c r="AD496" s="1">
        <f>(Table2[[#This Row],[Day High]]/Table2[[#This Row],[Close Price]])-1</f>
        <v>7.0030952907362387E-2</v>
      </c>
      <c r="AE496" s="1">
        <f>(Table2[[#This Row],[Close Price]]/Table2[[#This Row],[Current Week Low]])-1</f>
        <v>1.0049129075480057E-2</v>
      </c>
      <c r="AF496" s="1">
        <f>(Table2[[#This Row],[Current Week High]]/Table2[[#This Row],[Close Price]])-1</f>
        <v>7.0030952907362387E-2</v>
      </c>
      <c r="AG496" s="1">
        <f>(Table2[[#This Row],[Close Price]]/Table2[[#This Row],[Current Month Low]])-1</f>
        <v>1.0049129075480057E-2</v>
      </c>
      <c r="AH496" s="1">
        <f>(Table2[[#This Row],[Current Month High]]/Table2[[#This Row],[Close Price]])-1</f>
        <v>0.12425381384037149</v>
      </c>
      <c r="AI496">
        <v>23.479991156312099</v>
      </c>
      <c r="AJ496">
        <v>52.9332206255283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-7.0000000000000007E-2</v>
      </c>
      <c r="AM496" t="s">
        <v>3189</v>
      </c>
      <c r="AN496">
        <v>-16.809999999999999</v>
      </c>
      <c r="AO496" t="s">
        <v>3189</v>
      </c>
      <c r="AP496">
        <v>-6.4180890761452003E-2</v>
      </c>
      <c r="AQ496">
        <f>(Table2[[#This Row],[Sharpe Ratio]]-AVERAGE(Table2[Sharpe Ratio]))/_xlfn.STDEV.P(Table2[Sharpe Ratio])</f>
        <v>-1.4666380894798368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-1.3378378538950884</v>
      </c>
      <c r="AS496">
        <f>_xlfn.RANK.AVG(Table2[[#This Row],[1Y Return vs Nifty Z-Score]],Table2[1Y Return vs Nifty Z-Score])</f>
        <v>588</v>
      </c>
      <c r="AT496">
        <f>_xlfn.RANK.AVG(Table2[[#This Row],[6M Return vs Nifty Z-Score]],Table2[6M Return vs Nifty Z-Score])</f>
        <v>133</v>
      </c>
      <c r="AU496">
        <f>_xlfn.RANK.AVG(Table2[[#This Row],[Sharpe Ratio Z-Score]],Table2[Sharpe Ratio Z-Score])</f>
        <v>678</v>
      </c>
      <c r="AV496">
        <f>(Table2[[#This Row],[Rank 1Y]]+Table2[[#This Row],[Rank 6M]]+Table2[[#This Row],[Rank Sharpe]])/3</f>
        <v>466.33333333333331</v>
      </c>
    </row>
    <row r="497" spans="1:48" x14ac:dyDescent="0.3">
      <c r="A497" t="s">
        <v>413</v>
      </c>
      <c r="B497" t="s">
        <v>414</v>
      </c>
      <c r="C497" t="s">
        <v>3135</v>
      </c>
      <c r="D497" t="s">
        <v>415</v>
      </c>
      <c r="E497">
        <v>56580.558620124997</v>
      </c>
      <c r="F497">
        <v>131237.85</v>
      </c>
      <c r="G497">
        <v>-3.8175930898313601</v>
      </c>
      <c r="H497">
        <f>(Table2[[#This Row],[1Y Return vs Nifty]]-AVERAGE(Table2[1Y Return vs Nifty]))/_xlfn.STDEV.P(Table2[1Y Return vs Nifty])</f>
        <v>-0.4882719271617984</v>
      </c>
      <c r="I497">
        <v>-0.30481273356477001</v>
      </c>
      <c r="J497">
        <f>(Table2[[#This Row],[1M Return vs Nifty]]-AVERAGE(Table2[1M Return vs Nifty]))/_xlfn.STDEV.P(Table2[1M Return vs Nifty])</f>
        <v>7.7640466000873523E-3</v>
      </c>
      <c r="K497">
        <v>-11.2444160335048</v>
      </c>
      <c r="L497">
        <f>(Table2[[#This Row],[6M Return vs Nifty]]-AVERAGE(Table2[6M Return vs Nifty]))/_xlfn.STDEV.P(Table2[6M Return vs Nifty])</f>
        <v>-0.58965828528415298</v>
      </c>
      <c r="M497">
        <v>-1.5509354133471001</v>
      </c>
      <c r="N497">
        <f>(Table2[[#This Row],[1W Return vs Nifty]]-AVERAGE(Table2[1W Return vs Nifty]))/_xlfn.STDEV.P(Table2[1W Return vs Nifty])</f>
        <v>-0.76491248679088242</v>
      </c>
      <c r="O497">
        <v>136427.54</v>
      </c>
      <c r="P497">
        <v>135723.491799365</v>
      </c>
      <c r="Q497">
        <v>130022.404489063</v>
      </c>
      <c r="R497">
        <v>34.672483368316797</v>
      </c>
      <c r="S497" s="1">
        <f>(Table2[[#This Row],[Close Price]]-Table2[[#This Row],[20D EMA]])/Table2[[#This Row],[20D EMA]]</f>
        <v>-3.8039900155056684E-2</v>
      </c>
      <c r="T497" s="1">
        <f>(Table2[[#This Row],[Close Price]]-Table2[[#This Row],[50D EMA]])/Table2[[#This Row],[50D EMA]]</f>
        <v>-3.3049855554821365E-2</v>
      </c>
      <c r="U497" s="1">
        <f>(Table2[[#This Row],[Close Price]]-Table2[[#This Row],[200D EMA]])/Table2[[#This Row],[200D EMA]]</f>
        <v>9.3479698034598449E-3</v>
      </c>
      <c r="V497">
        <v>0.82588705816847197</v>
      </c>
      <c r="W497">
        <v>130555</v>
      </c>
      <c r="X497">
        <v>135500</v>
      </c>
      <c r="Y497">
        <v>130555</v>
      </c>
      <c r="Z497">
        <v>135500</v>
      </c>
      <c r="AA497">
        <v>130555</v>
      </c>
      <c r="AB497">
        <v>140447.1</v>
      </c>
      <c r="AC497" s="1">
        <f>(Table2[[#This Row],[Close Price]]/Table2[[#This Row],[Day Low]])-1</f>
        <v>5.2303626823944072E-3</v>
      </c>
      <c r="AD497" s="1">
        <f>(Table2[[#This Row],[Day High]]/Table2[[#This Row],[Close Price]])-1</f>
        <v>3.2476530208320087E-2</v>
      </c>
      <c r="AE497" s="1">
        <f>(Table2[[#This Row],[Close Price]]/Table2[[#This Row],[Current Week Low]])-1</f>
        <v>5.2303626823944072E-3</v>
      </c>
      <c r="AF497" s="1">
        <f>(Table2[[#This Row],[Current Week High]]/Table2[[#This Row],[Close Price]])-1</f>
        <v>3.2476530208320087E-2</v>
      </c>
      <c r="AG497" s="1">
        <f>(Table2[[#This Row],[Close Price]]/Table2[[#This Row],[Current Month Low]])-1</f>
        <v>5.2303626823944072E-3</v>
      </c>
      <c r="AH497" s="1">
        <f>(Table2[[#This Row],[Current Month High]]/Table2[[#This Row],[Close Price]])-1</f>
        <v>7.0172210227461118E-2</v>
      </c>
      <c r="AI497">
        <v>15.3973491641321</v>
      </c>
      <c r="AJ497">
        <v>23.338048024058999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-0.02</v>
      </c>
      <c r="AM497" t="s">
        <v>3189</v>
      </c>
      <c r="AN497">
        <v>-2.2400000000000002</v>
      </c>
      <c r="AO497" t="s">
        <v>3189</v>
      </c>
      <c r="AP497">
        <v>3.9906041669800003E-2</v>
      </c>
      <c r="AQ497">
        <f>(Table2[[#This Row],[Sharpe Ratio]]-AVERAGE(Table2[Sharpe Ratio]))/_xlfn.STDEV.P(Table2[Sharpe Ratio])</f>
        <v>-0.25141205072152556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-2.086490703358272</v>
      </c>
      <c r="AS497">
        <f>_xlfn.RANK.AVG(Table2[[#This Row],[1Y Return vs Nifty Z-Score]],Table2[1Y Return vs Nifty Z-Score])</f>
        <v>469</v>
      </c>
      <c r="AT497">
        <f>_xlfn.RANK.AVG(Table2[[#This Row],[6M Return vs Nifty Z-Score]],Table2[6M Return vs Nifty Z-Score])</f>
        <v>525</v>
      </c>
      <c r="AU497">
        <f>_xlfn.RANK.AVG(Table2[[#This Row],[Sharpe Ratio Z-Score]],Table2[Sharpe Ratio Z-Score])</f>
        <v>406</v>
      </c>
      <c r="AV497">
        <f>(Table2[[#This Row],[Rank 1Y]]+Table2[[#This Row],[Rank 6M]]+Table2[[#This Row],[Rank Sharpe]])/3</f>
        <v>466.66666666666669</v>
      </c>
    </row>
    <row r="498" spans="1:48" x14ac:dyDescent="0.3">
      <c r="A498" t="s">
        <v>534</v>
      </c>
      <c r="B498" t="s">
        <v>535</v>
      </c>
      <c r="C498" t="s">
        <v>3129</v>
      </c>
      <c r="D498" t="s">
        <v>43</v>
      </c>
      <c r="E498">
        <v>40060.92261768</v>
      </c>
      <c r="F498">
        <v>1151.6500000000001</v>
      </c>
      <c r="G498">
        <v>2.31762687739517</v>
      </c>
      <c r="H498">
        <f>(Table2[[#This Row],[1Y Return vs Nifty]]-AVERAGE(Table2[1Y Return vs Nifty]))/_xlfn.STDEV.P(Table2[1Y Return vs Nifty])</f>
        <v>-0.37799648828492449</v>
      </c>
      <c r="I498">
        <v>3.3358424733288201</v>
      </c>
      <c r="J498">
        <f>(Table2[[#This Row],[1M Return vs Nifty]]-AVERAGE(Table2[1M Return vs Nifty]))/_xlfn.STDEV.P(Table2[1M Return vs Nifty])</f>
        <v>0.4145213207116108</v>
      </c>
      <c r="K498">
        <v>0.95715335862847595</v>
      </c>
      <c r="L498">
        <f>(Table2[[#This Row],[6M Return vs Nifty]]-AVERAGE(Table2[6M Return vs Nifty]))/_xlfn.STDEV.P(Table2[6M Return vs Nifty])</f>
        <v>-0.15900132477695172</v>
      </c>
      <c r="M498">
        <v>2.7159244870770398</v>
      </c>
      <c r="N498">
        <f>(Table2[[#This Row],[1W Return vs Nifty]]-AVERAGE(Table2[1W Return vs Nifty]))/_xlfn.STDEV.P(Table2[1W Return vs Nifty])</f>
        <v>0.32701271101939611</v>
      </c>
      <c r="O498">
        <v>1156.3599999999999</v>
      </c>
      <c r="P498">
        <v>1116.02298420031</v>
      </c>
      <c r="Q498">
        <v>1018.43911011259</v>
      </c>
      <c r="R498">
        <v>46.198887475459202</v>
      </c>
      <c r="S498" s="1">
        <f>(Table2[[#This Row],[Close Price]]-Table2[[#This Row],[20D EMA]])/Table2[[#This Row],[20D EMA]]</f>
        <v>-4.0731260161193826E-3</v>
      </c>
      <c r="T498" s="1">
        <f>(Table2[[#This Row],[Close Price]]-Table2[[#This Row],[50D EMA]])/Table2[[#This Row],[50D EMA]]</f>
        <v>3.1923191819583113E-2</v>
      </c>
      <c r="U498" s="1">
        <f>(Table2[[#This Row],[Close Price]]-Table2[[#This Row],[200D EMA]])/Table2[[#This Row],[200D EMA]]</f>
        <v>0.13079907140710986</v>
      </c>
      <c r="V498">
        <v>0.52832389769453902</v>
      </c>
      <c r="W498">
        <v>1145.5999999999999</v>
      </c>
      <c r="X498">
        <v>1186.9000000000001</v>
      </c>
      <c r="Y498">
        <v>1145.5999999999999</v>
      </c>
      <c r="Z498">
        <v>1186.9000000000001</v>
      </c>
      <c r="AA498">
        <v>1145.5999999999999</v>
      </c>
      <c r="AB498">
        <v>1201.8499999999999</v>
      </c>
      <c r="AC498" s="1">
        <f>(Table2[[#This Row],[Close Price]]/Table2[[#This Row],[Day Low]])-1</f>
        <v>5.2810754189944742E-3</v>
      </c>
      <c r="AD498" s="1">
        <f>(Table2[[#This Row],[Day High]]/Table2[[#This Row],[Close Price]])-1</f>
        <v>3.0608257717188447E-2</v>
      </c>
      <c r="AE498" s="1">
        <f>(Table2[[#This Row],[Close Price]]/Table2[[#This Row],[Current Week Low]])-1</f>
        <v>5.2810754189944742E-3</v>
      </c>
      <c r="AF498" s="1">
        <f>(Table2[[#This Row],[Current Week High]]/Table2[[#This Row],[Close Price]])-1</f>
        <v>3.0608257717188447E-2</v>
      </c>
      <c r="AG498" s="1">
        <f>(Table2[[#This Row],[Close Price]]/Table2[[#This Row],[Current Month Low]])-1</f>
        <v>5.2810754189944742E-3</v>
      </c>
      <c r="AH498" s="1">
        <f>(Table2[[#This Row],[Current Month High]]/Table2[[#This Row],[Close Price]])-1</f>
        <v>4.3589632266747502E-2</v>
      </c>
      <c r="AI498">
        <v>5.3141145313245897</v>
      </c>
      <c r="AJ498">
        <v>34.814164471758801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0.14000000000000001</v>
      </c>
      <c r="AM498" t="s">
        <v>3188</v>
      </c>
      <c r="AN498">
        <v>0.97</v>
      </c>
      <c r="AO498" t="s">
        <v>3188</v>
      </c>
      <c r="AP498">
        <v>-1.1342878974331E-2</v>
      </c>
      <c r="AQ498">
        <f>(Table2[[#This Row],[Sharpe Ratio]]-AVERAGE(Table2[Sharpe Ratio]))/_xlfn.STDEV.P(Table2[Sharpe Ratio])</f>
        <v>-0.84974866580181729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-0.64521244713268655</v>
      </c>
      <c r="AS498">
        <f>_xlfn.RANK.AVG(Table2[[#This Row],[1Y Return vs Nifty Z-Score]],Table2[1Y Return vs Nifty Z-Score])</f>
        <v>430</v>
      </c>
      <c r="AT498">
        <f>_xlfn.RANK.AVG(Table2[[#This Row],[6M Return vs Nifty Z-Score]],Table2[6M Return vs Nifty Z-Score])</f>
        <v>383</v>
      </c>
      <c r="AU498">
        <f>_xlfn.RANK.AVG(Table2[[#This Row],[Sharpe Ratio Z-Score]],Table2[Sharpe Ratio Z-Score])</f>
        <v>587</v>
      </c>
      <c r="AV498">
        <f>(Table2[[#This Row],[Rank 1Y]]+Table2[[#This Row],[Rank 6M]]+Table2[[#This Row],[Rank Sharpe]])/3</f>
        <v>466.66666666666669</v>
      </c>
    </row>
    <row r="499" spans="1:48" x14ac:dyDescent="0.3">
      <c r="A499" t="s">
        <v>1052</v>
      </c>
      <c r="B499" t="s">
        <v>1053</v>
      </c>
      <c r="C499" t="s">
        <v>3141</v>
      </c>
      <c r="D499" t="s">
        <v>106</v>
      </c>
      <c r="E499">
        <v>13045.664376225001</v>
      </c>
      <c r="F499">
        <v>2238.15</v>
      </c>
      <c r="G499">
        <v>-17.347456327608601</v>
      </c>
      <c r="H499">
        <f>(Table2[[#This Row],[1Y Return vs Nifty]]-AVERAGE(Table2[1Y Return vs Nifty]))/_xlfn.STDEV.P(Table2[1Y Return vs Nifty])</f>
        <v>-0.73145988365888925</v>
      </c>
      <c r="I499">
        <v>-13.1128373320309</v>
      </c>
      <c r="J499">
        <f>(Table2[[#This Row],[1M Return vs Nifty]]-AVERAGE(Table2[1M Return vs Nifty]))/_xlfn.STDEV.P(Table2[1M Return vs Nifty])</f>
        <v>-1.4232303421464034</v>
      </c>
      <c r="K499">
        <v>-25.792362420912301</v>
      </c>
      <c r="L499">
        <f>(Table2[[#This Row],[6M Return vs Nifty]]-AVERAGE(Table2[6M Return vs Nifty]))/_xlfn.STDEV.P(Table2[6M Return vs Nifty])</f>
        <v>-1.1031311158252786</v>
      </c>
      <c r="M499">
        <v>2.0300448314983401</v>
      </c>
      <c r="N499">
        <f>(Table2[[#This Row],[1W Return vs Nifty]]-AVERAGE(Table2[1W Return vs Nifty]))/_xlfn.STDEV.P(Table2[1W Return vs Nifty])</f>
        <v>0.15149036060958507</v>
      </c>
      <c r="O499">
        <v>2493.94</v>
      </c>
      <c r="P499">
        <v>2691.3431132559099</v>
      </c>
      <c r="Q499">
        <v>2614.9785685862798</v>
      </c>
      <c r="R499">
        <v>25.733611931736199</v>
      </c>
      <c r="S499" s="1">
        <f>(Table2[[#This Row],[Close Price]]-Table2[[#This Row],[20D EMA]])/Table2[[#This Row],[20D EMA]]</f>
        <v>-0.10256461663071283</v>
      </c>
      <c r="T499" s="1">
        <f>(Table2[[#This Row],[Close Price]]-Table2[[#This Row],[50D EMA]])/Table2[[#This Row],[50D EMA]]</f>
        <v>-0.1683891998102203</v>
      </c>
      <c r="U499" s="1">
        <f>(Table2[[#This Row],[Close Price]]-Table2[[#This Row],[200D EMA]])/Table2[[#This Row],[200D EMA]]</f>
        <v>-0.14410388410563621</v>
      </c>
      <c r="V499">
        <v>0.73391865696130498</v>
      </c>
      <c r="W499">
        <v>2222.5</v>
      </c>
      <c r="X499">
        <v>2364</v>
      </c>
      <c r="Y499">
        <v>2222.5</v>
      </c>
      <c r="Z499">
        <v>2364</v>
      </c>
      <c r="AA499">
        <v>2222.5</v>
      </c>
      <c r="AB499">
        <v>2395</v>
      </c>
      <c r="AC499" s="1">
        <f>(Table2[[#This Row],[Close Price]]/Table2[[#This Row],[Day Low]])-1</f>
        <v>7.041619797525378E-3</v>
      </c>
      <c r="AD499" s="1">
        <f>(Table2[[#This Row],[Day High]]/Table2[[#This Row],[Close Price]])-1</f>
        <v>5.622947523624422E-2</v>
      </c>
      <c r="AE499" s="1">
        <f>(Table2[[#This Row],[Close Price]]/Table2[[#This Row],[Current Week Low]])-1</f>
        <v>7.041619797525378E-3</v>
      </c>
      <c r="AF499" s="1">
        <f>(Table2[[#This Row],[Current Week High]]/Table2[[#This Row],[Close Price]])-1</f>
        <v>5.622947523624422E-2</v>
      </c>
      <c r="AG499" s="1">
        <f>(Table2[[#This Row],[Close Price]]/Table2[[#This Row],[Current Month Low]])-1</f>
        <v>7.041619797525378E-3</v>
      </c>
      <c r="AH499" s="1">
        <f>(Table2[[#This Row],[Current Month High]]/Table2[[#This Row],[Close Price]])-1</f>
        <v>7.0080200165315132E-2</v>
      </c>
      <c r="AI499">
        <v>63.304514889529202</v>
      </c>
      <c r="AJ499">
        <v>29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>
        <v>0</v>
      </c>
      <c r="AN499">
        <v>-15.7</v>
      </c>
      <c r="AO499" t="s">
        <v>3189</v>
      </c>
      <c r="AP499">
        <v>0.117414716906175</v>
      </c>
      <c r="AQ499">
        <f>(Table2[[#This Row],[Sharpe Ratio]]-AVERAGE(Table2[Sharpe Ratio]))/_xlfn.STDEV.P(Table2[Sharpe Ratio])</f>
        <v>0.65351000026807371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562</v>
      </c>
      <c r="AT499">
        <f>_xlfn.RANK.AVG(Table2[[#This Row],[6M Return vs Nifty Z-Score]],Table2[6M Return vs Nifty Z-Score])</f>
        <v>656</v>
      </c>
      <c r="AU499">
        <f>_xlfn.RANK.AVG(Table2[[#This Row],[Sharpe Ratio Z-Score]],Table2[Sharpe Ratio Z-Score])</f>
        <v>182</v>
      </c>
      <c r="AV499">
        <f>(Table2[[#This Row],[Rank 1Y]]+Table2[[#This Row],[Rank 6M]]+Table2[[#This Row],[Rank Sharpe]])/3</f>
        <v>466.66666666666669</v>
      </c>
    </row>
    <row r="500" spans="1:48" x14ac:dyDescent="0.3">
      <c r="A500" t="s">
        <v>234</v>
      </c>
      <c r="B500" t="s">
        <v>235</v>
      </c>
      <c r="C500" t="s">
        <v>3133</v>
      </c>
      <c r="D500" t="s">
        <v>51</v>
      </c>
      <c r="E500">
        <v>110505.0576214</v>
      </c>
      <c r="F500">
        <v>6609.9</v>
      </c>
      <c r="G500">
        <v>-5.8719131917420002</v>
      </c>
      <c r="H500">
        <f>(Table2[[#This Row],[1Y Return vs Nifty]]-AVERAGE(Table2[1Y Return vs Nifty]))/_xlfn.STDEV.P(Table2[1Y Return vs Nifty])</f>
        <v>-0.52519660990209627</v>
      </c>
      <c r="I500">
        <v>-0.47216489345315299</v>
      </c>
      <c r="J500">
        <f>(Table2[[#This Row],[1M Return vs Nifty]]-AVERAGE(Table2[1M Return vs Nifty]))/_xlfn.STDEV.P(Table2[1M Return vs Nifty])</f>
        <v>-1.0933606570688209E-2</v>
      </c>
      <c r="K500">
        <v>-3.0855563341672201</v>
      </c>
      <c r="L500">
        <f>(Table2[[#This Row],[6M Return vs Nifty]]-AVERAGE(Table2[6M Return vs Nifty]))/_xlfn.STDEV.P(Table2[6M Return vs Nifty])</f>
        <v>-0.30168961450096748</v>
      </c>
      <c r="M500">
        <v>1.98676760530514</v>
      </c>
      <c r="N500">
        <f>(Table2[[#This Row],[1W Return vs Nifty]]-AVERAGE(Table2[1W Return vs Nifty]))/_xlfn.STDEV.P(Table2[1W Return vs Nifty])</f>
        <v>0.14041535583452955</v>
      </c>
      <c r="O500">
        <v>6694.77</v>
      </c>
      <c r="P500">
        <v>6690.0849947322104</v>
      </c>
      <c r="Q500">
        <v>6286.5615755531899</v>
      </c>
      <c r="R500">
        <v>37.871415613197897</v>
      </c>
      <c r="S500" s="1">
        <f>(Table2[[#This Row],[Close Price]]-Table2[[#This Row],[20D EMA]])/Table2[[#This Row],[20D EMA]]</f>
        <v>-1.2677059854184804E-2</v>
      </c>
      <c r="T500" s="1">
        <f>(Table2[[#This Row],[Close Price]]-Table2[[#This Row],[50D EMA]])/Table2[[#This Row],[50D EMA]]</f>
        <v>-1.1985646639070893E-2</v>
      </c>
      <c r="U500" s="1">
        <f>(Table2[[#This Row],[Close Price]]-Table2[[#This Row],[200D EMA]])/Table2[[#This Row],[200D EMA]]</f>
        <v>5.1433270884387608E-2</v>
      </c>
      <c r="V500">
        <v>1.10298604165189</v>
      </c>
      <c r="W500">
        <v>6581.1</v>
      </c>
      <c r="X500">
        <v>6712.05</v>
      </c>
      <c r="Y500">
        <v>6581.1</v>
      </c>
      <c r="Z500">
        <v>6712.05</v>
      </c>
      <c r="AA500">
        <v>6581.1</v>
      </c>
      <c r="AB500">
        <v>6795</v>
      </c>
      <c r="AC500" s="1">
        <f>(Table2[[#This Row],[Close Price]]/Table2[[#This Row],[Day Low]])-1</f>
        <v>4.3761681177918454E-3</v>
      </c>
      <c r="AD500" s="1">
        <f>(Table2[[#This Row],[Day High]]/Table2[[#This Row],[Close Price]])-1</f>
        <v>1.5454091589887975E-2</v>
      </c>
      <c r="AE500" s="1">
        <f>(Table2[[#This Row],[Close Price]]/Table2[[#This Row],[Current Week Low]])-1</f>
        <v>4.3761681177918454E-3</v>
      </c>
      <c r="AF500" s="1">
        <f>(Table2[[#This Row],[Current Week High]]/Table2[[#This Row],[Close Price]])-1</f>
        <v>1.5454091589887975E-2</v>
      </c>
      <c r="AG500" s="1">
        <f>(Table2[[#This Row],[Close Price]]/Table2[[#This Row],[Current Month Low]])-1</f>
        <v>4.3761681177918454E-3</v>
      </c>
      <c r="AH500" s="1">
        <f>(Table2[[#This Row],[Current Month High]]/Table2[[#This Row],[Close Price]])-1</f>
        <v>2.8003449371397426E-2</v>
      </c>
      <c r="AI500">
        <v>7.52734534561794</v>
      </c>
      <c r="AJ500">
        <v>26.977937009537801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</v>
      </c>
      <c r="AM500" t="s">
        <v>3189</v>
      </c>
      <c r="AN500">
        <v>0.64</v>
      </c>
      <c r="AO500" t="s">
        <v>3188</v>
      </c>
      <c r="AP500">
        <v>1.0885700412723E-2</v>
      </c>
      <c r="AQ500">
        <f>(Table2[[#This Row],[Sharpe Ratio]]-AVERAGE(Table2[Sharpe Ratio]))/_xlfn.STDEV.P(Table2[Sharpe Ratio])</f>
        <v>-0.59022763040579551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-1.2876321055450179</v>
      </c>
      <c r="AS500">
        <f>_xlfn.RANK.AVG(Table2[[#This Row],[1Y Return vs Nifty Z-Score]],Table2[1Y Return vs Nifty Z-Score])</f>
        <v>492</v>
      </c>
      <c r="AT500">
        <f>_xlfn.RANK.AVG(Table2[[#This Row],[6M Return vs Nifty Z-Score]],Table2[6M Return vs Nifty Z-Score])</f>
        <v>429</v>
      </c>
      <c r="AU500">
        <f>_xlfn.RANK.AVG(Table2[[#This Row],[Sharpe Ratio Z-Score]],Table2[Sharpe Ratio Z-Score])</f>
        <v>481</v>
      </c>
      <c r="AV500">
        <f>(Table2[[#This Row],[Rank 1Y]]+Table2[[#This Row],[Rank 6M]]+Table2[[#This Row],[Rank Sharpe]])/3</f>
        <v>467.33333333333331</v>
      </c>
    </row>
    <row r="501" spans="1:48" x14ac:dyDescent="0.3">
      <c r="A501" t="s">
        <v>1717</v>
      </c>
      <c r="B501" t="s">
        <v>1718</v>
      </c>
      <c r="C501" t="s">
        <v>3139</v>
      </c>
      <c r="D501" t="s">
        <v>1443</v>
      </c>
      <c r="E501">
        <v>4858.7995023149997</v>
      </c>
      <c r="F501">
        <v>822.65</v>
      </c>
      <c r="G501">
        <v>-21.5415760595873</v>
      </c>
      <c r="H501">
        <f>(Table2[[#This Row],[1Y Return vs Nifty]]-AVERAGE(Table2[1Y Return vs Nifty]))/_xlfn.STDEV.P(Table2[1Y Return vs Nifty])</f>
        <v>-0.80684567204410784</v>
      </c>
      <c r="I501">
        <v>2.5623606642390899</v>
      </c>
      <c r="J501">
        <f>(Table2[[#This Row],[1M Return vs Nifty]]-AVERAGE(Table2[1M Return vs Nifty]))/_xlfn.STDEV.P(Table2[1M Return vs Nifty])</f>
        <v>0.32810298819705247</v>
      </c>
      <c r="K501">
        <v>-33.968502570047598</v>
      </c>
      <c r="L501">
        <f>(Table2[[#This Row],[6M Return vs Nifty]]-AVERAGE(Table2[6M Return vs Nifty]))/_xlfn.STDEV.P(Table2[6M Return vs Nifty])</f>
        <v>-1.3917097037221493</v>
      </c>
      <c r="M501">
        <v>1.9359231570115101</v>
      </c>
      <c r="N501">
        <f>(Table2[[#This Row],[1W Return vs Nifty]]-AVERAGE(Table2[1W Return vs Nifty]))/_xlfn.STDEV.P(Table2[1W Return vs Nifty])</f>
        <v>0.12740383552305704</v>
      </c>
      <c r="O501">
        <v>866.2</v>
      </c>
      <c r="P501">
        <v>863.45950479347596</v>
      </c>
      <c r="Q501">
        <v>853.59295740808898</v>
      </c>
      <c r="R501">
        <v>41.4427325464859</v>
      </c>
      <c r="S501" s="1">
        <f>(Table2[[#This Row],[Close Price]]-Table2[[#This Row],[20D EMA]])/Table2[[#This Row],[20D EMA]]</f>
        <v>-5.0277072269683754E-2</v>
      </c>
      <c r="T501" s="1">
        <f>(Table2[[#This Row],[Close Price]]-Table2[[#This Row],[50D EMA]])/Table2[[#This Row],[50D EMA]]</f>
        <v>-4.7262789472954939E-2</v>
      </c>
      <c r="U501" s="1">
        <f>(Table2[[#This Row],[Close Price]]-Table2[[#This Row],[200D EMA]])/Table2[[#This Row],[200D EMA]]</f>
        <v>-3.6250249184396295E-2</v>
      </c>
      <c r="V501">
        <v>0.88259608269582102</v>
      </c>
      <c r="W501">
        <v>817.25</v>
      </c>
      <c r="X501">
        <v>878</v>
      </c>
      <c r="Y501">
        <v>817.25</v>
      </c>
      <c r="Z501">
        <v>878</v>
      </c>
      <c r="AA501">
        <v>817.25</v>
      </c>
      <c r="AB501">
        <v>911.2</v>
      </c>
      <c r="AC501" s="1">
        <f>(Table2[[#This Row],[Close Price]]/Table2[[#This Row],[Day Low]])-1</f>
        <v>6.6075252370756399E-3</v>
      </c>
      <c r="AD501" s="1">
        <f>(Table2[[#This Row],[Day High]]/Table2[[#This Row],[Close Price]])-1</f>
        <v>6.7282562450617034E-2</v>
      </c>
      <c r="AE501" s="1">
        <f>(Table2[[#This Row],[Close Price]]/Table2[[#This Row],[Current Week Low]])-1</f>
        <v>6.6075252370756399E-3</v>
      </c>
      <c r="AF501" s="1">
        <f>(Table2[[#This Row],[Current Week High]]/Table2[[#This Row],[Close Price]])-1</f>
        <v>6.7282562450617034E-2</v>
      </c>
      <c r="AG501" s="1">
        <f>(Table2[[#This Row],[Close Price]]/Table2[[#This Row],[Current Month Low]])-1</f>
        <v>6.6075252370756399E-3</v>
      </c>
      <c r="AH501" s="1">
        <f>(Table2[[#This Row],[Current Month High]]/Table2[[#This Row],[Close Price]])-1</f>
        <v>0.10763994408314592</v>
      </c>
      <c r="AI501">
        <v>34.431410684981401</v>
      </c>
      <c r="AJ501">
        <v>7.5359477124182996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-0.09</v>
      </c>
      <c r="AM501" t="s">
        <v>3189</v>
      </c>
      <c r="AN501">
        <v>-3.49</v>
      </c>
      <c r="AO501" t="s">
        <v>3189</v>
      </c>
      <c r="AP501">
        <v>0.143118349716301</v>
      </c>
      <c r="AQ501">
        <f>(Table2[[#This Row],[Sharpe Ratio]]-AVERAGE(Table2[Sharpe Ratio]))/_xlfn.STDEV.P(Table2[Sharpe Ratio])</f>
        <v>0.95360265505140462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-0.78944589699474299</v>
      </c>
      <c r="AS501">
        <f>_xlfn.RANK.AVG(Table2[[#This Row],[1Y Return vs Nifty Z-Score]],Table2[1Y Return vs Nifty Z-Score])</f>
        <v>582</v>
      </c>
      <c r="AT501">
        <f>_xlfn.RANK.AVG(Table2[[#This Row],[6M Return vs Nifty Z-Score]],Table2[6M Return vs Nifty Z-Score])</f>
        <v>705</v>
      </c>
      <c r="AU501">
        <f>_xlfn.RANK.AVG(Table2[[#This Row],[Sharpe Ratio Z-Score]],Table2[Sharpe Ratio Z-Score])</f>
        <v>119</v>
      </c>
      <c r="AV501">
        <f>(Table2[[#This Row],[Rank 1Y]]+Table2[[#This Row],[Rank 6M]]+Table2[[#This Row],[Rank Sharpe]])/3</f>
        <v>468.66666666666669</v>
      </c>
    </row>
    <row r="502" spans="1:48" x14ac:dyDescent="0.3">
      <c r="A502" t="s">
        <v>2031</v>
      </c>
      <c r="B502" t="s">
        <v>2032</v>
      </c>
      <c r="C502" t="s">
        <v>3131</v>
      </c>
      <c r="D502" t="s">
        <v>509</v>
      </c>
      <c r="E502">
        <v>3266.9289007000002</v>
      </c>
      <c r="F502">
        <v>422.05</v>
      </c>
      <c r="G502">
        <v>-14.3632263400499</v>
      </c>
      <c r="H502">
        <f>(Table2[[#This Row],[1Y Return vs Nifty]]-AVERAGE(Table2[1Y Return vs Nifty]))/_xlfn.STDEV.P(Table2[1Y Return vs Nifty])</f>
        <v>-0.67782084979449619</v>
      </c>
      <c r="I502">
        <v>-3.9339901266506702E-2</v>
      </c>
      <c r="J502">
        <f>(Table2[[#This Row],[1M Return vs Nifty]]-AVERAGE(Table2[1M Return vs Nifty]))/_xlfn.STDEV.P(Table2[1M Return vs Nifty])</f>
        <v>3.742436856956171E-2</v>
      </c>
      <c r="K502">
        <v>7.5903661919685703</v>
      </c>
      <c r="L502">
        <f>(Table2[[#This Row],[6M Return vs Nifty]]-AVERAGE(Table2[6M Return vs Nifty]))/_xlfn.STDEV.P(Table2[6M Return vs Nifty])</f>
        <v>7.5119318674485583E-2</v>
      </c>
      <c r="M502">
        <v>0.24699627313949901</v>
      </c>
      <c r="N502">
        <f>(Table2[[#This Row],[1W Return vs Nifty]]-AVERAGE(Table2[1W Return vs Nifty]))/_xlfn.STDEV.P(Table2[1W Return vs Nifty])</f>
        <v>-0.30480670449859337</v>
      </c>
      <c r="O502">
        <v>455.43</v>
      </c>
      <c r="P502">
        <v>443.11712754803102</v>
      </c>
      <c r="Q502">
        <v>390.98259332264502</v>
      </c>
      <c r="R502">
        <v>38.593126366118099</v>
      </c>
      <c r="S502" s="1">
        <f>(Table2[[#This Row],[Close Price]]-Table2[[#This Row],[20D EMA]])/Table2[[#This Row],[20D EMA]]</f>
        <v>-7.3293371099839702E-2</v>
      </c>
      <c r="T502" s="1">
        <f>(Table2[[#This Row],[Close Price]]-Table2[[#This Row],[50D EMA]])/Table2[[#This Row],[50D EMA]]</f>
        <v>-4.7543022461363715E-2</v>
      </c>
      <c r="U502" s="1">
        <f>(Table2[[#This Row],[Close Price]]-Table2[[#This Row],[200D EMA]])/Table2[[#This Row],[200D EMA]]</f>
        <v>7.945982048289725E-2</v>
      </c>
      <c r="V502">
        <v>0.58188523266714698</v>
      </c>
      <c r="W502">
        <v>411.75</v>
      </c>
      <c r="X502">
        <v>450.5</v>
      </c>
      <c r="Y502">
        <v>411.75</v>
      </c>
      <c r="Z502">
        <v>450.5</v>
      </c>
      <c r="AA502">
        <v>411.75</v>
      </c>
      <c r="AB502">
        <v>465</v>
      </c>
      <c r="AC502" s="1">
        <f>(Table2[[#This Row],[Close Price]]/Table2[[#This Row],[Day Low]])-1</f>
        <v>2.5015179113539787E-2</v>
      </c>
      <c r="AD502" s="1">
        <f>(Table2[[#This Row],[Day High]]/Table2[[#This Row],[Close Price]])-1</f>
        <v>6.7409074754176013E-2</v>
      </c>
      <c r="AE502" s="1">
        <f>(Table2[[#This Row],[Close Price]]/Table2[[#This Row],[Current Week Low]])-1</f>
        <v>2.5015179113539787E-2</v>
      </c>
      <c r="AF502" s="1">
        <f>(Table2[[#This Row],[Current Week High]]/Table2[[#This Row],[Close Price]])-1</f>
        <v>6.7409074754176013E-2</v>
      </c>
      <c r="AG502" s="1">
        <f>(Table2[[#This Row],[Close Price]]/Table2[[#This Row],[Current Month Low]])-1</f>
        <v>2.5015179113539787E-2</v>
      </c>
      <c r="AH502" s="1">
        <f>(Table2[[#This Row],[Current Month High]]/Table2[[#This Row],[Close Price]])-1</f>
        <v>0.10176519369742909</v>
      </c>
      <c r="AI502">
        <v>19.6540694230541</v>
      </c>
      <c r="AJ502">
        <v>43.043551940349097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0.04</v>
      </c>
      <c r="AM502" t="s">
        <v>3188</v>
      </c>
      <c r="AN502">
        <v>-6.57</v>
      </c>
      <c r="AO502" t="s">
        <v>3189</v>
      </c>
      <c r="AP502">
        <v>-9.9252430558260003E-3</v>
      </c>
      <c r="AQ502">
        <f>(Table2[[#This Row],[Sharpe Ratio]]-AVERAGE(Table2[Sharpe Ratio]))/_xlfn.STDEV.P(Table2[Sharpe Ratio])</f>
        <v>-0.83319761523853764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-1.7032814822875799</v>
      </c>
      <c r="AS502">
        <f>_xlfn.RANK.AVG(Table2[[#This Row],[1Y Return vs Nifty Z-Score]],Table2[1Y Return vs Nifty Z-Score])</f>
        <v>538</v>
      </c>
      <c r="AT502">
        <f>_xlfn.RANK.AVG(Table2[[#This Row],[6M Return vs Nifty Z-Score]],Table2[6M Return vs Nifty Z-Score])</f>
        <v>291</v>
      </c>
      <c r="AU502">
        <f>_xlfn.RANK.AVG(Table2[[#This Row],[Sharpe Ratio Z-Score]],Table2[Sharpe Ratio Z-Score])</f>
        <v>583</v>
      </c>
      <c r="AV502">
        <f>(Table2[[#This Row],[Rank 1Y]]+Table2[[#This Row],[Rank 6M]]+Table2[[#This Row],[Rank Sharpe]])/3</f>
        <v>470.66666666666669</v>
      </c>
    </row>
    <row r="503" spans="1:48" x14ac:dyDescent="0.3">
      <c r="A503" t="s">
        <v>35</v>
      </c>
      <c r="B503" t="s">
        <v>36</v>
      </c>
      <c r="C503" t="s">
        <v>3131</v>
      </c>
      <c r="D503" t="s">
        <v>37</v>
      </c>
      <c r="E503">
        <v>669339.81076224998</v>
      </c>
      <c r="F503">
        <v>2833.4</v>
      </c>
      <c r="G503">
        <v>-13.3385244825122</v>
      </c>
      <c r="H503">
        <f>(Table2[[#This Row],[1Y Return vs Nifty]]-AVERAGE(Table2[1Y Return vs Nifty]))/_xlfn.STDEV.P(Table2[1Y Return vs Nifty])</f>
        <v>-0.6594026923915759</v>
      </c>
      <c r="I503">
        <v>-0.22384674474987501</v>
      </c>
      <c r="J503">
        <f>(Table2[[#This Row],[1M Return vs Nifty]]-AVERAGE(Table2[1M Return vs Nifty]))/_xlfn.STDEV.P(Table2[1M Return vs Nifty])</f>
        <v>1.6810084479129319E-2</v>
      </c>
      <c r="K503">
        <v>14.740873235651399</v>
      </c>
      <c r="L503">
        <f>(Table2[[#This Row],[6M Return vs Nifty]]-AVERAGE(Table2[6M Return vs Nifty]))/_xlfn.STDEV.P(Table2[6M Return vs Nifty])</f>
        <v>0.32749797018657495</v>
      </c>
      <c r="M503">
        <v>-2.83883136948976E-2</v>
      </c>
      <c r="N503">
        <f>(Table2[[#This Row],[1W Return vs Nifty]]-AVERAGE(Table2[1W Return vs Nifty]))/_xlfn.STDEV.P(Table2[1W Return vs Nifty])</f>
        <v>-0.37527992754094353</v>
      </c>
      <c r="O503">
        <v>2899.03</v>
      </c>
      <c r="P503">
        <v>2821.9676496746101</v>
      </c>
      <c r="Q503">
        <v>2611.0415932593</v>
      </c>
      <c r="R503">
        <v>33.584892202662502</v>
      </c>
      <c r="S503" s="1">
        <f>(Table2[[#This Row],[Close Price]]-Table2[[#This Row],[20D EMA]])/Table2[[#This Row],[20D EMA]]</f>
        <v>-2.2638606706381136E-2</v>
      </c>
      <c r="T503" s="1">
        <f>(Table2[[#This Row],[Close Price]]-Table2[[#This Row],[50D EMA]])/Table2[[#This Row],[50D EMA]]</f>
        <v>4.0511982221724547E-3</v>
      </c>
      <c r="U503" s="1">
        <f>(Table2[[#This Row],[Close Price]]-Table2[[#This Row],[200D EMA]])/Table2[[#This Row],[200D EMA]]</f>
        <v>8.5160806060977159E-2</v>
      </c>
      <c r="V503">
        <v>0.89208175223187602</v>
      </c>
      <c r="W503">
        <v>2825.05</v>
      </c>
      <c r="X503">
        <v>2866.45</v>
      </c>
      <c r="Y503">
        <v>2825.05</v>
      </c>
      <c r="Z503">
        <v>2866.45</v>
      </c>
      <c r="AA503">
        <v>2817.05</v>
      </c>
      <c r="AB503">
        <v>2962.7</v>
      </c>
      <c r="AC503" s="1">
        <f>(Table2[[#This Row],[Close Price]]/Table2[[#This Row],[Day Low]])-1</f>
        <v>2.9556998991167038E-3</v>
      </c>
      <c r="AD503" s="1">
        <f>(Table2[[#This Row],[Day High]]/Table2[[#This Row],[Close Price]])-1</f>
        <v>1.166443142514284E-2</v>
      </c>
      <c r="AE503" s="1">
        <f>(Table2[[#This Row],[Close Price]]/Table2[[#This Row],[Current Week Low]])-1</f>
        <v>2.9556998991167038E-3</v>
      </c>
      <c r="AF503" s="1">
        <f>(Table2[[#This Row],[Current Week High]]/Table2[[#This Row],[Close Price]])-1</f>
        <v>1.166443142514284E-2</v>
      </c>
      <c r="AG503" s="1">
        <f>(Table2[[#This Row],[Close Price]]/Table2[[#This Row],[Current Month Low]])-1</f>
        <v>5.8039438419623668E-3</v>
      </c>
      <c r="AH503" s="1">
        <f>(Table2[[#This Row],[Current Month High]]/Table2[[#This Row],[Close Price]])-1</f>
        <v>4.5634220371285394E-2</v>
      </c>
      <c r="AI503">
        <v>7.1151267029011001</v>
      </c>
      <c r="AJ503">
        <v>30.4481941023456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0.01</v>
      </c>
      <c r="AM503" t="s">
        <v>3188</v>
      </c>
      <c r="AN503">
        <v>-1.48</v>
      </c>
      <c r="AO503" t="s">
        <v>3189</v>
      </c>
      <c r="AP503">
        <v>-4.5761337990116002E-2</v>
      </c>
      <c r="AQ503">
        <f>(Table2[[#This Row],[Sharpe Ratio]]-AVERAGE(Table2[Sharpe Ratio]))/_xlfn.STDEV.P(Table2[Sharpe Ratio])</f>
        <v>-1.2515878461191288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-1.9419624113859439</v>
      </c>
      <c r="AS503">
        <f>_xlfn.RANK.AVG(Table2[[#This Row],[1Y Return vs Nifty Z-Score]],Table2[1Y Return vs Nifty Z-Score])</f>
        <v>531</v>
      </c>
      <c r="AT503">
        <f>_xlfn.RANK.AVG(Table2[[#This Row],[6M Return vs Nifty Z-Score]],Table2[6M Return vs Nifty Z-Score])</f>
        <v>226</v>
      </c>
      <c r="AU503">
        <f>_xlfn.RANK.AVG(Table2[[#This Row],[Sharpe Ratio Z-Score]],Table2[Sharpe Ratio Z-Score])</f>
        <v>656</v>
      </c>
      <c r="AV503">
        <f>(Table2[[#This Row],[Rank 1Y]]+Table2[[#This Row],[Rank 6M]]+Table2[[#This Row],[Rank Sharpe]])/3</f>
        <v>471</v>
      </c>
    </row>
    <row r="504" spans="1:48" x14ac:dyDescent="0.3">
      <c r="A504" t="s">
        <v>1209</v>
      </c>
      <c r="B504" t="s">
        <v>1210</v>
      </c>
      <c r="C504" t="s">
        <v>3139</v>
      </c>
      <c r="D504" t="s">
        <v>865</v>
      </c>
      <c r="E504">
        <v>10102.573710864001</v>
      </c>
      <c r="F504">
        <v>69.34</v>
      </c>
      <c r="G504">
        <v>-9.1823570633952301E-2</v>
      </c>
      <c r="H504">
        <f>(Table2[[#This Row],[1Y Return vs Nifty]]-AVERAGE(Table2[1Y Return vs Nifty]))/_xlfn.STDEV.P(Table2[1Y Return vs Nifty])</f>
        <v>-0.4213043414715813</v>
      </c>
      <c r="I504">
        <v>-7.1654629275000596</v>
      </c>
      <c r="J504">
        <f>(Table2[[#This Row],[1M Return vs Nifty]]-AVERAGE(Table2[1M Return vs Nifty]))/_xlfn.STDEV.P(Table2[1M Return vs Nifty])</f>
        <v>-0.75875165261629762</v>
      </c>
      <c r="K504">
        <v>-19.138897252611301</v>
      </c>
      <c r="L504">
        <f>(Table2[[#This Row],[6M Return vs Nifty]]-AVERAGE(Table2[6M Return vs Nifty]))/_xlfn.STDEV.P(Table2[6M Return vs Nifty])</f>
        <v>-0.86829566194764618</v>
      </c>
      <c r="M504">
        <v>-1.11582749879506</v>
      </c>
      <c r="N504">
        <f>(Table2[[#This Row],[1W Return vs Nifty]]-AVERAGE(Table2[1W Return vs Nifty]))/_xlfn.STDEV.P(Table2[1W Return vs Nifty])</f>
        <v>-0.65356472596591897</v>
      </c>
      <c r="O504">
        <v>77.2</v>
      </c>
      <c r="P504">
        <v>78.292349144520898</v>
      </c>
      <c r="Q504">
        <v>74.8477731839494</v>
      </c>
      <c r="R504">
        <v>21.056784479164001</v>
      </c>
      <c r="S504" s="1">
        <f>(Table2[[#This Row],[Close Price]]-Table2[[#This Row],[20D EMA]])/Table2[[#This Row],[20D EMA]]</f>
        <v>-0.10181347150259067</v>
      </c>
      <c r="T504" s="1">
        <f>(Table2[[#This Row],[Close Price]]-Table2[[#This Row],[50D EMA]])/Table2[[#This Row],[50D EMA]]</f>
        <v>-0.11434513387758533</v>
      </c>
      <c r="U504" s="1">
        <f>(Table2[[#This Row],[Close Price]]-Table2[[#This Row],[200D EMA]])/Table2[[#This Row],[200D EMA]]</f>
        <v>-7.3586333295624362E-2</v>
      </c>
      <c r="V504">
        <v>0.44691709634960097</v>
      </c>
      <c r="W504">
        <v>69.010000000000005</v>
      </c>
      <c r="X504">
        <v>74.260000000000005</v>
      </c>
      <c r="Y504">
        <v>69.010000000000005</v>
      </c>
      <c r="Z504">
        <v>74.260000000000005</v>
      </c>
      <c r="AA504">
        <v>69.010000000000005</v>
      </c>
      <c r="AB504">
        <v>77.45</v>
      </c>
      <c r="AC504" s="1">
        <f>(Table2[[#This Row],[Close Price]]/Table2[[#This Row],[Day Low]])-1</f>
        <v>4.7819156643964522E-3</v>
      </c>
      <c r="AD504" s="1">
        <f>(Table2[[#This Row],[Day High]]/Table2[[#This Row],[Close Price]])-1</f>
        <v>7.0954715892702636E-2</v>
      </c>
      <c r="AE504" s="1">
        <f>(Table2[[#This Row],[Close Price]]/Table2[[#This Row],[Current Week Low]])-1</f>
        <v>4.7819156643964522E-3</v>
      </c>
      <c r="AF504" s="1">
        <f>(Table2[[#This Row],[Current Week High]]/Table2[[#This Row],[Close Price]])-1</f>
        <v>7.0954715892702636E-2</v>
      </c>
      <c r="AG504" s="1">
        <f>(Table2[[#This Row],[Close Price]]/Table2[[#This Row],[Current Month Low]])-1</f>
        <v>4.7819156643964522E-3</v>
      </c>
      <c r="AH504" s="1">
        <f>(Table2[[#This Row],[Current Month High]]/Table2[[#This Row],[Close Price]])-1</f>
        <v>0.11695990770118248</v>
      </c>
      <c r="AI504">
        <v>36.7897317565618</v>
      </c>
      <c r="AJ504">
        <v>43.561076604554799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0</v>
      </c>
      <c r="AM504">
        <v>0</v>
      </c>
      <c r="AN504">
        <v>-15.09</v>
      </c>
      <c r="AO504" t="s">
        <v>3189</v>
      </c>
      <c r="AP504">
        <v>5.3712064507811998E-2</v>
      </c>
      <c r="AQ504">
        <f>(Table2[[#This Row],[Sharpe Ratio]]-AVERAGE(Table2[Sharpe Ratio]))/_xlfn.STDEV.P(Table2[Sharpe Ratio])</f>
        <v>-9.0225261443002414E-2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445</v>
      </c>
      <c r="AT504">
        <f>_xlfn.RANK.AVG(Table2[[#This Row],[6M Return vs Nifty Z-Score]],Table2[6M Return vs Nifty Z-Score])</f>
        <v>605</v>
      </c>
      <c r="AU504">
        <f>_xlfn.RANK.AVG(Table2[[#This Row],[Sharpe Ratio Z-Score]],Table2[Sharpe Ratio Z-Score])</f>
        <v>364</v>
      </c>
      <c r="AV504">
        <f>(Table2[[#This Row],[Rank 1Y]]+Table2[[#This Row],[Rank 6M]]+Table2[[#This Row],[Rank Sharpe]])/3</f>
        <v>471.33333333333331</v>
      </c>
    </row>
    <row r="505" spans="1:48" x14ac:dyDescent="0.3">
      <c r="A505" t="s">
        <v>254</v>
      </c>
      <c r="B505" t="s">
        <v>255</v>
      </c>
      <c r="C505" t="s">
        <v>3129</v>
      </c>
      <c r="D505" t="s">
        <v>34</v>
      </c>
      <c r="E505">
        <v>105173.021792384</v>
      </c>
      <c r="F505">
        <v>52.57</v>
      </c>
      <c r="G505">
        <v>-4.7557748618369704</v>
      </c>
      <c r="H505">
        <f>(Table2[[#This Row],[1Y Return vs Nifty]]-AVERAGE(Table2[1Y Return vs Nifty]))/_xlfn.STDEV.P(Table2[1Y Return vs Nifty])</f>
        <v>-0.5051349585130559</v>
      </c>
      <c r="I505">
        <v>-3.54337955220615</v>
      </c>
      <c r="J505">
        <f>(Table2[[#This Row],[1M Return vs Nifty]]-AVERAGE(Table2[1M Return vs Nifty]))/_xlfn.STDEV.P(Table2[1M Return vs Nifty])</f>
        <v>-0.35406934225922154</v>
      </c>
      <c r="K505">
        <v>-29.445558843166499</v>
      </c>
      <c r="L505">
        <f>(Table2[[#This Row],[6M Return vs Nifty]]-AVERAGE(Table2[6M Return vs Nifty]))/_xlfn.STDEV.P(Table2[6M Return vs Nifty])</f>
        <v>-1.2320714526608099</v>
      </c>
      <c r="M505">
        <v>-0.13612332103319899</v>
      </c>
      <c r="N505">
        <f>(Table2[[#This Row],[1W Return vs Nifty]]-AVERAGE(Table2[1W Return vs Nifty]))/_xlfn.STDEV.P(Table2[1W Return vs Nifty])</f>
        <v>-0.40285021856157738</v>
      </c>
      <c r="O505">
        <v>57.84</v>
      </c>
      <c r="P505">
        <v>59.903782493817602</v>
      </c>
      <c r="Q505">
        <v>57.785750802201903</v>
      </c>
      <c r="R505">
        <v>27.8629999111219</v>
      </c>
      <c r="S505" s="1">
        <f>(Table2[[#This Row],[Close Price]]-Table2[[#This Row],[20D EMA]])/Table2[[#This Row],[20D EMA]]</f>
        <v>-9.1113416320885252E-2</v>
      </c>
      <c r="T505" s="1">
        <f>(Table2[[#This Row],[Close Price]]-Table2[[#This Row],[50D EMA]])/Table2[[#This Row],[50D EMA]]</f>
        <v>-0.12242603369118615</v>
      </c>
      <c r="U505" s="1">
        <f>(Table2[[#This Row],[Close Price]]-Table2[[#This Row],[200D EMA]])/Table2[[#This Row],[200D EMA]]</f>
        <v>-9.0260154619348804E-2</v>
      </c>
      <c r="V505">
        <v>0.63029363750710399</v>
      </c>
      <c r="W505">
        <v>52.11</v>
      </c>
      <c r="X505">
        <v>56.34</v>
      </c>
      <c r="Y505">
        <v>52.11</v>
      </c>
      <c r="Z505">
        <v>56.34</v>
      </c>
      <c r="AA505">
        <v>52.11</v>
      </c>
      <c r="AB505">
        <v>58.08</v>
      </c>
      <c r="AC505" s="1">
        <f>(Table2[[#This Row],[Close Price]]/Table2[[#This Row],[Day Low]])-1</f>
        <v>8.8274803300709692E-3</v>
      </c>
      <c r="AD505" s="1">
        <f>(Table2[[#This Row],[Day High]]/Table2[[#This Row],[Close Price]])-1</f>
        <v>7.1713905269164879E-2</v>
      </c>
      <c r="AE505" s="1">
        <f>(Table2[[#This Row],[Close Price]]/Table2[[#This Row],[Current Week Low]])-1</f>
        <v>8.8274803300709692E-3</v>
      </c>
      <c r="AF505" s="1">
        <f>(Table2[[#This Row],[Current Week High]]/Table2[[#This Row],[Close Price]])-1</f>
        <v>7.1713905269164879E-2</v>
      </c>
      <c r="AG505" s="1">
        <f>(Table2[[#This Row],[Close Price]]/Table2[[#This Row],[Current Month Low]])-1</f>
        <v>8.8274803300709692E-3</v>
      </c>
      <c r="AH505" s="1">
        <f>(Table2[[#This Row],[Current Month High]]/Table2[[#This Row],[Close Price]])-1</f>
        <v>0.10481263077801017</v>
      </c>
      <c r="AI505">
        <v>59.311394331367602</v>
      </c>
      <c r="AJ505">
        <v>43.437926330149999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-0.19</v>
      </c>
      <c r="AM505" t="s">
        <v>3189</v>
      </c>
      <c r="AN505">
        <v>-10.72</v>
      </c>
      <c r="AO505" t="s">
        <v>3189</v>
      </c>
      <c r="AP505">
        <v>9.1641341098616005E-2</v>
      </c>
      <c r="AQ505">
        <f>(Table2[[#This Row],[Sharpe Ratio]]-AVERAGE(Table2[Sharpe Ratio]))/_xlfn.STDEV.P(Table2[Sharpe Ratio])</f>
        <v>0.35260308855044814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480</v>
      </c>
      <c r="AT505">
        <f>_xlfn.RANK.AVG(Table2[[#This Row],[6M Return vs Nifty Z-Score]],Table2[6M Return vs Nifty Z-Score])</f>
        <v>682</v>
      </c>
      <c r="AU505">
        <f>_xlfn.RANK.AVG(Table2[[#This Row],[Sharpe Ratio Z-Score]],Table2[Sharpe Ratio Z-Score])</f>
        <v>253</v>
      </c>
      <c r="AV505">
        <f>(Table2[[#This Row],[Rank 1Y]]+Table2[[#This Row],[Rank 6M]]+Table2[[#This Row],[Rank Sharpe]])/3</f>
        <v>471.66666666666669</v>
      </c>
    </row>
    <row r="506" spans="1:48" x14ac:dyDescent="0.3">
      <c r="A506" t="s">
        <v>946</v>
      </c>
      <c r="B506" t="s">
        <v>947</v>
      </c>
      <c r="C506" t="s">
        <v>607</v>
      </c>
      <c r="D506" t="s">
        <v>607</v>
      </c>
      <c r="E506">
        <v>15698.0635801799</v>
      </c>
      <c r="F506">
        <v>157.52000000000001</v>
      </c>
      <c r="G506">
        <v>14.979281849767199</v>
      </c>
      <c r="H506">
        <f>(Table2[[#This Row],[1Y Return vs Nifty]]-AVERAGE(Table2[1Y Return vs Nifty]))/_xlfn.STDEV.P(Table2[1Y Return vs Nifty])</f>
        <v>-0.15041384798114546</v>
      </c>
      <c r="I506">
        <v>-10.142745635241001</v>
      </c>
      <c r="J506">
        <f>(Table2[[#This Row],[1M Return vs Nifty]]-AVERAGE(Table2[1M Return vs Nifty]))/_xlfn.STDEV.P(Table2[1M Return vs Nifty])</f>
        <v>-1.0913927102388348</v>
      </c>
      <c r="K506">
        <v>-7.4504837932115997</v>
      </c>
      <c r="L506">
        <f>(Table2[[#This Row],[6M Return vs Nifty]]-AVERAGE(Table2[6M Return vs Nifty]))/_xlfn.STDEV.P(Table2[6M Return vs Nifty])</f>
        <v>-0.45575064812164495</v>
      </c>
      <c r="M506">
        <v>5.7932500074568498</v>
      </c>
      <c r="N506">
        <f>(Table2[[#This Row],[1W Return vs Nifty]]-AVERAGE(Table2[1W Return vs Nifty]))/_xlfn.STDEV.P(Table2[1W Return vs Nifty])</f>
        <v>1.1145260946281073</v>
      </c>
      <c r="O506">
        <v>172.49</v>
      </c>
      <c r="P506">
        <v>175.03862893394799</v>
      </c>
      <c r="Q506">
        <v>158.14557489368801</v>
      </c>
      <c r="R506">
        <v>37.177596411266499</v>
      </c>
      <c r="S506" s="1">
        <f>(Table2[[#This Row],[Close Price]]-Table2[[#This Row],[20D EMA]])/Table2[[#This Row],[20D EMA]]</f>
        <v>-8.6787639863180457E-2</v>
      </c>
      <c r="T506" s="1">
        <f>(Table2[[#This Row],[Close Price]]-Table2[[#This Row],[50D EMA]])/Table2[[#This Row],[50D EMA]]</f>
        <v>-0.10008435875351122</v>
      </c>
      <c r="U506" s="1">
        <f>(Table2[[#This Row],[Close Price]]-Table2[[#This Row],[200D EMA]])/Table2[[#This Row],[200D EMA]]</f>
        <v>-3.9556901551531494E-3</v>
      </c>
      <c r="V506">
        <v>0.81351538703346604</v>
      </c>
      <c r="W506">
        <v>156.72</v>
      </c>
      <c r="X506">
        <v>167.8</v>
      </c>
      <c r="Y506">
        <v>156.72</v>
      </c>
      <c r="Z506">
        <v>167.8</v>
      </c>
      <c r="AA506">
        <v>156.72</v>
      </c>
      <c r="AB506">
        <v>176.3</v>
      </c>
      <c r="AC506" s="1">
        <f>(Table2[[#This Row],[Close Price]]/Table2[[#This Row],[Day Low]])-1</f>
        <v>5.1046452271568121E-3</v>
      </c>
      <c r="AD506" s="1">
        <f>(Table2[[#This Row],[Day High]]/Table2[[#This Row],[Close Price]])-1</f>
        <v>6.5261554088369644E-2</v>
      </c>
      <c r="AE506" s="1">
        <f>(Table2[[#This Row],[Close Price]]/Table2[[#This Row],[Current Week Low]])-1</f>
        <v>5.1046452271568121E-3</v>
      </c>
      <c r="AF506" s="1">
        <f>(Table2[[#This Row],[Current Week High]]/Table2[[#This Row],[Close Price]])-1</f>
        <v>6.5261554088369644E-2</v>
      </c>
      <c r="AG506" s="1">
        <f>(Table2[[#This Row],[Close Price]]/Table2[[#This Row],[Current Month Low]])-1</f>
        <v>5.1046452271568121E-3</v>
      </c>
      <c r="AH506" s="1">
        <f>(Table2[[#This Row],[Current Month High]]/Table2[[#This Row],[Close Price]])-1</f>
        <v>0.11922295581513453</v>
      </c>
      <c r="AI506">
        <v>35.189182326053803</v>
      </c>
      <c r="AJ506">
        <v>36.204063986165103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-0.16</v>
      </c>
      <c r="AM506" t="s">
        <v>3189</v>
      </c>
      <c r="AN506">
        <v>-11.83</v>
      </c>
      <c r="AO506" t="s">
        <v>3189</v>
      </c>
      <c r="AP506">
        <v>-1.2435602734262001E-2</v>
      </c>
      <c r="AQ506">
        <f>(Table2[[#This Row],[Sharpe Ratio]]-AVERAGE(Table2[Sharpe Ratio]))/_xlfn.STDEV.P(Table2[Sharpe Ratio])</f>
        <v>-0.8625063322563945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348</v>
      </c>
      <c r="AT506">
        <f>_xlfn.RANK.AVG(Table2[[#This Row],[6M Return vs Nifty Z-Score]],Table2[6M Return vs Nifty Z-Score])</f>
        <v>476</v>
      </c>
      <c r="AU506">
        <f>_xlfn.RANK.AVG(Table2[[#This Row],[Sharpe Ratio Z-Score]],Table2[Sharpe Ratio Z-Score])</f>
        <v>591</v>
      </c>
      <c r="AV506">
        <f>(Table2[[#This Row],[Rank 1Y]]+Table2[[#This Row],[Rank 6M]]+Table2[[#This Row],[Rank Sharpe]])/3</f>
        <v>471.66666666666669</v>
      </c>
    </row>
    <row r="507" spans="1:48" x14ac:dyDescent="0.3">
      <c r="A507" t="s">
        <v>416</v>
      </c>
      <c r="B507" t="s">
        <v>417</v>
      </c>
      <c r="C507" t="s">
        <v>3129</v>
      </c>
      <c r="D507" t="s">
        <v>34</v>
      </c>
      <c r="E507">
        <v>55858.236598272</v>
      </c>
      <c r="F507">
        <v>44.56</v>
      </c>
      <c r="G507">
        <v>-10.5209864869255</v>
      </c>
      <c r="H507">
        <f>(Table2[[#This Row],[1Y Return vs Nifty]]-AVERAGE(Table2[1Y Return vs Nifty]))/_xlfn.STDEV.P(Table2[1Y Return vs Nifty])</f>
        <v>-0.60875980742977598</v>
      </c>
      <c r="I507">
        <v>-3.8781481761957801</v>
      </c>
      <c r="J507">
        <f>(Table2[[#This Row],[1M Return vs Nifty]]-AVERAGE(Table2[1M Return vs Nifty]))/_xlfn.STDEV.P(Table2[1M Return vs Nifty])</f>
        <v>-0.39147183307852518</v>
      </c>
      <c r="K507">
        <v>-30.279641756322501</v>
      </c>
      <c r="L507">
        <f>(Table2[[#This Row],[6M Return vs Nifty]]-AVERAGE(Table2[6M Return vs Nifty]))/_xlfn.STDEV.P(Table2[6M Return vs Nifty])</f>
        <v>-1.2615105846811832</v>
      </c>
      <c r="M507">
        <v>-0.21159768889646399</v>
      </c>
      <c r="N507">
        <f>(Table2[[#This Row],[1W Return vs Nifty]]-AVERAGE(Table2[1W Return vs Nifty]))/_xlfn.STDEV.P(Table2[1W Return vs Nifty])</f>
        <v>-0.42216474164927226</v>
      </c>
      <c r="O507">
        <v>48.34</v>
      </c>
      <c r="P507">
        <v>50.217962022816202</v>
      </c>
      <c r="Q507">
        <v>49.569522285650301</v>
      </c>
      <c r="R507">
        <v>28.714052975030999</v>
      </c>
      <c r="S507" s="1">
        <f>(Table2[[#This Row],[Close Price]]-Table2[[#This Row],[20D EMA]])/Table2[[#This Row],[20D EMA]]</f>
        <v>-7.8196110881257774E-2</v>
      </c>
      <c r="T507" s="1">
        <f>(Table2[[#This Row],[Close Price]]-Table2[[#This Row],[50D EMA]])/Table2[[#This Row],[50D EMA]]</f>
        <v>-0.11266809314654271</v>
      </c>
      <c r="U507" s="1">
        <f>(Table2[[#This Row],[Close Price]]-Table2[[#This Row],[200D EMA]])/Table2[[#This Row],[200D EMA]]</f>
        <v>-0.10106053184822575</v>
      </c>
      <c r="V507">
        <v>0.65470228829160304</v>
      </c>
      <c r="W507">
        <v>44.2</v>
      </c>
      <c r="X507">
        <v>47.44</v>
      </c>
      <c r="Y507">
        <v>44.2</v>
      </c>
      <c r="Z507">
        <v>47.44</v>
      </c>
      <c r="AA507">
        <v>44.2</v>
      </c>
      <c r="AB507">
        <v>48.54</v>
      </c>
      <c r="AC507" s="1">
        <f>(Table2[[#This Row],[Close Price]]/Table2[[#This Row],[Day Low]])-1</f>
        <v>8.1447963800904688E-3</v>
      </c>
      <c r="AD507" s="1">
        <f>(Table2[[#This Row],[Day High]]/Table2[[#This Row],[Close Price]])-1</f>
        <v>6.463195691202861E-2</v>
      </c>
      <c r="AE507" s="1">
        <f>(Table2[[#This Row],[Close Price]]/Table2[[#This Row],[Current Week Low]])-1</f>
        <v>8.1447963800904688E-3</v>
      </c>
      <c r="AF507" s="1">
        <f>(Table2[[#This Row],[Current Week High]]/Table2[[#This Row],[Close Price]])-1</f>
        <v>6.463195691202861E-2</v>
      </c>
      <c r="AG507" s="1">
        <f>(Table2[[#This Row],[Close Price]]/Table2[[#This Row],[Current Month Low]])-1</f>
        <v>8.1447963800904688E-3</v>
      </c>
      <c r="AH507" s="1">
        <f>(Table2[[#This Row],[Current Month High]]/Table2[[#This Row],[Close Price]])-1</f>
        <v>8.9317773788150756E-2</v>
      </c>
      <c r="AI507">
        <v>58.5502692998204</v>
      </c>
      <c r="AJ507">
        <v>28.2302158273381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-0.18</v>
      </c>
      <c r="AM507" t="s">
        <v>3189</v>
      </c>
      <c r="AN507">
        <v>-8.39</v>
      </c>
      <c r="AO507" t="s">
        <v>3189</v>
      </c>
      <c r="AP507">
        <v>0.10687850432158701</v>
      </c>
      <c r="AQ507">
        <f>(Table2[[#This Row],[Sharpe Ratio]]-AVERAGE(Table2[Sharpe Ratio]))/_xlfn.STDEV.P(Table2[Sharpe Ratio])</f>
        <v>0.53049859447858028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515</v>
      </c>
      <c r="AT507">
        <f>_xlfn.RANK.AVG(Table2[[#This Row],[6M Return vs Nifty Z-Score]],Table2[6M Return vs Nifty Z-Score])</f>
        <v>690</v>
      </c>
      <c r="AU507">
        <f>_xlfn.RANK.AVG(Table2[[#This Row],[Sharpe Ratio Z-Score]],Table2[Sharpe Ratio Z-Score])</f>
        <v>213</v>
      </c>
      <c r="AV507">
        <f>(Table2[[#This Row],[Rank 1Y]]+Table2[[#This Row],[Rank 6M]]+Table2[[#This Row],[Rank Sharpe]])/3</f>
        <v>472.66666666666669</v>
      </c>
    </row>
    <row r="508" spans="1:48" x14ac:dyDescent="0.3">
      <c r="A508" t="s">
        <v>390</v>
      </c>
      <c r="B508" t="s">
        <v>391</v>
      </c>
      <c r="C508" t="s">
        <v>3133</v>
      </c>
      <c r="D508" t="s">
        <v>51</v>
      </c>
      <c r="E508">
        <v>59720.207052409998</v>
      </c>
      <c r="F508">
        <v>28034.75</v>
      </c>
      <c r="G508">
        <v>-4.0755406942270902</v>
      </c>
      <c r="H508">
        <f>(Table2[[#This Row],[1Y Return vs Nifty]]-AVERAGE(Table2[1Y Return vs Nifty]))/_xlfn.STDEV.P(Table2[1Y Return vs Nifty])</f>
        <v>-0.4929083192445482</v>
      </c>
      <c r="I508">
        <v>-5.0487838958538402</v>
      </c>
      <c r="J508">
        <f>(Table2[[#This Row],[1M Return vs Nifty]]-AVERAGE(Table2[1M Return vs Nifty]))/_xlfn.STDEV.P(Table2[1M Return vs Nifty])</f>
        <v>-0.52226273945276114</v>
      </c>
      <c r="K508">
        <v>-3.9456466810877302</v>
      </c>
      <c r="L508">
        <f>(Table2[[#This Row],[6M Return vs Nifty]]-AVERAGE(Table2[6M Return vs Nifty]))/_xlfn.STDEV.P(Table2[6M Return vs Nifty])</f>
        <v>-0.33204668437143692</v>
      </c>
      <c r="M508">
        <v>-0.61484312027030297</v>
      </c>
      <c r="N508">
        <f>(Table2[[#This Row],[1W Return vs Nifty]]-AVERAGE(Table2[1W Return vs Nifty]))/_xlfn.STDEV.P(Table2[1W Return vs Nifty])</f>
        <v>-0.52535862607355388</v>
      </c>
      <c r="O508">
        <v>28721.17</v>
      </c>
      <c r="P508">
        <v>28605.951176450599</v>
      </c>
      <c r="Q508">
        <v>27047.921093945901</v>
      </c>
      <c r="R508">
        <v>33.279267573129999</v>
      </c>
      <c r="S508" s="1">
        <f>(Table2[[#This Row],[Close Price]]-Table2[[#This Row],[20D EMA]])/Table2[[#This Row],[20D EMA]]</f>
        <v>-2.3899444207878658E-2</v>
      </c>
      <c r="T508" s="1">
        <f>(Table2[[#This Row],[Close Price]]-Table2[[#This Row],[50D EMA]])/Table2[[#This Row],[50D EMA]]</f>
        <v>-1.9967914121339587E-2</v>
      </c>
      <c r="U508" s="1">
        <f>(Table2[[#This Row],[Close Price]]-Table2[[#This Row],[200D EMA]])/Table2[[#This Row],[200D EMA]]</f>
        <v>3.6484464097130916E-2</v>
      </c>
      <c r="V508">
        <v>0.63841508533237801</v>
      </c>
      <c r="W508">
        <v>27800</v>
      </c>
      <c r="X508">
        <v>28266.400000000001</v>
      </c>
      <c r="Y508">
        <v>27800</v>
      </c>
      <c r="Z508">
        <v>28266.400000000001</v>
      </c>
      <c r="AA508">
        <v>27800</v>
      </c>
      <c r="AB508">
        <v>29256.65</v>
      </c>
      <c r="AC508" s="1">
        <f>(Table2[[#This Row],[Close Price]]/Table2[[#This Row],[Day Low]])-1</f>
        <v>8.4442446043164754E-3</v>
      </c>
      <c r="AD508" s="1">
        <f>(Table2[[#This Row],[Day High]]/Table2[[#This Row],[Close Price]])-1</f>
        <v>8.2629593629335307E-3</v>
      </c>
      <c r="AE508" s="1">
        <f>(Table2[[#This Row],[Close Price]]/Table2[[#This Row],[Current Week Low]])-1</f>
        <v>8.4442446043164754E-3</v>
      </c>
      <c r="AF508" s="1">
        <f>(Table2[[#This Row],[Current Week High]]/Table2[[#This Row],[Close Price]])-1</f>
        <v>8.2629593629335307E-3</v>
      </c>
      <c r="AG508" s="1">
        <f>(Table2[[#This Row],[Close Price]]/Table2[[#This Row],[Current Month Low]])-1</f>
        <v>8.4442446043164754E-3</v>
      </c>
      <c r="AH508" s="1">
        <f>(Table2[[#This Row],[Current Month High]]/Table2[[#This Row],[Close Price]])-1</f>
        <v>4.3585193376078024E-2</v>
      </c>
      <c r="AI508">
        <v>8.8684578960040508</v>
      </c>
      <c r="AJ508">
        <v>27.4306818181818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-0.12</v>
      </c>
      <c r="AM508" t="s">
        <v>3189</v>
      </c>
      <c r="AN508">
        <v>0.91</v>
      </c>
      <c r="AO508" t="s">
        <v>3188</v>
      </c>
      <c r="AP508">
        <v>1.7658742862890001E-3</v>
      </c>
      <c r="AQ508">
        <f>(Table2[[#This Row],[Sharpe Ratio]]-AVERAGE(Table2[Sharpe Ratio]))/_xlfn.STDEV.P(Table2[Sharpe Ratio])</f>
        <v>-0.69670257321488327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-2.5692789423571831</v>
      </c>
      <c r="AS508">
        <f>_xlfn.RANK.AVG(Table2[[#This Row],[1Y Return vs Nifty Z-Score]],Table2[1Y Return vs Nifty Z-Score])</f>
        <v>474</v>
      </c>
      <c r="AT508">
        <f>_xlfn.RANK.AVG(Table2[[#This Row],[6M Return vs Nifty Z-Score]],Table2[6M Return vs Nifty Z-Score])</f>
        <v>440</v>
      </c>
      <c r="AU508">
        <f>_xlfn.RANK.AVG(Table2[[#This Row],[Sharpe Ratio Z-Score]],Table2[Sharpe Ratio Z-Score])</f>
        <v>506</v>
      </c>
      <c r="AV508">
        <f>(Table2[[#This Row],[Rank 1Y]]+Table2[[#This Row],[Rank 6M]]+Table2[[#This Row],[Rank Sharpe]])/3</f>
        <v>473.33333333333331</v>
      </c>
    </row>
    <row r="509" spans="1:48" x14ac:dyDescent="0.3">
      <c r="A509" t="s">
        <v>577</v>
      </c>
      <c r="B509" t="s">
        <v>578</v>
      </c>
      <c r="C509" t="s">
        <v>3129</v>
      </c>
      <c r="D509" t="s">
        <v>579</v>
      </c>
      <c r="E509">
        <v>34920.749555000002</v>
      </c>
      <c r="F509">
        <v>607.5</v>
      </c>
      <c r="G509">
        <v>4.1722867451390799</v>
      </c>
      <c r="H509">
        <f>(Table2[[#This Row],[1Y Return vs Nifty]]-AVERAGE(Table2[1Y Return vs Nifty]))/_xlfn.STDEV.P(Table2[1Y Return vs Nifty])</f>
        <v>-0.34466053098016292</v>
      </c>
      <c r="I509">
        <v>-8.8007858859901091</v>
      </c>
      <c r="J509">
        <f>(Table2[[#This Row],[1M Return vs Nifty]]-AVERAGE(Table2[1M Return vs Nifty]))/_xlfn.STDEV.P(Table2[1M Return vs Nifty])</f>
        <v>-0.94146038801861898</v>
      </c>
      <c r="K509">
        <v>-16.212339371047801</v>
      </c>
      <c r="L509">
        <f>(Table2[[#This Row],[6M Return vs Nifty]]-AVERAGE(Table2[6M Return vs Nifty]))/_xlfn.STDEV.P(Table2[6M Return vs Nifty])</f>
        <v>-0.76500218538592524</v>
      </c>
      <c r="M509">
        <v>-0.45721804475567301</v>
      </c>
      <c r="N509">
        <f>(Table2[[#This Row],[1W Return vs Nifty]]-AVERAGE(Table2[1W Return vs Nifty]))/_xlfn.STDEV.P(Table2[1W Return vs Nifty])</f>
        <v>-0.48502104860960582</v>
      </c>
      <c r="O509">
        <v>662.71</v>
      </c>
      <c r="P509">
        <v>681.41261926561594</v>
      </c>
      <c r="Q509">
        <v>644.52632874257802</v>
      </c>
      <c r="R509">
        <v>25.2683265654846</v>
      </c>
      <c r="S509" s="1">
        <f>(Table2[[#This Row],[Close Price]]-Table2[[#This Row],[20D EMA]])/Table2[[#This Row],[20D EMA]]</f>
        <v>-8.3309441535513326E-2</v>
      </c>
      <c r="T509" s="1">
        <f>(Table2[[#This Row],[Close Price]]-Table2[[#This Row],[50D EMA]])/Table2[[#This Row],[50D EMA]]</f>
        <v>-0.10846969541784295</v>
      </c>
      <c r="U509" s="1">
        <f>(Table2[[#This Row],[Close Price]]-Table2[[#This Row],[200D EMA]])/Table2[[#This Row],[200D EMA]]</f>
        <v>-5.7447348682890233E-2</v>
      </c>
      <c r="V509">
        <v>0.72534431485017203</v>
      </c>
      <c r="W509">
        <v>601</v>
      </c>
      <c r="X509">
        <v>637.85</v>
      </c>
      <c r="Y509">
        <v>601</v>
      </c>
      <c r="Z509">
        <v>637.85</v>
      </c>
      <c r="AA509">
        <v>601</v>
      </c>
      <c r="AB509">
        <v>668.75</v>
      </c>
      <c r="AC509" s="1">
        <f>(Table2[[#This Row],[Close Price]]/Table2[[#This Row],[Day Low]])-1</f>
        <v>1.0815307820299491E-2</v>
      </c>
      <c r="AD509" s="1">
        <f>(Table2[[#This Row],[Day High]]/Table2[[#This Row],[Close Price]])-1</f>
        <v>4.9958847736625511E-2</v>
      </c>
      <c r="AE509" s="1">
        <f>(Table2[[#This Row],[Close Price]]/Table2[[#This Row],[Current Week Low]])-1</f>
        <v>1.0815307820299491E-2</v>
      </c>
      <c r="AF509" s="1">
        <f>(Table2[[#This Row],[Current Week High]]/Table2[[#This Row],[Close Price]])-1</f>
        <v>4.9958847736625511E-2</v>
      </c>
      <c r="AG509" s="1">
        <f>(Table2[[#This Row],[Close Price]]/Table2[[#This Row],[Current Month Low]])-1</f>
        <v>1.0815307820299491E-2</v>
      </c>
      <c r="AH509" s="1">
        <f>(Table2[[#This Row],[Current Month High]]/Table2[[#This Row],[Close Price]])-1</f>
        <v>0.10082304526748964</v>
      </c>
      <c r="AI509">
        <v>36.090534979423801</v>
      </c>
      <c r="AJ509">
        <v>40.625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-0.22</v>
      </c>
      <c r="AM509" t="s">
        <v>3189</v>
      </c>
      <c r="AN509">
        <v>-9.9499999999999993</v>
      </c>
      <c r="AO509" t="s">
        <v>3189</v>
      </c>
      <c r="AP509">
        <v>3.0866497515652999E-2</v>
      </c>
      <c r="AQ509">
        <f>(Table2[[#This Row],[Sharpe Ratio]]-AVERAGE(Table2[Sharpe Ratio]))/_xlfn.STDEV.P(Table2[Sharpe Ratio])</f>
        <v>-0.35694969294073897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417</v>
      </c>
      <c r="AT509">
        <f>_xlfn.RANK.AVG(Table2[[#This Row],[6M Return vs Nifty Z-Score]],Table2[6M Return vs Nifty Z-Score])</f>
        <v>570</v>
      </c>
      <c r="AU509">
        <f>_xlfn.RANK.AVG(Table2[[#This Row],[Sharpe Ratio Z-Score]],Table2[Sharpe Ratio Z-Score])</f>
        <v>433</v>
      </c>
      <c r="AV509">
        <f>(Table2[[#This Row],[Rank 1Y]]+Table2[[#This Row],[Rank 6M]]+Table2[[#This Row],[Rank Sharpe]])/3</f>
        <v>473.33333333333331</v>
      </c>
    </row>
    <row r="510" spans="1:48" x14ac:dyDescent="0.3">
      <c r="A510" t="s">
        <v>228</v>
      </c>
      <c r="B510" t="s">
        <v>229</v>
      </c>
      <c r="C510" t="s">
        <v>3131</v>
      </c>
      <c r="D510" t="s">
        <v>230</v>
      </c>
      <c r="E510">
        <v>111842.17695288001</v>
      </c>
      <c r="F510">
        <v>1111.4000000000001</v>
      </c>
      <c r="G510">
        <v>1.6063382239637001</v>
      </c>
      <c r="H510">
        <f>(Table2[[#This Row],[1Y Return vs Nifty]]-AVERAGE(Table2[1Y Return vs Nifty]))/_xlfn.STDEV.P(Table2[1Y Return vs Nifty])</f>
        <v>-0.3907813059188967</v>
      </c>
      <c r="I510">
        <v>-3.6955430964557299</v>
      </c>
      <c r="J510">
        <f>(Table2[[#This Row],[1M Return vs Nifty]]-AVERAGE(Table2[1M Return vs Nifty]))/_xlfn.STDEV.P(Table2[1M Return vs Nifty])</f>
        <v>-0.37107002619130924</v>
      </c>
      <c r="K510">
        <v>-11.203284971657</v>
      </c>
      <c r="L510">
        <f>(Table2[[#This Row],[6M Return vs Nifty]]-AVERAGE(Table2[6M Return vs Nifty]))/_xlfn.STDEV.P(Table2[6M Return vs Nifty])</f>
        <v>-0.58820655579686032</v>
      </c>
      <c r="M510">
        <v>-1.47697329268348</v>
      </c>
      <c r="N510">
        <f>(Table2[[#This Row],[1W Return vs Nifty]]-AVERAGE(Table2[1W Return vs Nifty]))/_xlfn.STDEV.P(Table2[1W Return vs Nifty])</f>
        <v>-0.74598496043172946</v>
      </c>
      <c r="O510">
        <v>1184.17</v>
      </c>
      <c r="P510">
        <v>1182.97962748591</v>
      </c>
      <c r="Q510">
        <v>1109.9632995578399</v>
      </c>
      <c r="R510">
        <v>20.4982801368885</v>
      </c>
      <c r="S510" s="1">
        <f>(Table2[[#This Row],[Close Price]]-Table2[[#This Row],[20D EMA]])/Table2[[#This Row],[20D EMA]]</f>
        <v>-6.1452325257353231E-2</v>
      </c>
      <c r="T510" s="1">
        <f>(Table2[[#This Row],[Close Price]]-Table2[[#This Row],[50D EMA]])/Table2[[#This Row],[50D EMA]]</f>
        <v>-6.0507912243621842E-2</v>
      </c>
      <c r="U510" s="1">
        <f>(Table2[[#This Row],[Close Price]]-Table2[[#This Row],[200D EMA]])/Table2[[#This Row],[200D EMA]]</f>
        <v>1.2943675189373042E-3</v>
      </c>
      <c r="V510">
        <v>1.21055597988285</v>
      </c>
      <c r="W510">
        <v>1106.95</v>
      </c>
      <c r="X510">
        <v>1142.6500000000001</v>
      </c>
      <c r="Y510">
        <v>1106.95</v>
      </c>
      <c r="Z510">
        <v>1142.6500000000001</v>
      </c>
      <c r="AA510">
        <v>1106.95</v>
      </c>
      <c r="AB510">
        <v>1205.45</v>
      </c>
      <c r="AC510" s="1">
        <f>(Table2[[#This Row],[Close Price]]/Table2[[#This Row],[Day Low]])-1</f>
        <v>4.0200551063733769E-3</v>
      </c>
      <c r="AD510" s="1">
        <f>(Table2[[#This Row],[Day High]]/Table2[[#This Row],[Close Price]])-1</f>
        <v>2.8117689400755763E-2</v>
      </c>
      <c r="AE510" s="1">
        <f>(Table2[[#This Row],[Close Price]]/Table2[[#This Row],[Current Week Low]])-1</f>
        <v>4.0200551063733769E-3</v>
      </c>
      <c r="AF510" s="1">
        <f>(Table2[[#This Row],[Current Week High]]/Table2[[#This Row],[Close Price]])-1</f>
        <v>2.8117689400755763E-2</v>
      </c>
      <c r="AG510" s="1">
        <f>(Table2[[#This Row],[Close Price]]/Table2[[#This Row],[Current Month Low]])-1</f>
        <v>4.0200551063733769E-3</v>
      </c>
      <c r="AH510" s="1">
        <f>(Table2[[#This Row],[Current Month High]]/Table2[[#This Row],[Close Price]])-1</f>
        <v>8.462299802051465E-2</v>
      </c>
      <c r="AI510">
        <v>12.778513480578001</v>
      </c>
      <c r="AJ510">
        <v>29.8124520733037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-0.08</v>
      </c>
      <c r="AM510" t="s">
        <v>3189</v>
      </c>
      <c r="AN510">
        <v>-7.45</v>
      </c>
      <c r="AO510" t="s">
        <v>3189</v>
      </c>
      <c r="AP510">
        <v>1.8928261377752002E-2</v>
      </c>
      <c r="AQ510">
        <f>(Table2[[#This Row],[Sharpe Ratio]]-AVERAGE(Table2[Sharpe Ratio]))/_xlfn.STDEV.P(Table2[Sharpe Ratio])</f>
        <v>-0.49632987326457412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-2.5923727216033701</v>
      </c>
      <c r="AS510">
        <f>_xlfn.RANK.AVG(Table2[[#This Row],[1Y Return vs Nifty Z-Score]],Table2[1Y Return vs Nifty Z-Score])</f>
        <v>435</v>
      </c>
      <c r="AT510">
        <f>_xlfn.RANK.AVG(Table2[[#This Row],[6M Return vs Nifty Z-Score]],Table2[6M Return vs Nifty Z-Score])</f>
        <v>524</v>
      </c>
      <c r="AU510">
        <f>_xlfn.RANK.AVG(Table2[[#This Row],[Sharpe Ratio Z-Score]],Table2[Sharpe Ratio Z-Score])</f>
        <v>462</v>
      </c>
      <c r="AV510">
        <f>(Table2[[#This Row],[Rank 1Y]]+Table2[[#This Row],[Rank 6M]]+Table2[[#This Row],[Rank Sharpe]])/3</f>
        <v>473.66666666666669</v>
      </c>
    </row>
    <row r="511" spans="1:48" x14ac:dyDescent="0.3">
      <c r="A511" t="s">
        <v>1272</v>
      </c>
      <c r="B511" t="s">
        <v>1273</v>
      </c>
      <c r="C511" t="s">
        <v>3132</v>
      </c>
      <c r="D511" t="s">
        <v>48</v>
      </c>
      <c r="E511">
        <v>9162.6232679999994</v>
      </c>
      <c r="F511">
        <v>310.14999999999998</v>
      </c>
      <c r="G511">
        <v>-15.019594742303999</v>
      </c>
      <c r="H511">
        <f>(Table2[[#This Row],[1Y Return vs Nifty]]-AVERAGE(Table2[1Y Return vs Nifty]))/_xlfn.STDEV.P(Table2[1Y Return vs Nifty])</f>
        <v>-0.68961852192526474</v>
      </c>
      <c r="I511">
        <v>-5.3929883392958198</v>
      </c>
      <c r="J511">
        <f>(Table2[[#This Row],[1M Return vs Nifty]]-AVERAGE(Table2[1M Return vs Nifty]))/_xlfn.STDEV.P(Table2[1M Return vs Nifty])</f>
        <v>-0.56071946034366804</v>
      </c>
      <c r="K511">
        <v>6.8131995158356098</v>
      </c>
      <c r="L511">
        <f>(Table2[[#This Row],[6M Return vs Nifty]]-AVERAGE(Table2[6M Return vs Nifty]))/_xlfn.STDEV.P(Table2[6M Return vs Nifty])</f>
        <v>4.7689057222488139E-2</v>
      </c>
      <c r="M511">
        <v>0.12416194820109901</v>
      </c>
      <c r="N511">
        <f>(Table2[[#This Row],[1W Return vs Nifty]]-AVERAGE(Table2[1W Return vs Nifty]))/_xlfn.STDEV.P(Table2[1W Return vs Nifty])</f>
        <v>-0.33624103740062328</v>
      </c>
      <c r="O511">
        <v>334.98</v>
      </c>
      <c r="P511">
        <v>340.01446722558899</v>
      </c>
      <c r="Q511">
        <v>313.73016687464002</v>
      </c>
      <c r="R511">
        <v>37.709576096354503</v>
      </c>
      <c r="S511" s="1">
        <f>(Table2[[#This Row],[Close Price]]-Table2[[#This Row],[20D EMA]])/Table2[[#This Row],[20D EMA]]</f>
        <v>-7.412382828825613E-2</v>
      </c>
      <c r="T511" s="1">
        <f>(Table2[[#This Row],[Close Price]]-Table2[[#This Row],[50D EMA]])/Table2[[#This Row],[50D EMA]]</f>
        <v>-8.7832930961066633E-2</v>
      </c>
      <c r="U511" s="1">
        <f>(Table2[[#This Row],[Close Price]]-Table2[[#This Row],[200D EMA]])/Table2[[#This Row],[200D EMA]]</f>
        <v>-1.1411611801011797E-2</v>
      </c>
      <c r="V511">
        <v>0.5827417760493</v>
      </c>
      <c r="W511">
        <v>305.3</v>
      </c>
      <c r="X511">
        <v>330.55</v>
      </c>
      <c r="Y511">
        <v>305.3</v>
      </c>
      <c r="Z511">
        <v>330.55</v>
      </c>
      <c r="AA511">
        <v>305.3</v>
      </c>
      <c r="AB511">
        <v>346</v>
      </c>
      <c r="AC511" s="1">
        <f>(Table2[[#This Row],[Close Price]]/Table2[[#This Row],[Day Low]])-1</f>
        <v>1.5886013756960304E-2</v>
      </c>
      <c r="AD511" s="1">
        <f>(Table2[[#This Row],[Day High]]/Table2[[#This Row],[Close Price]])-1</f>
        <v>6.577462518136401E-2</v>
      </c>
      <c r="AE511" s="1">
        <f>(Table2[[#This Row],[Close Price]]/Table2[[#This Row],[Current Week Low]])-1</f>
        <v>1.5886013756960304E-2</v>
      </c>
      <c r="AF511" s="1">
        <f>(Table2[[#This Row],[Current Week High]]/Table2[[#This Row],[Close Price]])-1</f>
        <v>6.577462518136401E-2</v>
      </c>
      <c r="AG511" s="1">
        <f>(Table2[[#This Row],[Close Price]]/Table2[[#This Row],[Current Month Low]])-1</f>
        <v>1.5886013756960304E-2</v>
      </c>
      <c r="AH511" s="1">
        <f>(Table2[[#This Row],[Current Month High]]/Table2[[#This Row],[Close Price]])-1</f>
        <v>0.11558923101724972</v>
      </c>
      <c r="AI511">
        <v>33.935192648718299</v>
      </c>
      <c r="AJ511">
        <v>31.003167898627201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-0.09</v>
      </c>
      <c r="AM511" t="s">
        <v>3189</v>
      </c>
      <c r="AN511">
        <v>-5.66</v>
      </c>
      <c r="AO511" t="s">
        <v>3189</v>
      </c>
      <c r="AP511">
        <v>-7.6880695365679997E-3</v>
      </c>
      <c r="AQ511">
        <f>(Table2[[#This Row],[Sharpe Ratio]]-AVERAGE(Table2[Sharpe Ratio]))/_xlfn.STDEV.P(Table2[Sharpe Ratio])</f>
        <v>-0.80707837576898611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544</v>
      </c>
      <c r="AT511">
        <f>_xlfn.RANK.AVG(Table2[[#This Row],[6M Return vs Nifty Z-Score]],Table2[6M Return vs Nifty Z-Score])</f>
        <v>300</v>
      </c>
      <c r="AU511">
        <f>_xlfn.RANK.AVG(Table2[[#This Row],[Sharpe Ratio Z-Score]],Table2[Sharpe Ratio Z-Score])</f>
        <v>577</v>
      </c>
      <c r="AV511">
        <f>(Table2[[#This Row],[Rank 1Y]]+Table2[[#This Row],[Rank 6M]]+Table2[[#This Row],[Rank Sharpe]])/3</f>
        <v>473.66666666666669</v>
      </c>
    </row>
    <row r="512" spans="1:48" x14ac:dyDescent="0.3">
      <c r="A512" t="s">
        <v>131</v>
      </c>
      <c r="B512" t="s">
        <v>132</v>
      </c>
      <c r="C512" t="s">
        <v>3129</v>
      </c>
      <c r="D512" t="s">
        <v>54</v>
      </c>
      <c r="E512">
        <v>215249.26828943999</v>
      </c>
      <c r="F512">
        <v>336.35</v>
      </c>
      <c r="G512">
        <v>26.965428669500099</v>
      </c>
      <c r="H512">
        <f>(Table2[[#This Row],[1Y Return vs Nifty]]-AVERAGE(Table2[1Y Return vs Nifty]))/_xlfn.STDEV.P(Table2[1Y Return vs Nifty])</f>
        <v>6.5027099213810821E-2</v>
      </c>
      <c r="I512">
        <v>0.28600888121339801</v>
      </c>
      <c r="J512">
        <f>(Table2[[#This Row],[1M Return vs Nifty]]-AVERAGE(Table2[1M Return vs Nifty]))/_xlfn.STDEV.P(Table2[1M Return vs Nifty])</f>
        <v>7.3774414475157687E-2</v>
      </c>
      <c r="K512">
        <v>-19.0462251873303</v>
      </c>
      <c r="L512">
        <f>(Table2[[#This Row],[6M Return vs Nifty]]-AVERAGE(Table2[6M Return vs Nifty]))/_xlfn.STDEV.P(Table2[6M Return vs Nifty])</f>
        <v>-0.86502478189318599</v>
      </c>
      <c r="M512">
        <v>-1.08538039981087</v>
      </c>
      <c r="N512">
        <f>(Table2[[#This Row],[1W Return vs Nifty]]-AVERAGE(Table2[1W Return vs Nifty]))/_xlfn.STDEV.P(Table2[1W Return vs Nifty])</f>
        <v>-0.64577305823908415</v>
      </c>
      <c r="O512">
        <v>346.06</v>
      </c>
      <c r="P512">
        <v>343.07850702305302</v>
      </c>
      <c r="Q512">
        <v>314.03014111220301</v>
      </c>
      <c r="R512">
        <v>34.356830922058201</v>
      </c>
      <c r="S512" s="1">
        <f>(Table2[[#This Row],[Close Price]]-Table2[[#This Row],[20D EMA]])/Table2[[#This Row],[20D EMA]]</f>
        <v>-2.805871814136271E-2</v>
      </c>
      <c r="T512" s="1">
        <f>(Table2[[#This Row],[Close Price]]-Table2[[#This Row],[50D EMA]])/Table2[[#This Row],[50D EMA]]</f>
        <v>-1.9612149654717016E-2</v>
      </c>
      <c r="U512" s="1">
        <f>(Table2[[#This Row],[Close Price]]-Table2[[#This Row],[200D EMA]])/Table2[[#This Row],[200D EMA]]</f>
        <v>7.1075530548585536E-2</v>
      </c>
      <c r="V512">
        <v>1.3025845830926901</v>
      </c>
      <c r="W512">
        <v>329.2</v>
      </c>
      <c r="X512">
        <v>348.9</v>
      </c>
      <c r="Y512">
        <v>329.2</v>
      </c>
      <c r="Z512">
        <v>348.9</v>
      </c>
      <c r="AA512">
        <v>329.2</v>
      </c>
      <c r="AB512">
        <v>353</v>
      </c>
      <c r="AC512" s="1">
        <f>(Table2[[#This Row],[Close Price]]/Table2[[#This Row],[Day Low]])-1</f>
        <v>2.1719319562576E-2</v>
      </c>
      <c r="AD512" s="1">
        <f>(Table2[[#This Row],[Day High]]/Table2[[#This Row],[Close Price]])-1</f>
        <v>3.7312323472573183E-2</v>
      </c>
      <c r="AE512" s="1">
        <f>(Table2[[#This Row],[Close Price]]/Table2[[#This Row],[Current Week Low]])-1</f>
        <v>2.1719319562576E-2</v>
      </c>
      <c r="AF512" s="1">
        <f>(Table2[[#This Row],[Current Week High]]/Table2[[#This Row],[Close Price]])-1</f>
        <v>3.7312323472573183E-2</v>
      </c>
      <c r="AG512" s="1">
        <f>(Table2[[#This Row],[Close Price]]/Table2[[#This Row],[Current Month Low]])-1</f>
        <v>2.1719319562576E-2</v>
      </c>
      <c r="AH512" s="1">
        <f>(Table2[[#This Row],[Current Month High]]/Table2[[#This Row],[Close Price]])-1</f>
        <v>4.9502006838114898E-2</v>
      </c>
      <c r="AI512">
        <v>17.3480005946186</v>
      </c>
      <c r="AJ512">
        <v>64.675642594859198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0.02</v>
      </c>
      <c r="AM512" t="s">
        <v>3188</v>
      </c>
      <c r="AN512">
        <v>-3.04</v>
      </c>
      <c r="AO512" t="s">
        <v>3189</v>
      </c>
      <c r="AQ512">
        <f>(Table2[[#This Row],[Sharpe Ratio]]-AVERAGE(Table2[Sharpe Ratio]))/_xlfn.STDEV.P(Table2[Sharpe Ratio])</f>
        <v>-0.71731934386752505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-2.0893156703108264</v>
      </c>
      <c r="AS512">
        <f>_xlfn.RANK.AVG(Table2[[#This Row],[1Y Return vs Nifty Z-Score]],Table2[1Y Return vs Nifty Z-Score])</f>
        <v>280</v>
      </c>
      <c r="AT512">
        <f>_xlfn.RANK.AVG(Table2[[#This Row],[6M Return vs Nifty Z-Score]],Table2[6M Return vs Nifty Z-Score])</f>
        <v>602</v>
      </c>
      <c r="AU512">
        <f>_xlfn.RANK.AVG(Table2[[#This Row],[Sharpe Ratio Z-Score]],Table2[Sharpe Ratio Z-Score])</f>
        <v>541.5</v>
      </c>
      <c r="AV512">
        <f>(Table2[[#This Row],[Rank 1Y]]+Table2[[#This Row],[Rank 6M]]+Table2[[#This Row],[Rank Sharpe]])/3</f>
        <v>474.5</v>
      </c>
    </row>
    <row r="513" spans="1:48" x14ac:dyDescent="0.3">
      <c r="A513" t="s">
        <v>1680</v>
      </c>
      <c r="B513" t="s">
        <v>1681</v>
      </c>
      <c r="C513" t="s">
        <v>3129</v>
      </c>
      <c r="D513" t="s">
        <v>54</v>
      </c>
      <c r="E513">
        <v>5199.6746442000003</v>
      </c>
      <c r="F513">
        <v>53.72</v>
      </c>
      <c r="G513">
        <v>35.156770477960102</v>
      </c>
      <c r="H513">
        <f>(Table2[[#This Row],[1Y Return vs Nifty]]-AVERAGE(Table2[1Y Return vs Nifty]))/_xlfn.STDEV.P(Table2[1Y Return vs Nifty])</f>
        <v>0.21225960558582896</v>
      </c>
      <c r="I513">
        <v>-6.6862411439516896</v>
      </c>
      <c r="J513">
        <f>(Table2[[#This Row],[1M Return vs Nifty]]-AVERAGE(Table2[1M Return vs Nifty]))/_xlfn.STDEV.P(Table2[1M Return vs Nifty])</f>
        <v>-0.7052099313343968</v>
      </c>
      <c r="K513">
        <v>-43.609956791221599</v>
      </c>
      <c r="L513">
        <f>(Table2[[#This Row],[6M Return vs Nifty]]-AVERAGE(Table2[6M Return vs Nifty]))/_xlfn.STDEV.P(Table2[6M Return vs Nifty])</f>
        <v>-1.7320068602860537</v>
      </c>
      <c r="M513">
        <v>-1.3664708558036001</v>
      </c>
      <c r="N513">
        <f>(Table2[[#This Row],[1W Return vs Nifty]]-AVERAGE(Table2[1W Return vs Nifty]))/_xlfn.STDEV.P(Table2[1W Return vs Nifty])</f>
        <v>-0.71770646100488233</v>
      </c>
      <c r="O513">
        <v>60.3</v>
      </c>
      <c r="P513">
        <v>62.8304419968849</v>
      </c>
      <c r="Q513">
        <v>61.917093169495097</v>
      </c>
      <c r="R513">
        <v>25.1039880329505</v>
      </c>
      <c r="S513" s="1">
        <f>(Table2[[#This Row],[Close Price]]-Table2[[#This Row],[20D EMA]])/Table2[[#This Row],[20D EMA]]</f>
        <v>-0.10912106135986731</v>
      </c>
      <c r="T513" s="1">
        <f>(Table2[[#This Row],[Close Price]]-Table2[[#This Row],[50D EMA]])/Table2[[#This Row],[50D EMA]]</f>
        <v>-0.14500044416903182</v>
      </c>
      <c r="U513" s="1">
        <f>(Table2[[#This Row],[Close Price]]-Table2[[#This Row],[200D EMA]])/Table2[[#This Row],[200D EMA]]</f>
        <v>-0.13238821058759889</v>
      </c>
      <c r="V513">
        <v>1.0686269237455801</v>
      </c>
      <c r="W513">
        <v>53.05</v>
      </c>
      <c r="X513">
        <v>58.33</v>
      </c>
      <c r="Y513">
        <v>53.05</v>
      </c>
      <c r="Z513">
        <v>58.33</v>
      </c>
      <c r="AA513">
        <v>53.05</v>
      </c>
      <c r="AB513">
        <v>61.2</v>
      </c>
      <c r="AC513" s="1">
        <f>(Table2[[#This Row],[Close Price]]/Table2[[#This Row],[Day Low]])-1</f>
        <v>1.2629594721960347E-2</v>
      </c>
      <c r="AD513" s="1">
        <f>(Table2[[#This Row],[Day High]]/Table2[[#This Row],[Close Price]])-1</f>
        <v>8.5815338793745255E-2</v>
      </c>
      <c r="AE513" s="1">
        <f>(Table2[[#This Row],[Close Price]]/Table2[[#This Row],[Current Week Low]])-1</f>
        <v>1.2629594721960347E-2</v>
      </c>
      <c r="AF513" s="1">
        <f>(Table2[[#This Row],[Current Week High]]/Table2[[#This Row],[Close Price]])-1</f>
        <v>8.5815338793745255E-2</v>
      </c>
      <c r="AG513" s="1">
        <f>(Table2[[#This Row],[Close Price]]/Table2[[#This Row],[Current Month Low]])-1</f>
        <v>1.2629594721960347E-2</v>
      </c>
      <c r="AH513" s="1">
        <f>(Table2[[#This Row],[Current Month High]]/Table2[[#This Row],[Close Price]])-1</f>
        <v>0.139240506329114</v>
      </c>
      <c r="AI513">
        <v>85.4616530156366</v>
      </c>
      <c r="AJ513">
        <v>65.0384024577573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-0.27</v>
      </c>
      <c r="AM513" t="s">
        <v>3189</v>
      </c>
      <c r="AN513">
        <v>-12.58</v>
      </c>
      <c r="AO513" t="s">
        <v>3189</v>
      </c>
      <c r="AP513">
        <v>1.8485286172296E-2</v>
      </c>
      <c r="AQ513">
        <f>(Table2[[#This Row],[Sharpe Ratio]]-AVERAGE(Table2[Sharpe Ratio]))/_xlfn.STDEV.P(Table2[Sharpe Ratio])</f>
        <v>-0.50150165603903518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241</v>
      </c>
      <c r="AT513">
        <f>_xlfn.RANK.AVG(Table2[[#This Row],[6M Return vs Nifty Z-Score]],Table2[6M Return vs Nifty Z-Score])</f>
        <v>725</v>
      </c>
      <c r="AU513">
        <f>_xlfn.RANK.AVG(Table2[[#This Row],[Sharpe Ratio Z-Score]],Table2[Sharpe Ratio Z-Score])</f>
        <v>463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1357</v>
      </c>
      <c r="B514" t="s">
        <v>1358</v>
      </c>
      <c r="C514" t="s">
        <v>3129</v>
      </c>
      <c r="D514" t="s">
        <v>21</v>
      </c>
      <c r="E514">
        <v>8297.99270204799</v>
      </c>
      <c r="F514">
        <v>28.3</v>
      </c>
      <c r="G514">
        <v>19.4015411106617</v>
      </c>
      <c r="H514">
        <f>(Table2[[#This Row],[1Y Return vs Nifty]]-AVERAGE(Table2[1Y Return vs Nifty]))/_xlfn.STDEV.P(Table2[1Y Return vs Nifty])</f>
        <v>-7.0927442696981799E-2</v>
      </c>
      <c r="I514">
        <v>5.0530105953925402</v>
      </c>
      <c r="J514">
        <f>(Table2[[#This Row],[1M Return vs Nifty]]-AVERAGE(Table2[1M Return vs Nifty]))/_xlfn.STDEV.P(Table2[1M Return vs Nifty])</f>
        <v>0.60637432101751354</v>
      </c>
      <c r="K514">
        <v>-29.442025954008599</v>
      </c>
      <c r="L514">
        <f>(Table2[[#This Row],[6M Return vs Nifty]]-AVERAGE(Table2[6M Return vs Nifty]))/_xlfn.STDEV.P(Table2[6M Return vs Nifty])</f>
        <v>-1.2319467585941981</v>
      </c>
      <c r="M514">
        <v>10.324887650753601</v>
      </c>
      <c r="N514">
        <f>(Table2[[#This Row],[1W Return vs Nifty]]-AVERAGE(Table2[1W Return vs Nifty]))/_xlfn.STDEV.P(Table2[1W Return vs Nifty])</f>
        <v>2.2742101352429493</v>
      </c>
      <c r="O514">
        <v>29.07</v>
      </c>
      <c r="P514">
        <v>29.0210701413924</v>
      </c>
      <c r="Q514">
        <v>28.0568538550312</v>
      </c>
      <c r="R514">
        <v>58.640602451792397</v>
      </c>
      <c r="S514" s="1">
        <f>(Table2[[#This Row],[Close Price]]-Table2[[#This Row],[20D EMA]])/Table2[[#This Row],[20D EMA]]</f>
        <v>-2.6487788097695204E-2</v>
      </c>
      <c r="T514" s="1">
        <f>(Table2[[#This Row],[Close Price]]-Table2[[#This Row],[50D EMA]])/Table2[[#This Row],[50D EMA]]</f>
        <v>-2.4846435292678805E-2</v>
      </c>
      <c r="U514" s="1">
        <f>(Table2[[#This Row],[Close Price]]-Table2[[#This Row],[200D EMA]])/Table2[[#This Row],[200D EMA]]</f>
        <v>8.6661942292292852E-3</v>
      </c>
      <c r="V514">
        <v>0.93329964799898701</v>
      </c>
      <c r="W514">
        <v>27.84</v>
      </c>
      <c r="X514">
        <v>30.31</v>
      </c>
      <c r="Y514">
        <v>27.84</v>
      </c>
      <c r="Z514">
        <v>30.31</v>
      </c>
      <c r="AA514">
        <v>27.84</v>
      </c>
      <c r="AB514">
        <v>32.299999999999997</v>
      </c>
      <c r="AC514" s="1">
        <f>(Table2[[#This Row],[Close Price]]/Table2[[#This Row],[Day Low]])-1</f>
        <v>1.6522988505747183E-2</v>
      </c>
      <c r="AD514" s="1">
        <f>(Table2[[#This Row],[Day High]]/Table2[[#This Row],[Close Price]])-1</f>
        <v>7.1024734982332083E-2</v>
      </c>
      <c r="AE514" s="1">
        <f>(Table2[[#This Row],[Close Price]]/Table2[[#This Row],[Current Week Low]])-1</f>
        <v>1.6522988505747183E-2</v>
      </c>
      <c r="AF514" s="1">
        <f>(Table2[[#This Row],[Current Week High]]/Table2[[#This Row],[Close Price]])-1</f>
        <v>7.1024734982332083E-2</v>
      </c>
      <c r="AG514" s="1">
        <f>(Table2[[#This Row],[Close Price]]/Table2[[#This Row],[Current Month Low]])-1</f>
        <v>1.6522988505747183E-2</v>
      </c>
      <c r="AH514" s="1">
        <f>(Table2[[#This Row],[Current Month High]]/Table2[[#This Row],[Close Price]])-1</f>
        <v>0.14134275618374548</v>
      </c>
      <c r="AI514">
        <v>43.119410940245103</v>
      </c>
      <c r="AJ514">
        <v>67.298494414764406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-0.09</v>
      </c>
      <c r="AM514" t="s">
        <v>3189</v>
      </c>
      <c r="AN514">
        <v>2.39</v>
      </c>
      <c r="AO514" t="s">
        <v>3188</v>
      </c>
      <c r="AP514">
        <v>3.2270748938473003E-2</v>
      </c>
      <c r="AQ514">
        <f>(Table2[[#This Row],[Sharpe Ratio]]-AVERAGE(Table2[Sharpe Ratio]))/_xlfn.STDEV.P(Table2[Sharpe Ratio])</f>
        <v>-0.34055490779226333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1.2371553471770196</v>
      </c>
      <c r="AS514">
        <f>_xlfn.RANK.AVG(Table2[[#This Row],[1Y Return vs Nifty Z-Score]],Table2[1Y Return vs Nifty Z-Score])</f>
        <v>325</v>
      </c>
      <c r="AT514">
        <f>_xlfn.RANK.AVG(Table2[[#This Row],[6M Return vs Nifty Z-Score]],Table2[6M Return vs Nifty Z-Score])</f>
        <v>681</v>
      </c>
      <c r="AU514">
        <f>_xlfn.RANK.AVG(Table2[[#This Row],[Sharpe Ratio Z-Score]],Table2[Sharpe Ratio Z-Score])</f>
        <v>424</v>
      </c>
      <c r="AV514">
        <f>(Table2[[#This Row],[Rank 1Y]]+Table2[[#This Row],[Rank 6M]]+Table2[[#This Row],[Rank Sharpe]])/3</f>
        <v>476.66666666666669</v>
      </c>
    </row>
    <row r="515" spans="1:48" x14ac:dyDescent="0.3">
      <c r="A515" t="s">
        <v>724</v>
      </c>
      <c r="B515" t="s">
        <v>725</v>
      </c>
      <c r="C515" t="s">
        <v>3129</v>
      </c>
      <c r="D515" t="s">
        <v>562</v>
      </c>
      <c r="E515">
        <v>23995.490072979999</v>
      </c>
      <c r="F515">
        <v>2514.75</v>
      </c>
      <c r="G515">
        <v>-2.91363800977875</v>
      </c>
      <c r="H515">
        <f>(Table2[[#This Row],[1Y Return vs Nifty]]-AVERAGE(Table2[1Y Return vs Nifty]))/_xlfn.STDEV.P(Table2[1Y Return vs Nifty])</f>
        <v>-0.47202409192357075</v>
      </c>
      <c r="I515">
        <v>10.7649516459553</v>
      </c>
      <c r="J515">
        <f>(Table2[[#This Row],[1M Return vs Nifty]]-AVERAGE(Table2[1M Return vs Nifty]))/_xlfn.STDEV.P(Table2[1M Return vs Nifty])</f>
        <v>1.2445488911370091</v>
      </c>
      <c r="K515">
        <v>-24.750129260321099</v>
      </c>
      <c r="L515">
        <f>(Table2[[#This Row],[6M Return vs Nifty]]-AVERAGE(Table2[6M Return vs Nifty]))/_xlfn.STDEV.P(Table2[6M Return vs Nifty])</f>
        <v>-1.0663452769995447</v>
      </c>
      <c r="M515">
        <v>10.667679288940001</v>
      </c>
      <c r="N515">
        <f>(Table2[[#This Row],[1W Return vs Nifty]]-AVERAGE(Table2[1W Return vs Nifty]))/_xlfn.STDEV.P(Table2[1W Return vs Nifty])</f>
        <v>2.3619333874868738</v>
      </c>
      <c r="O515">
        <v>2556.9</v>
      </c>
      <c r="P515">
        <v>2495.1255336863901</v>
      </c>
      <c r="Q515">
        <v>2510.2223481238402</v>
      </c>
      <c r="R515">
        <v>59.532362284049697</v>
      </c>
      <c r="S515" s="1">
        <f>(Table2[[#This Row],[Close Price]]-Table2[[#This Row],[20D EMA]])/Table2[[#This Row],[20D EMA]]</f>
        <v>-1.6484805819547144E-2</v>
      </c>
      <c r="T515" s="1">
        <f>(Table2[[#This Row],[Close Price]]-Table2[[#This Row],[50D EMA]])/Table2[[#This Row],[50D EMA]]</f>
        <v>7.8651218340169016E-3</v>
      </c>
      <c r="U515" s="1">
        <f>(Table2[[#This Row],[Close Price]]-Table2[[#This Row],[200D EMA]])/Table2[[#This Row],[200D EMA]]</f>
        <v>1.8036855896625182E-3</v>
      </c>
      <c r="V515">
        <v>1.49340777449176</v>
      </c>
      <c r="W515">
        <v>2496.0500000000002</v>
      </c>
      <c r="X515">
        <v>2689.7</v>
      </c>
      <c r="Y515">
        <v>2496.0500000000002</v>
      </c>
      <c r="Z515">
        <v>2689.7</v>
      </c>
      <c r="AA515">
        <v>2450</v>
      </c>
      <c r="AB515">
        <v>2794.3</v>
      </c>
      <c r="AC515" s="1">
        <f>(Table2[[#This Row],[Close Price]]/Table2[[#This Row],[Day Low]])-1</f>
        <v>7.4918371026220232E-3</v>
      </c>
      <c r="AD515" s="1">
        <f>(Table2[[#This Row],[Day High]]/Table2[[#This Row],[Close Price]])-1</f>
        <v>6.9569539715677475E-2</v>
      </c>
      <c r="AE515" s="1">
        <f>(Table2[[#This Row],[Close Price]]/Table2[[#This Row],[Current Week Low]])-1</f>
        <v>7.4918371026220232E-3</v>
      </c>
      <c r="AF515" s="1">
        <f>(Table2[[#This Row],[Current Week High]]/Table2[[#This Row],[Close Price]])-1</f>
        <v>6.9569539715677475E-2</v>
      </c>
      <c r="AG515" s="1">
        <f>(Table2[[#This Row],[Close Price]]/Table2[[#This Row],[Current Month Low]])-1</f>
        <v>2.6428571428571468E-2</v>
      </c>
      <c r="AH515" s="1">
        <f>(Table2[[#This Row],[Current Month High]]/Table2[[#This Row],[Close Price]])-1</f>
        <v>0.11116413162342198</v>
      </c>
      <c r="AI515">
        <v>54.925936971865902</v>
      </c>
      <c r="AJ515">
        <v>29.9679570003617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0.19</v>
      </c>
      <c r="AM515" t="s">
        <v>3188</v>
      </c>
      <c r="AN515">
        <v>-3.88</v>
      </c>
      <c r="AO515" t="s">
        <v>3189</v>
      </c>
      <c r="AP515">
        <v>7.0064607433723003E-2</v>
      </c>
      <c r="AQ515">
        <f>(Table2[[#This Row],[Sharpe Ratio]]-AVERAGE(Table2[Sharpe Ratio]))/_xlfn.STDEV.P(Table2[Sharpe Ratio])</f>
        <v>0.10069242149097478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460</v>
      </c>
      <c r="AT515">
        <f>_xlfn.RANK.AVG(Table2[[#This Row],[6M Return vs Nifty Z-Score]],Table2[6M Return vs Nifty Z-Score])</f>
        <v>651</v>
      </c>
      <c r="AU515">
        <f>_xlfn.RANK.AVG(Table2[[#This Row],[Sharpe Ratio Z-Score]],Table2[Sharpe Ratio Z-Score])</f>
        <v>321</v>
      </c>
      <c r="AV515">
        <f>(Table2[[#This Row],[Rank 1Y]]+Table2[[#This Row],[Rank 6M]]+Table2[[#This Row],[Rank Sharpe]])/3</f>
        <v>477.33333333333331</v>
      </c>
    </row>
    <row r="516" spans="1:48" x14ac:dyDescent="0.3">
      <c r="A516" t="s">
        <v>1821</v>
      </c>
      <c r="B516" t="s">
        <v>1822</v>
      </c>
      <c r="C516" t="s">
        <v>3135</v>
      </c>
      <c r="D516" t="s">
        <v>190</v>
      </c>
      <c r="E516">
        <v>4314.6312355440004</v>
      </c>
      <c r="F516">
        <v>166.48</v>
      </c>
      <c r="G516">
        <v>-4.8234429716411098</v>
      </c>
      <c r="H516">
        <f>(Table2[[#This Row],[1Y Return vs Nifty]]-AVERAGE(Table2[1Y Return vs Nifty]))/_xlfn.STDEV.P(Table2[1Y Return vs Nifty])</f>
        <v>-0.50635123609503041</v>
      </c>
      <c r="I516">
        <v>1.3172012957553301</v>
      </c>
      <c r="J516">
        <f>(Table2[[#This Row],[1M Return vs Nifty]]-AVERAGE(Table2[1M Return vs Nifty]))/_xlfn.STDEV.P(Table2[1M Return vs Nifty])</f>
        <v>0.18898582335269604</v>
      </c>
      <c r="K516">
        <v>-14.814199863833</v>
      </c>
      <c r="L516">
        <f>(Table2[[#This Row],[6M Return vs Nifty]]-AVERAGE(Table2[6M Return vs Nifty]))/_xlfn.STDEV.P(Table2[6M Return vs Nifty])</f>
        <v>-0.71565455712669768</v>
      </c>
      <c r="M516">
        <v>7.9714363025957802E-2</v>
      </c>
      <c r="N516">
        <f>(Table2[[#This Row],[1W Return vs Nifty]]-AVERAGE(Table2[1W Return vs Nifty]))/_xlfn.STDEV.P(Table2[1W Return vs Nifty])</f>
        <v>-0.3476155468448473</v>
      </c>
      <c r="O516">
        <v>172.06</v>
      </c>
      <c r="P516">
        <v>176.416103979485</v>
      </c>
      <c r="Q516">
        <v>171.38591271188901</v>
      </c>
      <c r="R516">
        <v>40.234729177983702</v>
      </c>
      <c r="S516" s="1">
        <f>(Table2[[#This Row],[Close Price]]-Table2[[#This Row],[20D EMA]])/Table2[[#This Row],[20D EMA]]</f>
        <v>-3.243054748343608E-2</v>
      </c>
      <c r="T516" s="1">
        <f>(Table2[[#This Row],[Close Price]]-Table2[[#This Row],[50D EMA]])/Table2[[#This Row],[50D EMA]]</f>
        <v>-5.6321978296496426E-2</v>
      </c>
      <c r="U516" s="1">
        <f>(Table2[[#This Row],[Close Price]]-Table2[[#This Row],[200D EMA]])/Table2[[#This Row],[200D EMA]]</f>
        <v>-2.8624947256523807E-2</v>
      </c>
      <c r="V516">
        <v>1.5789978183640501</v>
      </c>
      <c r="W516">
        <v>160.19999999999999</v>
      </c>
      <c r="X516">
        <v>170.9</v>
      </c>
      <c r="Y516">
        <v>160.19999999999999</v>
      </c>
      <c r="Z516">
        <v>170.9</v>
      </c>
      <c r="AA516">
        <v>160.19999999999999</v>
      </c>
      <c r="AB516">
        <v>177.5</v>
      </c>
      <c r="AC516" s="1">
        <f>(Table2[[#This Row],[Close Price]]/Table2[[#This Row],[Day Low]])-1</f>
        <v>3.9200998751560467E-2</v>
      </c>
      <c r="AD516" s="1">
        <f>(Table2[[#This Row],[Day High]]/Table2[[#This Row],[Close Price]])-1</f>
        <v>2.6549735703988553E-2</v>
      </c>
      <c r="AE516" s="1">
        <f>(Table2[[#This Row],[Close Price]]/Table2[[#This Row],[Current Week Low]])-1</f>
        <v>3.9200998751560467E-2</v>
      </c>
      <c r="AF516" s="1">
        <f>(Table2[[#This Row],[Current Week High]]/Table2[[#This Row],[Close Price]])-1</f>
        <v>2.6549735703988553E-2</v>
      </c>
      <c r="AG516" s="1">
        <f>(Table2[[#This Row],[Close Price]]/Table2[[#This Row],[Current Month Low]])-1</f>
        <v>3.9200998751560467E-2</v>
      </c>
      <c r="AH516" s="1">
        <f>(Table2[[#This Row],[Current Month High]]/Table2[[#This Row],[Close Price]])-1</f>
        <v>6.6194137433926103E-2</v>
      </c>
      <c r="AI516">
        <v>35.571840461316597</v>
      </c>
      <c r="AJ516">
        <v>32.074573581911899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-0.21</v>
      </c>
      <c r="AM516" t="s">
        <v>3189</v>
      </c>
      <c r="AN516">
        <v>-0.31</v>
      </c>
      <c r="AO516" t="s">
        <v>3189</v>
      </c>
      <c r="AP516">
        <v>4.4586787595643003E-2</v>
      </c>
      <c r="AQ516">
        <f>(Table2[[#This Row],[Sharpe Ratio]]-AVERAGE(Table2[Sharpe Ratio]))/_xlfn.STDEV.P(Table2[Sharpe Ratio])</f>
        <v>-0.19676384275696435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481</v>
      </c>
      <c r="AT516">
        <f>_xlfn.RANK.AVG(Table2[[#This Row],[6M Return vs Nifty Z-Score]],Table2[6M Return vs Nifty Z-Score])</f>
        <v>558</v>
      </c>
      <c r="AU516">
        <f>_xlfn.RANK.AVG(Table2[[#This Row],[Sharpe Ratio Z-Score]],Table2[Sharpe Ratio Z-Score])</f>
        <v>394</v>
      </c>
      <c r="AV516">
        <f>(Table2[[#This Row],[Rank 1Y]]+Table2[[#This Row],[Rank 6M]]+Table2[[#This Row],[Rank Sharpe]])/3</f>
        <v>477.66666666666669</v>
      </c>
    </row>
    <row r="517" spans="1:48" x14ac:dyDescent="0.3">
      <c r="A517" t="s">
        <v>1166</v>
      </c>
      <c r="B517" t="s">
        <v>1167</v>
      </c>
      <c r="C517" t="s">
        <v>3131</v>
      </c>
      <c r="D517" t="s">
        <v>984</v>
      </c>
      <c r="E517">
        <v>10808.471067294</v>
      </c>
      <c r="F517">
        <v>47.3</v>
      </c>
      <c r="G517">
        <v>-37.753335890090199</v>
      </c>
      <c r="H517">
        <f>(Table2[[#This Row],[1Y Return vs Nifty]]-AVERAGE(Table2[1Y Return vs Nifty]))/_xlfn.STDEV.P(Table2[1Y Return vs Nifty])</f>
        <v>-1.098238472925761</v>
      </c>
      <c r="I517">
        <v>7.8572939797927699</v>
      </c>
      <c r="J517">
        <f>(Table2[[#This Row],[1M Return vs Nifty]]-AVERAGE(Table2[1M Return vs Nifty]))/_xlfn.STDEV.P(Table2[1M Return vs Nifty])</f>
        <v>0.91968678826654804</v>
      </c>
      <c r="K517">
        <v>0.120137675714946</v>
      </c>
      <c r="L517">
        <f>(Table2[[#This Row],[6M Return vs Nifty]]-AVERAGE(Table2[6M Return vs Nifty]))/_xlfn.STDEV.P(Table2[6M Return vs Nifty])</f>
        <v>-0.18854396952335656</v>
      </c>
      <c r="M517">
        <v>-0.937895907950684</v>
      </c>
      <c r="N517">
        <f>(Table2[[#This Row],[1W Return vs Nifty]]-AVERAGE(Table2[1W Return vs Nifty]))/_xlfn.STDEV.P(Table2[1W Return vs Nifty])</f>
        <v>-0.60803054109377697</v>
      </c>
      <c r="O517">
        <v>49.4</v>
      </c>
      <c r="P517">
        <v>48.460675856684801</v>
      </c>
      <c r="Q517">
        <v>47.178054988890402</v>
      </c>
      <c r="R517">
        <v>53.789223618123799</v>
      </c>
      <c r="S517" s="1">
        <f>(Table2[[#This Row],[Close Price]]-Table2[[#This Row],[20D EMA]])/Table2[[#This Row],[20D EMA]]</f>
        <v>-4.2510121457489912E-2</v>
      </c>
      <c r="T517" s="1">
        <f>(Table2[[#This Row],[Close Price]]-Table2[[#This Row],[50D EMA]])/Table2[[#This Row],[50D EMA]]</f>
        <v>-2.3950880506027804E-2</v>
      </c>
      <c r="U517" s="1">
        <f>(Table2[[#This Row],[Close Price]]-Table2[[#This Row],[200D EMA]])/Table2[[#This Row],[200D EMA]]</f>
        <v>2.5847825040330955E-3</v>
      </c>
      <c r="V517">
        <v>2.8164376591036402</v>
      </c>
      <c r="W517">
        <v>47</v>
      </c>
      <c r="X517">
        <v>51.45</v>
      </c>
      <c r="Y517">
        <v>47</v>
      </c>
      <c r="Z517">
        <v>51.45</v>
      </c>
      <c r="AA517">
        <v>47</v>
      </c>
      <c r="AB517">
        <v>56.5</v>
      </c>
      <c r="AC517" s="1">
        <f>(Table2[[#This Row],[Close Price]]/Table2[[#This Row],[Day Low]])-1</f>
        <v>6.382978723404209E-3</v>
      </c>
      <c r="AD517" s="1">
        <f>(Table2[[#This Row],[Day High]]/Table2[[#This Row],[Close Price]])-1</f>
        <v>8.7737843551797257E-2</v>
      </c>
      <c r="AE517" s="1">
        <f>(Table2[[#This Row],[Close Price]]/Table2[[#This Row],[Current Week Low]])-1</f>
        <v>6.382978723404209E-3</v>
      </c>
      <c r="AF517" s="1">
        <f>(Table2[[#This Row],[Current Week High]]/Table2[[#This Row],[Close Price]])-1</f>
        <v>8.7737843551797257E-2</v>
      </c>
      <c r="AG517" s="1">
        <f>(Table2[[#This Row],[Close Price]]/Table2[[#This Row],[Current Month Low]])-1</f>
        <v>6.382978723404209E-3</v>
      </c>
      <c r="AH517" s="1">
        <f>(Table2[[#This Row],[Current Month High]]/Table2[[#This Row],[Close Price]])-1</f>
        <v>0.19450317124735728</v>
      </c>
      <c r="AI517">
        <v>19.450317124735701</v>
      </c>
      <c r="AJ517">
        <v>29.411764705882302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-0.05</v>
      </c>
      <c r="AM517" t="s">
        <v>3189</v>
      </c>
      <c r="AN517">
        <v>-0.11</v>
      </c>
      <c r="AO517" t="s">
        <v>3189</v>
      </c>
      <c r="AP517">
        <v>5.2314681787016003E-2</v>
      </c>
      <c r="AQ517">
        <f>(Table2[[#This Row],[Sharpe Ratio]]-AVERAGE(Table2[Sharpe Ratio]))/_xlfn.STDEV.P(Table2[Sharpe Ratio])</f>
        <v>-0.10653985376268503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-1.0816660490390315</v>
      </c>
      <c r="AS517">
        <f>_xlfn.RANK.AVG(Table2[[#This Row],[1Y Return vs Nifty Z-Score]],Table2[1Y Return vs Nifty Z-Score])</f>
        <v>677</v>
      </c>
      <c r="AT517">
        <f>_xlfn.RANK.AVG(Table2[[#This Row],[6M Return vs Nifty Z-Score]],Table2[6M Return vs Nifty Z-Score])</f>
        <v>392</v>
      </c>
      <c r="AU517">
        <f>_xlfn.RANK.AVG(Table2[[#This Row],[Sharpe Ratio Z-Score]],Table2[Sharpe Ratio Z-Score])</f>
        <v>365</v>
      </c>
      <c r="AV517">
        <f>(Table2[[#This Row],[Rank 1Y]]+Table2[[#This Row],[Rank 6M]]+Table2[[#This Row],[Rank Sharpe]])/3</f>
        <v>478</v>
      </c>
    </row>
    <row r="518" spans="1:48" x14ac:dyDescent="0.3">
      <c r="A518" t="s">
        <v>514</v>
      </c>
      <c r="B518" t="s">
        <v>515</v>
      </c>
      <c r="C518" t="s">
        <v>3127</v>
      </c>
      <c r="D518" t="s">
        <v>176</v>
      </c>
      <c r="E518">
        <v>42435.809255624998</v>
      </c>
      <c r="F518">
        <v>596.15</v>
      </c>
      <c r="G518">
        <v>14.819249558672499</v>
      </c>
      <c r="H518">
        <f>(Table2[[#This Row],[1Y Return vs Nifty]]-AVERAGE(Table2[1Y Return vs Nifty]))/_xlfn.STDEV.P(Table2[1Y Return vs Nifty])</f>
        <v>-0.15329029433990859</v>
      </c>
      <c r="I518">
        <v>-6.8292206987358597</v>
      </c>
      <c r="J518">
        <f>(Table2[[#This Row],[1M Return vs Nifty]]-AVERAGE(Table2[1M Return vs Nifty]))/_xlfn.STDEV.P(Table2[1M Return vs Nifty])</f>
        <v>-0.72118452125094978</v>
      </c>
      <c r="K518">
        <v>-4.69764506035572</v>
      </c>
      <c r="L518">
        <f>(Table2[[#This Row],[6M Return vs Nifty]]-AVERAGE(Table2[6M Return vs Nifty]))/_xlfn.STDEV.P(Table2[6M Return vs Nifty])</f>
        <v>-0.35858862548687181</v>
      </c>
      <c r="M518">
        <v>4.2093773731093602</v>
      </c>
      <c r="N518">
        <f>(Table2[[#This Row],[1W Return vs Nifty]]-AVERAGE(Table2[1W Return vs Nifty]))/_xlfn.STDEV.P(Table2[1W Return vs Nifty])</f>
        <v>0.70919981724218817</v>
      </c>
      <c r="O518">
        <v>617.75</v>
      </c>
      <c r="P518">
        <v>621.14369196383905</v>
      </c>
      <c r="Q518">
        <v>579.709277703829</v>
      </c>
      <c r="R518">
        <v>48.496938914687597</v>
      </c>
      <c r="S518" s="1">
        <f>(Table2[[#This Row],[Close Price]]-Table2[[#This Row],[20D EMA]])/Table2[[#This Row],[20D EMA]]</f>
        <v>-3.4965600971266733E-2</v>
      </c>
      <c r="T518" s="1">
        <f>(Table2[[#This Row],[Close Price]]-Table2[[#This Row],[50D EMA]])/Table2[[#This Row],[50D EMA]]</f>
        <v>-4.0238180451962348E-2</v>
      </c>
      <c r="U518" s="1">
        <f>(Table2[[#This Row],[Close Price]]-Table2[[#This Row],[200D EMA]])/Table2[[#This Row],[200D EMA]]</f>
        <v>2.836028838677733E-2</v>
      </c>
      <c r="V518">
        <v>0.60588529075622499</v>
      </c>
      <c r="W518">
        <v>592.79999999999995</v>
      </c>
      <c r="X518">
        <v>620</v>
      </c>
      <c r="Y518">
        <v>592.79999999999995</v>
      </c>
      <c r="Z518">
        <v>620</v>
      </c>
      <c r="AA518">
        <v>592.79999999999995</v>
      </c>
      <c r="AB518">
        <v>627</v>
      </c>
      <c r="AC518" s="1">
        <f>(Table2[[#This Row],[Close Price]]/Table2[[#This Row],[Day Low]])-1</f>
        <v>5.6511470985156631E-3</v>
      </c>
      <c r="AD518" s="1">
        <f>(Table2[[#This Row],[Day High]]/Table2[[#This Row],[Close Price]])-1</f>
        <v>4.0006709720707967E-2</v>
      </c>
      <c r="AE518" s="1">
        <f>(Table2[[#This Row],[Close Price]]/Table2[[#This Row],[Current Week Low]])-1</f>
        <v>5.6511470985156631E-3</v>
      </c>
      <c r="AF518" s="1">
        <f>(Table2[[#This Row],[Current Week High]]/Table2[[#This Row],[Close Price]])-1</f>
        <v>4.0006709720707967E-2</v>
      </c>
      <c r="AG518" s="1">
        <f>(Table2[[#This Row],[Close Price]]/Table2[[#This Row],[Current Month Low]])-1</f>
        <v>5.6511470985156631E-3</v>
      </c>
      <c r="AH518" s="1">
        <f>(Table2[[#This Row],[Current Month High]]/Table2[[#This Row],[Close Price]])-1</f>
        <v>5.1748720959490013E-2</v>
      </c>
      <c r="AI518">
        <v>15.734295059968099</v>
      </c>
      <c r="AJ518">
        <v>50.1448180329933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-0.01</v>
      </c>
      <c r="AM518" t="s">
        <v>3189</v>
      </c>
      <c r="AN518">
        <v>-3.3</v>
      </c>
      <c r="AO518" t="s">
        <v>3189</v>
      </c>
      <c r="AP518">
        <v>-3.3030561551845E-2</v>
      </c>
      <c r="AQ518">
        <f>(Table2[[#This Row],[Sharpe Ratio]]-AVERAGE(Table2[Sharpe Ratio]))/_xlfn.STDEV.P(Table2[Sharpe Ratio])</f>
        <v>-1.1029546732507098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351</v>
      </c>
      <c r="AT518">
        <f>_xlfn.RANK.AVG(Table2[[#This Row],[6M Return vs Nifty Z-Score]],Table2[6M Return vs Nifty Z-Score])</f>
        <v>451</v>
      </c>
      <c r="AU518">
        <f>_xlfn.RANK.AVG(Table2[[#This Row],[Sharpe Ratio Z-Score]],Table2[Sharpe Ratio Z-Score])</f>
        <v>635</v>
      </c>
      <c r="AV518">
        <f>(Table2[[#This Row],[Rank 1Y]]+Table2[[#This Row],[Rank 6M]]+Table2[[#This Row],[Rank Sharpe]])/3</f>
        <v>479</v>
      </c>
    </row>
    <row r="519" spans="1:48" x14ac:dyDescent="0.3">
      <c r="A519" t="s">
        <v>2021</v>
      </c>
      <c r="B519" t="s">
        <v>2022</v>
      </c>
      <c r="C519" t="s">
        <v>3141</v>
      </c>
      <c r="D519" t="s">
        <v>485</v>
      </c>
      <c r="E519">
        <v>3299.8442399999999</v>
      </c>
      <c r="F519">
        <v>361.95</v>
      </c>
      <c r="G519">
        <v>-20.992387542474901</v>
      </c>
      <c r="H519">
        <f>(Table2[[#This Row],[1Y Return vs Nifty]]-AVERAGE(Table2[1Y Return vs Nifty]))/_xlfn.STDEV.P(Table2[1Y Return vs Nifty])</f>
        <v>-0.79697446855438414</v>
      </c>
      <c r="I519">
        <v>-52.434052709889798</v>
      </c>
      <c r="J519">
        <f>(Table2[[#This Row],[1M Return vs Nifty]]-AVERAGE(Table2[1M Return vs Nifty]))/_xlfn.STDEV.P(Table2[1M Return vs Nifty])</f>
        <v>-5.8164479013277735</v>
      </c>
      <c r="K519">
        <v>-54.361559582775598</v>
      </c>
      <c r="L519">
        <f>(Table2[[#This Row],[6M Return vs Nifty]]-AVERAGE(Table2[6M Return vs Nifty]))/_xlfn.STDEV.P(Table2[6M Return vs Nifty])</f>
        <v>-2.1114869443625044</v>
      </c>
      <c r="M519">
        <v>-1.64129381271043</v>
      </c>
      <c r="N519">
        <f>(Table2[[#This Row],[1W Return vs Nifty]]-AVERAGE(Table2[1W Return vs Nifty]))/_xlfn.STDEV.P(Table2[1W Return vs Nifty])</f>
        <v>-0.78803595824322992</v>
      </c>
      <c r="O519">
        <v>402.39</v>
      </c>
      <c r="P519">
        <v>435.71863328571902</v>
      </c>
      <c r="Q519">
        <v>472.73984786654501</v>
      </c>
      <c r="R519">
        <v>30.5555714330293</v>
      </c>
      <c r="S519" s="1">
        <f>(Table2[[#This Row],[Close Price]]-Table2[[#This Row],[20D EMA]])/Table2[[#This Row],[20D EMA]]</f>
        <v>-0.10049951539551182</v>
      </c>
      <c r="T519" s="1">
        <f>(Table2[[#This Row],[Close Price]]-Table2[[#This Row],[50D EMA]])/Table2[[#This Row],[50D EMA]]</f>
        <v>-0.16930337068542542</v>
      </c>
      <c r="U519" s="1">
        <f>(Table2[[#This Row],[Close Price]]-Table2[[#This Row],[200D EMA]])/Table2[[#This Row],[200D EMA]]</f>
        <v>-0.23435690552961619</v>
      </c>
      <c r="V519">
        <v>0.60872803340669501</v>
      </c>
      <c r="W519">
        <v>360</v>
      </c>
      <c r="X519">
        <v>384.5</v>
      </c>
      <c r="Y519">
        <v>360</v>
      </c>
      <c r="Z519">
        <v>384.5</v>
      </c>
      <c r="AA519">
        <v>360</v>
      </c>
      <c r="AB519">
        <v>410.65</v>
      </c>
      <c r="AC519" s="1">
        <f>(Table2[[#This Row],[Close Price]]/Table2[[#This Row],[Day Low]])-1</f>
        <v>5.4166666666666252E-3</v>
      </c>
      <c r="AD519" s="1">
        <f>(Table2[[#This Row],[Day High]]/Table2[[#This Row],[Close Price]])-1</f>
        <v>6.2301422848459742E-2</v>
      </c>
      <c r="AE519" s="1">
        <f>(Table2[[#This Row],[Close Price]]/Table2[[#This Row],[Current Week Low]])-1</f>
        <v>5.4166666666666252E-3</v>
      </c>
      <c r="AF519" s="1">
        <f>(Table2[[#This Row],[Current Week High]]/Table2[[#This Row],[Close Price]])-1</f>
        <v>6.2301422848459742E-2</v>
      </c>
      <c r="AG519" s="1">
        <f>(Table2[[#This Row],[Close Price]]/Table2[[#This Row],[Current Month Low]])-1</f>
        <v>5.4166666666666252E-3</v>
      </c>
      <c r="AH519" s="1">
        <f>(Table2[[#This Row],[Current Month High]]/Table2[[#This Row],[Close Price]])-1</f>
        <v>0.13454897085232753</v>
      </c>
      <c r="AI519">
        <v>106.51333057052</v>
      </c>
      <c r="AJ519">
        <v>16.758064516129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-0.3</v>
      </c>
      <c r="AM519" t="s">
        <v>3189</v>
      </c>
      <c r="AN519">
        <v>-8.43</v>
      </c>
      <c r="AO519" t="s">
        <v>3189</v>
      </c>
      <c r="AP519">
        <v>0.136662374348059</v>
      </c>
      <c r="AQ519">
        <f>(Table2[[#This Row],[Sharpe Ratio]]-AVERAGE(Table2[Sharpe Ratio]))/_xlfn.STDEV.P(Table2[Sharpe Ratio])</f>
        <v>0.8782284539887325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577</v>
      </c>
      <c r="AT519">
        <f>_xlfn.RANK.AVG(Table2[[#This Row],[6M Return vs Nifty Z-Score]],Table2[6M Return vs Nifty Z-Score])</f>
        <v>729</v>
      </c>
      <c r="AU519">
        <f>_xlfn.RANK.AVG(Table2[[#This Row],[Sharpe Ratio Z-Score]],Table2[Sharpe Ratio Z-Score])</f>
        <v>131</v>
      </c>
      <c r="AV519">
        <f>(Table2[[#This Row],[Rank 1Y]]+Table2[[#This Row],[Rank 6M]]+Table2[[#This Row],[Rank Sharpe]])/3</f>
        <v>479</v>
      </c>
    </row>
    <row r="520" spans="1:48" x14ac:dyDescent="0.3">
      <c r="A520" t="s">
        <v>483</v>
      </c>
      <c r="B520" t="s">
        <v>484</v>
      </c>
      <c r="C520" t="s">
        <v>3129</v>
      </c>
      <c r="D520" t="s">
        <v>485</v>
      </c>
      <c r="E520">
        <v>44255.984762824999</v>
      </c>
      <c r="F520">
        <v>651.85</v>
      </c>
      <c r="G520">
        <v>-54.152840724050499</v>
      </c>
      <c r="H520">
        <f>(Table2[[#This Row],[1Y Return vs Nifty]]-AVERAGE(Table2[1Y Return vs Nifty]))/_xlfn.STDEV.P(Table2[1Y Return vs Nifty])</f>
        <v>-1.3930058329534269</v>
      </c>
      <c r="I520">
        <v>15.508865850550601</v>
      </c>
      <c r="J520">
        <f>(Table2[[#This Row],[1M Return vs Nifty]]-AVERAGE(Table2[1M Return vs Nifty]))/_xlfn.STDEV.P(Table2[1M Return vs Nifty])</f>
        <v>1.7745693135121841</v>
      </c>
      <c r="K520">
        <v>48.002980209212502</v>
      </c>
      <c r="L520">
        <f>(Table2[[#This Row],[6M Return vs Nifty]]-AVERAGE(Table2[6M Return vs Nifty]))/_xlfn.STDEV.P(Table2[6M Return vs Nifty])</f>
        <v>1.5014910385319213</v>
      </c>
      <c r="M520">
        <v>7.5087939208598904</v>
      </c>
      <c r="N520">
        <f>(Table2[[#This Row],[1W Return vs Nifty]]-AVERAGE(Table2[1W Return vs Nifty]))/_xlfn.STDEV.P(Table2[1W Return vs Nifty])</f>
        <v>1.5535481555138249</v>
      </c>
      <c r="O520">
        <v>667.31</v>
      </c>
      <c r="P520">
        <v>605.66608183033998</v>
      </c>
      <c r="Q520">
        <v>551.23994235771795</v>
      </c>
      <c r="R520">
        <v>54.332914918064397</v>
      </c>
      <c r="S520" s="1">
        <f>(Table2[[#This Row],[Close Price]]-Table2[[#This Row],[20D EMA]])/Table2[[#This Row],[20D EMA]]</f>
        <v>-2.3167643224288447E-2</v>
      </c>
      <c r="T520" s="1">
        <f>(Table2[[#This Row],[Close Price]]-Table2[[#This Row],[50D EMA]])/Table2[[#This Row],[50D EMA]]</f>
        <v>7.6253103079655618E-2</v>
      </c>
      <c r="U520" s="1">
        <f>(Table2[[#This Row],[Close Price]]-Table2[[#This Row],[200D EMA]])/Table2[[#This Row],[200D EMA]]</f>
        <v>0.18251590625302122</v>
      </c>
      <c r="V520">
        <v>1.2787755090038599</v>
      </c>
      <c r="W520">
        <v>637.1</v>
      </c>
      <c r="X520">
        <v>713.35</v>
      </c>
      <c r="Y520">
        <v>637.1</v>
      </c>
      <c r="Z520">
        <v>713.35</v>
      </c>
      <c r="AA520">
        <v>637.1</v>
      </c>
      <c r="AB520">
        <v>755.9</v>
      </c>
      <c r="AC520" s="1">
        <f>(Table2[[#This Row],[Close Price]]/Table2[[#This Row],[Day Low]])-1</f>
        <v>2.3151781509967106E-2</v>
      </c>
      <c r="AD520" s="1">
        <f>(Table2[[#This Row],[Day High]]/Table2[[#This Row],[Close Price]])-1</f>
        <v>9.4346858939940104E-2</v>
      </c>
      <c r="AE520" s="1">
        <f>(Table2[[#This Row],[Close Price]]/Table2[[#This Row],[Current Week Low]])-1</f>
        <v>2.3151781509967106E-2</v>
      </c>
      <c r="AF520" s="1">
        <f>(Table2[[#This Row],[Current Week High]]/Table2[[#This Row],[Close Price]])-1</f>
        <v>9.4346858939940104E-2</v>
      </c>
      <c r="AG520" s="1">
        <f>(Table2[[#This Row],[Close Price]]/Table2[[#This Row],[Current Month Low]])-1</f>
        <v>2.3151781509967106E-2</v>
      </c>
      <c r="AH520" s="1">
        <f>(Table2[[#This Row],[Current Month High]]/Table2[[#This Row],[Close Price]])-1</f>
        <v>0.15962261256424015</v>
      </c>
      <c r="AI520">
        <v>53.148730536166198</v>
      </c>
      <c r="AJ520">
        <v>110.274193548387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0.39</v>
      </c>
      <c r="AM520" t="s">
        <v>3188</v>
      </c>
      <c r="AN520">
        <v>-2.92</v>
      </c>
      <c r="AO520" t="s">
        <v>3189</v>
      </c>
      <c r="AP520">
        <v>-5.3166726248279998E-2</v>
      </c>
      <c r="AQ520">
        <f>(Table2[[#This Row],[Sharpe Ratio]]-AVERAGE(Table2[Sharpe Ratio]))/_xlfn.STDEV.P(Table2[Sharpe Ratio])</f>
        <v>-1.3380465439425064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2.0985561306619971</v>
      </c>
      <c r="AS520">
        <f>_xlfn.RANK.AVG(Table2[[#This Row],[1Y Return vs Nifty Z-Score]],Table2[1Y Return vs Nifty Z-Score])</f>
        <v>718</v>
      </c>
      <c r="AT520">
        <f>_xlfn.RANK.AVG(Table2[[#This Row],[6M Return vs Nifty Z-Score]],Table2[6M Return vs Nifty Z-Score])</f>
        <v>57</v>
      </c>
      <c r="AU520">
        <f>_xlfn.RANK.AVG(Table2[[#This Row],[Sharpe Ratio Z-Score]],Table2[Sharpe Ratio Z-Score])</f>
        <v>664</v>
      </c>
      <c r="AV520">
        <f>(Table2[[#This Row],[Rank 1Y]]+Table2[[#This Row],[Rank 6M]]+Table2[[#This Row],[Rank Sharpe]])/3</f>
        <v>479.66666666666669</v>
      </c>
    </row>
    <row r="521" spans="1:48" x14ac:dyDescent="0.3">
      <c r="A521" t="s">
        <v>359</v>
      </c>
      <c r="B521" t="s">
        <v>360</v>
      </c>
      <c r="C521" t="s">
        <v>3129</v>
      </c>
      <c r="D521" t="s">
        <v>24</v>
      </c>
      <c r="E521">
        <v>68806.413145700004</v>
      </c>
      <c r="F521">
        <v>21.26</v>
      </c>
      <c r="G521">
        <v>3.7171059613724999</v>
      </c>
      <c r="H521">
        <f>(Table2[[#This Row],[1Y Return vs Nifty]]-AVERAGE(Table2[1Y Return vs Nifty]))/_xlfn.STDEV.P(Table2[1Y Return vs Nifty])</f>
        <v>-0.3528420242218584</v>
      </c>
      <c r="I521">
        <v>-4.2136325268123196</v>
      </c>
      <c r="J521">
        <f>(Table2[[#This Row],[1M Return vs Nifty]]-AVERAGE(Table2[1M Return vs Nifty]))/_xlfn.STDEV.P(Table2[1M Return vs Nifty])</f>
        <v>-0.42895428945216629</v>
      </c>
      <c r="K521">
        <v>-24.237282681705398</v>
      </c>
      <c r="L521">
        <f>(Table2[[#This Row],[6M Return vs Nifty]]-AVERAGE(Table2[6M Return vs Nifty]))/_xlfn.STDEV.P(Table2[6M Return vs Nifty])</f>
        <v>-1.0482442490370638</v>
      </c>
      <c r="M521">
        <v>0.92798139196602303</v>
      </c>
      <c r="N521">
        <f>(Table2[[#This Row],[1W Return vs Nifty]]-AVERAGE(Table2[1W Return vs Nifty]))/_xlfn.STDEV.P(Table2[1W Return vs Nifty])</f>
        <v>-0.13053690705185894</v>
      </c>
      <c r="O521">
        <v>22.72</v>
      </c>
      <c r="P521">
        <v>23.3918248452126</v>
      </c>
      <c r="Q521">
        <v>23.076976442790698</v>
      </c>
      <c r="R521">
        <v>19.218808408962602</v>
      </c>
      <c r="S521" s="1">
        <f>(Table2[[#This Row],[Close Price]]-Table2[[#This Row],[20D EMA]])/Table2[[#This Row],[20D EMA]]</f>
        <v>-6.4260563380281577E-2</v>
      </c>
      <c r="T521" s="1">
        <f>(Table2[[#This Row],[Close Price]]-Table2[[#This Row],[50D EMA]])/Table2[[#This Row],[50D EMA]]</f>
        <v>-9.1135465459373954E-2</v>
      </c>
      <c r="U521" s="1">
        <f>(Table2[[#This Row],[Close Price]]-Table2[[#This Row],[200D EMA]])/Table2[[#This Row],[200D EMA]]</f>
        <v>-7.8735463776855599E-2</v>
      </c>
      <c r="V521">
        <v>0.47180210816734203</v>
      </c>
      <c r="W521">
        <v>20.77</v>
      </c>
      <c r="X521">
        <v>22.26</v>
      </c>
      <c r="Y521">
        <v>20.77</v>
      </c>
      <c r="Z521">
        <v>22.26</v>
      </c>
      <c r="AA521">
        <v>20.77</v>
      </c>
      <c r="AB521">
        <v>22.58</v>
      </c>
      <c r="AC521" s="1">
        <f>(Table2[[#This Row],[Close Price]]/Table2[[#This Row],[Day Low]])-1</f>
        <v>2.3591718825228813E-2</v>
      </c>
      <c r="AD521" s="1">
        <f>(Table2[[#This Row],[Day High]]/Table2[[#This Row],[Close Price]])-1</f>
        <v>4.7036688617121403E-2</v>
      </c>
      <c r="AE521" s="1">
        <f>(Table2[[#This Row],[Close Price]]/Table2[[#This Row],[Current Week Low]])-1</f>
        <v>2.3591718825228813E-2</v>
      </c>
      <c r="AF521" s="1">
        <f>(Table2[[#This Row],[Current Week High]]/Table2[[#This Row],[Close Price]])-1</f>
        <v>4.7036688617121403E-2</v>
      </c>
      <c r="AG521" s="1">
        <f>(Table2[[#This Row],[Close Price]]/Table2[[#This Row],[Current Month Low]])-1</f>
        <v>2.3591718825228813E-2</v>
      </c>
      <c r="AH521" s="1">
        <f>(Table2[[#This Row],[Current Month High]]/Table2[[#This Row],[Close Price]])-1</f>
        <v>6.2088428974599985E-2</v>
      </c>
      <c r="AI521">
        <v>54.515522107243598</v>
      </c>
      <c r="AJ521">
        <v>35.414012738853501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-0.14000000000000001</v>
      </c>
      <c r="AM521" t="s">
        <v>3189</v>
      </c>
      <c r="AN521">
        <v>-8.83</v>
      </c>
      <c r="AO521" t="s">
        <v>3189</v>
      </c>
      <c r="AP521">
        <v>5.0091742806142002E-2</v>
      </c>
      <c r="AQ521">
        <f>(Table2[[#This Row],[Sharpe Ratio]]-AVERAGE(Table2[Sharpe Ratio]))/_xlfn.STDEV.P(Table2[Sharpe Ratio])</f>
        <v>-0.13249290347825013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421</v>
      </c>
      <c r="AT521">
        <f>_xlfn.RANK.AVG(Table2[[#This Row],[6M Return vs Nifty Z-Score]],Table2[6M Return vs Nifty Z-Score])</f>
        <v>648</v>
      </c>
      <c r="AU521">
        <f>_xlfn.RANK.AVG(Table2[[#This Row],[Sharpe Ratio Z-Score]],Table2[Sharpe Ratio Z-Score])</f>
        <v>375</v>
      </c>
      <c r="AV521">
        <f>(Table2[[#This Row],[Rank 1Y]]+Table2[[#This Row],[Rank 6M]]+Table2[[#This Row],[Rank Sharpe]])/3</f>
        <v>481.33333333333331</v>
      </c>
    </row>
    <row r="522" spans="1:48" x14ac:dyDescent="0.3">
      <c r="A522" t="s">
        <v>1795</v>
      </c>
      <c r="B522" t="s">
        <v>1796</v>
      </c>
      <c r="C522" t="s">
        <v>3133</v>
      </c>
      <c r="D522" t="s">
        <v>51</v>
      </c>
      <c r="E522">
        <v>4427.7299325000004</v>
      </c>
      <c r="F522">
        <v>344.75</v>
      </c>
      <c r="G522">
        <v>-2.7530598822013999</v>
      </c>
      <c r="H522">
        <f>(Table2[[#This Row],[1Y Return vs Nifty]]-AVERAGE(Table2[1Y Return vs Nifty]))/_xlfn.STDEV.P(Table2[1Y Return vs Nifty])</f>
        <v>-0.46913783461132902</v>
      </c>
      <c r="I522">
        <v>1.2680226084978901</v>
      </c>
      <c r="J522">
        <f>(Table2[[#This Row],[1M Return vs Nifty]]-AVERAGE(Table2[1M Return vs Nifty]))/_xlfn.STDEV.P(Table2[1M Return vs Nifty])</f>
        <v>0.18349126601715318</v>
      </c>
      <c r="K522">
        <v>4.9338208772486096</v>
      </c>
      <c r="L522">
        <f>(Table2[[#This Row],[6M Return vs Nifty]]-AVERAGE(Table2[6M Return vs Nifty]))/_xlfn.STDEV.P(Table2[6M Return vs Nifty])</f>
        <v>-1.8644007494405024E-2</v>
      </c>
      <c r="M522">
        <v>-0.25605855085691898</v>
      </c>
      <c r="N522">
        <f>(Table2[[#This Row],[1W Return vs Nifty]]-AVERAGE(Table2[1W Return vs Nifty]))/_xlfn.STDEV.P(Table2[1W Return vs Nifty])</f>
        <v>-0.43354264873409581</v>
      </c>
      <c r="O522">
        <v>367.04</v>
      </c>
      <c r="P522">
        <v>355.16950804653197</v>
      </c>
      <c r="Q522">
        <v>323.79240490047698</v>
      </c>
      <c r="R522">
        <v>33.877011890216302</v>
      </c>
      <c r="S522" s="1">
        <f>(Table2[[#This Row],[Close Price]]-Table2[[#This Row],[20D EMA]])/Table2[[#This Row],[20D EMA]]</f>
        <v>-6.0729075850043647E-2</v>
      </c>
      <c r="T522" s="1">
        <f>(Table2[[#This Row],[Close Price]]-Table2[[#This Row],[50D EMA]])/Table2[[#This Row],[50D EMA]]</f>
        <v>-2.9336718976356715E-2</v>
      </c>
      <c r="U522" s="1">
        <f>(Table2[[#This Row],[Close Price]]-Table2[[#This Row],[200D EMA]])/Table2[[#This Row],[200D EMA]]</f>
        <v>6.4725406718433326E-2</v>
      </c>
      <c r="V522">
        <v>0.443037860946079</v>
      </c>
      <c r="W522">
        <v>340.3</v>
      </c>
      <c r="X522">
        <v>361.9</v>
      </c>
      <c r="Y522">
        <v>340.3</v>
      </c>
      <c r="Z522">
        <v>361.9</v>
      </c>
      <c r="AA522">
        <v>340.3</v>
      </c>
      <c r="AB522">
        <v>377.05</v>
      </c>
      <c r="AC522" s="1">
        <f>(Table2[[#This Row],[Close Price]]/Table2[[#This Row],[Day Low]])-1</f>
        <v>1.3076697032030626E-2</v>
      </c>
      <c r="AD522" s="1">
        <f>(Table2[[#This Row],[Day High]]/Table2[[#This Row],[Close Price]])-1</f>
        <v>4.9746192893400876E-2</v>
      </c>
      <c r="AE522" s="1">
        <f>(Table2[[#This Row],[Close Price]]/Table2[[#This Row],[Current Week Low]])-1</f>
        <v>1.3076697032030626E-2</v>
      </c>
      <c r="AF522" s="1">
        <f>(Table2[[#This Row],[Current Week High]]/Table2[[#This Row],[Close Price]])-1</f>
        <v>4.9746192893400876E-2</v>
      </c>
      <c r="AG522" s="1">
        <f>(Table2[[#This Row],[Close Price]]/Table2[[#This Row],[Current Month Low]])-1</f>
        <v>1.3076697032030626E-2</v>
      </c>
      <c r="AH522" s="1">
        <f>(Table2[[#This Row],[Current Month High]]/Table2[[#This Row],[Close Price]])-1</f>
        <v>9.3691080493111034E-2</v>
      </c>
      <c r="AI522">
        <v>19.1878172588832</v>
      </c>
      <c r="AJ522">
        <v>37.844862055177899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</v>
      </c>
      <c r="AM522" t="s">
        <v>3189</v>
      </c>
      <c r="AN522">
        <v>-9.4</v>
      </c>
      <c r="AO522" t="s">
        <v>3189</v>
      </c>
      <c r="AP522">
        <v>-5.1540541519356997E-2</v>
      </c>
      <c r="AQ522">
        <f>(Table2[[#This Row],[Sharpe Ratio]]-AVERAGE(Table2[Sharpe Ratio]))/_xlfn.STDEV.P(Table2[Sharpe Ratio])</f>
        <v>-1.3190606637723554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-2.0568938885950319</v>
      </c>
      <c r="AS522">
        <f>_xlfn.RANK.AVG(Table2[[#This Row],[1Y Return vs Nifty Z-Score]],Table2[1Y Return vs Nifty Z-Score])</f>
        <v>456</v>
      </c>
      <c r="AT522">
        <f>_xlfn.RANK.AVG(Table2[[#This Row],[6M Return vs Nifty Z-Score]],Table2[6M Return vs Nifty Z-Score])</f>
        <v>330</v>
      </c>
      <c r="AU522">
        <f>_xlfn.RANK.AVG(Table2[[#This Row],[Sharpe Ratio Z-Score]],Table2[Sharpe Ratio Z-Score])</f>
        <v>663</v>
      </c>
      <c r="AV522">
        <f>(Table2[[#This Row],[Rank 1Y]]+Table2[[#This Row],[Rank 6M]]+Table2[[#This Row],[Rank Sharpe]])/3</f>
        <v>483</v>
      </c>
    </row>
    <row r="523" spans="1:48" x14ac:dyDescent="0.3">
      <c r="A523" t="s">
        <v>1765</v>
      </c>
      <c r="B523" t="s">
        <v>1766</v>
      </c>
      <c r="C523" t="s">
        <v>3141</v>
      </c>
      <c r="D523" t="s">
        <v>271</v>
      </c>
      <c r="E523">
        <v>4581.7945841250003</v>
      </c>
      <c r="F523">
        <v>476.5</v>
      </c>
      <c r="G523">
        <v>-9.0308241963602498</v>
      </c>
      <c r="H523">
        <f>(Table2[[#This Row],[1Y Return vs Nifty]]-AVERAGE(Table2[1Y Return vs Nifty]))/_xlfn.STDEV.P(Table2[1Y Return vs Nifty])</f>
        <v>-0.58197538870189514</v>
      </c>
      <c r="I523">
        <v>-2.0546112622671702</v>
      </c>
      <c r="J523">
        <f>(Table2[[#This Row],[1M Return vs Nifty]]-AVERAGE(Table2[1M Return vs Nifty]))/_xlfn.STDEV.P(Table2[1M Return vs Nifty])</f>
        <v>-0.18773463133888771</v>
      </c>
      <c r="K523">
        <v>7.3150461277099197</v>
      </c>
      <c r="L523">
        <f>(Table2[[#This Row],[6M Return vs Nifty]]-AVERAGE(Table2[6M Return vs Nifty]))/_xlfn.STDEV.P(Table2[6M Return vs Nifty])</f>
        <v>6.5401839042994681E-2</v>
      </c>
      <c r="M523">
        <v>1.6987479757127899</v>
      </c>
      <c r="N523">
        <f>(Table2[[#This Row],[1W Return vs Nifty]]-AVERAGE(Table2[1W Return vs Nifty]))/_xlfn.STDEV.P(Table2[1W Return vs Nifty])</f>
        <v>6.6708719489472129E-2</v>
      </c>
      <c r="O523">
        <v>508.67</v>
      </c>
      <c r="P523">
        <v>517.35981793209703</v>
      </c>
      <c r="Q523">
        <v>482.15534418510998</v>
      </c>
      <c r="R523">
        <v>45.234839197157498</v>
      </c>
      <c r="S523" s="1">
        <f>(Table2[[#This Row],[Close Price]]-Table2[[#This Row],[20D EMA]])/Table2[[#This Row],[20D EMA]]</f>
        <v>-6.3243360135254709E-2</v>
      </c>
      <c r="T523" s="1">
        <f>(Table2[[#This Row],[Close Price]]-Table2[[#This Row],[50D EMA]])/Table2[[#This Row],[50D EMA]]</f>
        <v>-7.8977563614072252E-2</v>
      </c>
      <c r="U523" s="1">
        <f>(Table2[[#This Row],[Close Price]]-Table2[[#This Row],[200D EMA]])/Table2[[#This Row],[200D EMA]]</f>
        <v>-1.1729298976594506E-2</v>
      </c>
      <c r="V523">
        <v>0.59605410600116904</v>
      </c>
      <c r="W523">
        <v>474.55</v>
      </c>
      <c r="X523">
        <v>505.75</v>
      </c>
      <c r="Y523">
        <v>474.55</v>
      </c>
      <c r="Z523">
        <v>505.75</v>
      </c>
      <c r="AA523">
        <v>474.55</v>
      </c>
      <c r="AB523">
        <v>528.95000000000005</v>
      </c>
      <c r="AC523" s="1">
        <f>(Table2[[#This Row],[Close Price]]/Table2[[#This Row],[Day Low]])-1</f>
        <v>4.1091560425665641E-3</v>
      </c>
      <c r="AD523" s="1">
        <f>(Table2[[#This Row],[Day High]]/Table2[[#This Row],[Close Price]])-1</f>
        <v>6.1385099685204558E-2</v>
      </c>
      <c r="AE523" s="1">
        <f>(Table2[[#This Row],[Close Price]]/Table2[[#This Row],[Current Week Low]])-1</f>
        <v>4.1091560425665641E-3</v>
      </c>
      <c r="AF523" s="1">
        <f>(Table2[[#This Row],[Current Week High]]/Table2[[#This Row],[Close Price]])-1</f>
        <v>6.1385099685204558E-2</v>
      </c>
      <c r="AG523" s="1">
        <f>(Table2[[#This Row],[Close Price]]/Table2[[#This Row],[Current Month Low]])-1</f>
        <v>4.1091560425665641E-3</v>
      </c>
      <c r="AH523" s="1">
        <f>(Table2[[#This Row],[Current Month High]]/Table2[[#This Row],[Close Price]])-1</f>
        <v>0.1100734522560336</v>
      </c>
      <c r="AI523">
        <v>28.824763903462699</v>
      </c>
      <c r="AJ523">
        <v>32.3243543460149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-0.05</v>
      </c>
      <c r="AM523" t="s">
        <v>3189</v>
      </c>
      <c r="AN523">
        <v>-7.86</v>
      </c>
      <c r="AO523" t="s">
        <v>3189</v>
      </c>
      <c r="AP523">
        <v>-4.2853889342315002E-2</v>
      </c>
      <c r="AQ523">
        <f>(Table2[[#This Row],[Sharpe Ratio]]-AVERAGE(Table2[Sharpe Ratio]))/_xlfn.STDEV.P(Table2[Sharpe Ratio])</f>
        <v>-1.2176430730277128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508</v>
      </c>
      <c r="AT523">
        <f>_xlfn.RANK.AVG(Table2[[#This Row],[6M Return vs Nifty Z-Score]],Table2[6M Return vs Nifty Z-Score])</f>
        <v>294</v>
      </c>
      <c r="AU523">
        <f>_xlfn.RANK.AVG(Table2[[#This Row],[Sharpe Ratio Z-Score]],Table2[Sharpe Ratio Z-Score])</f>
        <v>651</v>
      </c>
      <c r="AV523">
        <f>(Table2[[#This Row],[Rank 1Y]]+Table2[[#This Row],[Rank 6M]]+Table2[[#This Row],[Rank Sharpe]])/3</f>
        <v>484.33333333333331</v>
      </c>
    </row>
    <row r="524" spans="1:48" x14ac:dyDescent="0.3">
      <c r="A524" t="s">
        <v>307</v>
      </c>
      <c r="B524" t="s">
        <v>308</v>
      </c>
      <c r="C524" t="s">
        <v>3129</v>
      </c>
      <c r="D524" t="s">
        <v>309</v>
      </c>
      <c r="E524">
        <v>90115.882628674997</v>
      </c>
      <c r="F524">
        <v>80.45</v>
      </c>
      <c r="G524">
        <v>-5.64020627407284</v>
      </c>
      <c r="H524">
        <f>(Table2[[#This Row],[1Y Return vs Nifty]]-AVERAGE(Table2[1Y Return vs Nifty]))/_xlfn.STDEV.P(Table2[1Y Return vs Nifty])</f>
        <v>-0.52103187217903701</v>
      </c>
      <c r="I524">
        <v>-5.0724928924575101</v>
      </c>
      <c r="J524">
        <f>(Table2[[#This Row],[1M Return vs Nifty]]-AVERAGE(Table2[1M Return vs Nifty]))/_xlfn.STDEV.P(Table2[1M Return vs Nifty])</f>
        <v>-0.52491166012291068</v>
      </c>
      <c r="K524">
        <v>-20.1474582630219</v>
      </c>
      <c r="L524">
        <f>(Table2[[#This Row],[6M Return vs Nifty]]-AVERAGE(Table2[6M Return vs Nifty]))/_xlfn.STDEV.P(Table2[6M Return vs Nifty])</f>
        <v>-0.90389303514371522</v>
      </c>
      <c r="M524">
        <v>-1.5161650240084199</v>
      </c>
      <c r="N524">
        <f>(Table2[[#This Row],[1W Return vs Nifty]]-AVERAGE(Table2[1W Return vs Nifty]))/_xlfn.STDEV.P(Table2[1W Return vs Nifty])</f>
        <v>-0.75601445284024704</v>
      </c>
      <c r="O524">
        <v>88.21</v>
      </c>
      <c r="P524">
        <v>90.313681494169202</v>
      </c>
      <c r="Q524">
        <v>84.599867025591095</v>
      </c>
      <c r="R524">
        <v>27.273041954377401</v>
      </c>
      <c r="S524" s="1">
        <f>(Table2[[#This Row],[Close Price]]-Table2[[#This Row],[20D EMA]])/Table2[[#This Row],[20D EMA]]</f>
        <v>-8.7971885273778389E-2</v>
      </c>
      <c r="T524" s="1">
        <f>(Table2[[#This Row],[Close Price]]-Table2[[#This Row],[50D EMA]])/Table2[[#This Row],[50D EMA]]</f>
        <v>-0.10921580574484736</v>
      </c>
      <c r="U524" s="1">
        <f>(Table2[[#This Row],[Close Price]]-Table2[[#This Row],[200D EMA]])/Table2[[#This Row],[200D EMA]]</f>
        <v>-4.9052878822324571E-2</v>
      </c>
      <c r="V524">
        <v>0.29644654471910298</v>
      </c>
      <c r="W524">
        <v>79.739999999999995</v>
      </c>
      <c r="X524">
        <v>85.33</v>
      </c>
      <c r="Y524">
        <v>79.739999999999995</v>
      </c>
      <c r="Z524">
        <v>85.33</v>
      </c>
      <c r="AA524">
        <v>79.739999999999995</v>
      </c>
      <c r="AB524">
        <v>88.21</v>
      </c>
      <c r="AC524" s="1">
        <f>(Table2[[#This Row],[Close Price]]/Table2[[#This Row],[Day Low]])-1</f>
        <v>8.9039377978430423E-3</v>
      </c>
      <c r="AD524" s="1">
        <f>(Table2[[#This Row],[Day High]]/Table2[[#This Row],[Close Price]])-1</f>
        <v>6.0658794282162809E-2</v>
      </c>
      <c r="AE524" s="1">
        <f>(Table2[[#This Row],[Close Price]]/Table2[[#This Row],[Current Week Low]])-1</f>
        <v>8.9039377978430423E-3</v>
      </c>
      <c r="AF524" s="1">
        <f>(Table2[[#This Row],[Current Week High]]/Table2[[#This Row],[Close Price]])-1</f>
        <v>6.0658794282162809E-2</v>
      </c>
      <c r="AG524" s="1">
        <f>(Table2[[#This Row],[Close Price]]/Table2[[#This Row],[Current Month Low]])-1</f>
        <v>8.9039377978430423E-3</v>
      </c>
      <c r="AH524" s="1">
        <f>(Table2[[#This Row],[Current Month High]]/Table2[[#This Row],[Close Price]])-1</f>
        <v>9.6457426973275195E-2</v>
      </c>
      <c r="AI524">
        <v>34.1205717837165</v>
      </c>
      <c r="AJ524">
        <v>35.210084033613398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-0.09</v>
      </c>
      <c r="AM524" t="s">
        <v>3189</v>
      </c>
      <c r="AN524">
        <v>-10.38</v>
      </c>
      <c r="AO524" t="s">
        <v>3189</v>
      </c>
      <c r="AP524">
        <v>5.7477954677487002E-2</v>
      </c>
      <c r="AQ524">
        <f>(Table2[[#This Row],[Sharpe Ratio]]-AVERAGE(Table2[Sharpe Ratio]))/_xlfn.STDEV.P(Table2[Sharpe Ratio])</f>
        <v>-4.625809201646873E-2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491</v>
      </c>
      <c r="AT524">
        <f>_xlfn.RANK.AVG(Table2[[#This Row],[6M Return vs Nifty Z-Score]],Table2[6M Return vs Nifty Z-Score])</f>
        <v>613</v>
      </c>
      <c r="AU524">
        <f>_xlfn.RANK.AVG(Table2[[#This Row],[Sharpe Ratio Z-Score]],Table2[Sharpe Ratio Z-Score])</f>
        <v>355</v>
      </c>
      <c r="AV524">
        <f>(Table2[[#This Row],[Rank 1Y]]+Table2[[#This Row],[Rank 6M]]+Table2[[#This Row],[Rank Sharpe]])/3</f>
        <v>486.33333333333331</v>
      </c>
    </row>
    <row r="525" spans="1:48" x14ac:dyDescent="0.3">
      <c r="A525" t="s">
        <v>1178</v>
      </c>
      <c r="B525" t="s">
        <v>1179</v>
      </c>
      <c r="C525" t="s">
        <v>3136</v>
      </c>
      <c r="D525" t="s">
        <v>130</v>
      </c>
      <c r="E525">
        <v>10624.38</v>
      </c>
      <c r="F525">
        <v>310.7</v>
      </c>
      <c r="G525">
        <v>-28.934070480350702</v>
      </c>
      <c r="H525">
        <f>(Table2[[#This Row],[1Y Return vs Nifty]]-AVERAGE(Table2[1Y Return vs Nifty]))/_xlfn.STDEV.P(Table2[1Y Return vs Nifty])</f>
        <v>-0.93971956588968553</v>
      </c>
      <c r="I525">
        <v>-8.8119906167273001</v>
      </c>
      <c r="J525">
        <f>(Table2[[#This Row],[1M Return vs Nifty]]-AVERAGE(Table2[1M Return vs Nifty]))/_xlfn.STDEV.P(Table2[1M Return vs Nifty])</f>
        <v>-0.94271225216746335</v>
      </c>
      <c r="K525">
        <v>-29.550096987387001</v>
      </c>
      <c r="L525">
        <f>(Table2[[#This Row],[6M Return vs Nifty]]-AVERAGE(Table2[6M Return vs Nifty]))/_xlfn.STDEV.P(Table2[6M Return vs Nifty])</f>
        <v>-1.2357611484696203</v>
      </c>
      <c r="M525">
        <v>-3.8507625512386801</v>
      </c>
      <c r="N525">
        <f>(Table2[[#This Row],[1W Return vs Nifty]]-AVERAGE(Table2[1W Return vs Nifty]))/_xlfn.STDEV.P(Table2[1W Return vs Nifty])</f>
        <v>-1.3534575201588832</v>
      </c>
      <c r="O525">
        <v>356.17</v>
      </c>
      <c r="P525">
        <v>368.346366346119</v>
      </c>
      <c r="Q525">
        <v>371.26989120457</v>
      </c>
      <c r="R525">
        <v>11.004394648985899</v>
      </c>
      <c r="S525" s="1">
        <f>(Table2[[#This Row],[Close Price]]-Table2[[#This Row],[20D EMA]])/Table2[[#This Row],[20D EMA]]</f>
        <v>-0.12766375607153893</v>
      </c>
      <c r="T525" s="1">
        <f>(Table2[[#This Row],[Close Price]]-Table2[[#This Row],[50D EMA]])/Table2[[#This Row],[50D EMA]]</f>
        <v>-0.15650043440893138</v>
      </c>
      <c r="U525" s="1">
        <f>(Table2[[#This Row],[Close Price]]-Table2[[#This Row],[200D EMA]])/Table2[[#This Row],[200D EMA]]</f>
        <v>-0.1631424810884973</v>
      </c>
      <c r="V525">
        <v>0.66104227409404404</v>
      </c>
      <c r="W525">
        <v>308.8</v>
      </c>
      <c r="X525">
        <v>338</v>
      </c>
      <c r="Y525">
        <v>308.8</v>
      </c>
      <c r="Z525">
        <v>338</v>
      </c>
      <c r="AA525">
        <v>308.8</v>
      </c>
      <c r="AB525">
        <v>361.45</v>
      </c>
      <c r="AC525" s="1">
        <f>(Table2[[#This Row],[Close Price]]/Table2[[#This Row],[Day Low]])-1</f>
        <v>6.1528497409326643E-3</v>
      </c>
      <c r="AD525" s="1">
        <f>(Table2[[#This Row],[Day High]]/Table2[[#This Row],[Close Price]])-1</f>
        <v>8.786610878661083E-2</v>
      </c>
      <c r="AE525" s="1">
        <f>(Table2[[#This Row],[Close Price]]/Table2[[#This Row],[Current Week Low]])-1</f>
        <v>6.1528497409326643E-3</v>
      </c>
      <c r="AF525" s="1">
        <f>(Table2[[#This Row],[Current Week High]]/Table2[[#This Row],[Close Price]])-1</f>
        <v>8.786610878661083E-2</v>
      </c>
      <c r="AG525" s="1">
        <f>(Table2[[#This Row],[Close Price]]/Table2[[#This Row],[Current Month Low]])-1</f>
        <v>6.1528497409326643E-3</v>
      </c>
      <c r="AH525" s="1">
        <f>(Table2[[#This Row],[Current Month High]]/Table2[[#This Row],[Close Price]])-1</f>
        <v>0.16334084325716125</v>
      </c>
      <c r="AI525">
        <v>62.858062439652301</v>
      </c>
      <c r="AJ525">
        <v>1.17225659394333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-0.26</v>
      </c>
      <c r="AM525" t="s">
        <v>3189</v>
      </c>
      <c r="AN525">
        <v>-16.329999999999998</v>
      </c>
      <c r="AO525" t="s">
        <v>3189</v>
      </c>
      <c r="AP525">
        <v>0.13456216344730401</v>
      </c>
      <c r="AQ525">
        <f>(Table2[[#This Row],[Sharpe Ratio]]-AVERAGE(Table2[Sharpe Ratio]))/_xlfn.STDEV.P(Table2[Sharpe Ratio])</f>
        <v>0.85370826769957253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637</v>
      </c>
      <c r="AT525">
        <f>_xlfn.RANK.AVG(Table2[[#This Row],[6M Return vs Nifty Z-Score]],Table2[6M Return vs Nifty Z-Score])</f>
        <v>685</v>
      </c>
      <c r="AU525">
        <f>_xlfn.RANK.AVG(Table2[[#This Row],[Sharpe Ratio Z-Score]],Table2[Sharpe Ratio Z-Score])</f>
        <v>140</v>
      </c>
      <c r="AV525">
        <f>(Table2[[#This Row],[Rank 1Y]]+Table2[[#This Row],[Rank 6M]]+Table2[[#This Row],[Rank Sharpe]])/3</f>
        <v>487.33333333333331</v>
      </c>
    </row>
    <row r="526" spans="1:48" x14ac:dyDescent="0.3">
      <c r="A526" t="s">
        <v>1334</v>
      </c>
      <c r="B526" t="s">
        <v>1335</v>
      </c>
      <c r="C526" t="s">
        <v>3143</v>
      </c>
      <c r="D526" t="s">
        <v>406</v>
      </c>
      <c r="E526">
        <v>8516.2617711599996</v>
      </c>
      <c r="F526">
        <v>207.27</v>
      </c>
      <c r="G526">
        <v>-2.4581945318124401</v>
      </c>
      <c r="H526">
        <f>(Table2[[#This Row],[1Y Return vs Nifty]]-AVERAGE(Table2[1Y Return vs Nifty]))/_xlfn.STDEV.P(Table2[1Y Return vs Nifty])</f>
        <v>-0.46383787697371803</v>
      </c>
      <c r="I526">
        <v>-6.1593916355624101</v>
      </c>
      <c r="J526">
        <f>(Table2[[#This Row],[1M Return vs Nifty]]-AVERAGE(Table2[1M Return vs Nifty]))/_xlfn.STDEV.P(Table2[1M Return vs Nifty])</f>
        <v>-0.64634693615329808</v>
      </c>
      <c r="K526">
        <v>-22.791139837332398</v>
      </c>
      <c r="L526">
        <f>(Table2[[#This Row],[6M Return vs Nifty]]-AVERAGE(Table2[6M Return vs Nifty]))/_xlfn.STDEV.P(Table2[6M Return vs Nifty])</f>
        <v>-0.99720233288663429</v>
      </c>
      <c r="M526">
        <v>1.5664648549564599</v>
      </c>
      <c r="N526">
        <f>(Table2[[#This Row],[1W Return vs Nifty]]-AVERAGE(Table2[1W Return vs Nifty]))/_xlfn.STDEV.P(Table2[1W Return vs Nifty])</f>
        <v>3.2856360572213465E-2</v>
      </c>
      <c r="O526">
        <v>220.75</v>
      </c>
      <c r="P526">
        <v>226.52223939049699</v>
      </c>
      <c r="Q526">
        <v>224.47674983649</v>
      </c>
      <c r="R526">
        <v>32.862654872611898</v>
      </c>
      <c r="S526" s="1">
        <f>(Table2[[#This Row],[Close Price]]-Table2[[#This Row],[20D EMA]])/Table2[[#This Row],[20D EMA]]</f>
        <v>-6.106455266138161E-2</v>
      </c>
      <c r="T526" s="1">
        <f>(Table2[[#This Row],[Close Price]]-Table2[[#This Row],[50D EMA]])/Table2[[#This Row],[50D EMA]]</f>
        <v>-8.4990504430377117E-2</v>
      </c>
      <c r="U526" s="1">
        <f>(Table2[[#This Row],[Close Price]]-Table2[[#This Row],[200D EMA]])/Table2[[#This Row],[200D EMA]]</f>
        <v>-7.665270389482863E-2</v>
      </c>
      <c r="V526">
        <v>0.54064252878292995</v>
      </c>
      <c r="W526">
        <v>201.91</v>
      </c>
      <c r="X526">
        <v>215.5</v>
      </c>
      <c r="Y526">
        <v>201.91</v>
      </c>
      <c r="Z526">
        <v>215.5</v>
      </c>
      <c r="AA526">
        <v>201.91</v>
      </c>
      <c r="AB526">
        <v>224.95</v>
      </c>
      <c r="AC526" s="1">
        <f>(Table2[[#This Row],[Close Price]]/Table2[[#This Row],[Day Low]])-1</f>
        <v>2.6546481105442998E-2</v>
      </c>
      <c r="AD526" s="1">
        <f>(Table2[[#This Row],[Day High]]/Table2[[#This Row],[Close Price]])-1</f>
        <v>3.9706662806966664E-2</v>
      </c>
      <c r="AE526" s="1">
        <f>(Table2[[#This Row],[Close Price]]/Table2[[#This Row],[Current Week Low]])-1</f>
        <v>2.6546481105442998E-2</v>
      </c>
      <c r="AF526" s="1">
        <f>(Table2[[#This Row],[Current Week High]]/Table2[[#This Row],[Close Price]])-1</f>
        <v>3.9706662806966664E-2</v>
      </c>
      <c r="AG526" s="1">
        <f>(Table2[[#This Row],[Close Price]]/Table2[[#This Row],[Current Month Low]])-1</f>
        <v>2.6546481105442998E-2</v>
      </c>
      <c r="AH526" s="1">
        <f>(Table2[[#This Row],[Current Month High]]/Table2[[#This Row],[Close Price]])-1</f>
        <v>8.5299367974139839E-2</v>
      </c>
      <c r="AI526">
        <v>55.473536932503499</v>
      </c>
      <c r="AJ526">
        <v>24.711191335740001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-0.15</v>
      </c>
      <c r="AM526" t="s">
        <v>3189</v>
      </c>
      <c r="AN526">
        <v>-8.51</v>
      </c>
      <c r="AO526" t="s">
        <v>3189</v>
      </c>
      <c r="AP526">
        <v>4.9931347024535E-2</v>
      </c>
      <c r="AQ526">
        <f>(Table2[[#This Row],[Sharpe Ratio]]-AVERAGE(Table2[Sharpe Ratio]))/_xlfn.STDEV.P(Table2[Sharpe Ratio])</f>
        <v>-0.13436554133742196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453</v>
      </c>
      <c r="AT526">
        <f>_xlfn.RANK.AVG(Table2[[#This Row],[6M Return vs Nifty Z-Score]],Table2[6M Return vs Nifty Z-Score])</f>
        <v>633</v>
      </c>
      <c r="AU526">
        <f>_xlfn.RANK.AVG(Table2[[#This Row],[Sharpe Ratio Z-Score]],Table2[Sharpe Ratio Z-Score])</f>
        <v>376</v>
      </c>
      <c r="AV526">
        <f>(Table2[[#This Row],[Rank 1Y]]+Table2[[#This Row],[Rank 6M]]+Table2[[#This Row],[Rank Sharpe]])/3</f>
        <v>487.33333333333331</v>
      </c>
    </row>
    <row r="527" spans="1:48" x14ac:dyDescent="0.3">
      <c r="A527" t="s">
        <v>1019</v>
      </c>
      <c r="B527" t="s">
        <v>1020</v>
      </c>
      <c r="C527" t="s">
        <v>3139</v>
      </c>
      <c r="D527" t="s">
        <v>527</v>
      </c>
      <c r="E527">
        <v>13961.926261410001</v>
      </c>
      <c r="F527">
        <v>882.9</v>
      </c>
      <c r="G527">
        <v>-30.171603255606701</v>
      </c>
      <c r="H527">
        <f>(Table2[[#This Row],[1Y Return vs Nifty]]-AVERAGE(Table2[1Y Return vs Nifty]))/_xlfn.STDEV.P(Table2[1Y Return vs Nifty])</f>
        <v>-0.9619631807306972</v>
      </c>
      <c r="I527">
        <v>9.2103219732289094</v>
      </c>
      <c r="J527">
        <f>(Table2[[#This Row],[1M Return vs Nifty]]-AVERAGE(Table2[1M Return vs Nifty]))/_xlfn.STDEV.P(Table2[1M Return vs Nifty])</f>
        <v>1.0708557254854782</v>
      </c>
      <c r="K527">
        <v>-2.6686808333883798</v>
      </c>
      <c r="L527">
        <f>(Table2[[#This Row],[6M Return vs Nifty]]-AVERAGE(Table2[6M Return vs Nifty]))/_xlfn.STDEV.P(Table2[6M Return vs Nifty])</f>
        <v>-0.2869759059356512</v>
      </c>
      <c r="M527">
        <v>0.85268252418315305</v>
      </c>
      <c r="N527">
        <f>(Table2[[#This Row],[1W Return vs Nifty]]-AVERAGE(Table2[1W Return vs Nifty]))/_xlfn.STDEV.P(Table2[1W Return vs Nifty])</f>
        <v>-0.14980651819857771</v>
      </c>
      <c r="O527">
        <v>875.68</v>
      </c>
      <c r="P527">
        <v>853.26027791528497</v>
      </c>
      <c r="Q527">
        <v>833.69599182222396</v>
      </c>
      <c r="R527">
        <v>55.423336892956797</v>
      </c>
      <c r="S527" s="1">
        <f>(Table2[[#This Row],[Close Price]]-Table2[[#This Row],[20D EMA]])/Table2[[#This Row],[20D EMA]]</f>
        <v>8.245021012241947E-3</v>
      </c>
      <c r="T527" s="1">
        <f>(Table2[[#This Row],[Close Price]]-Table2[[#This Row],[50D EMA]])/Table2[[#This Row],[50D EMA]]</f>
        <v>3.4737023217735856E-2</v>
      </c>
      <c r="U527" s="1">
        <f>(Table2[[#This Row],[Close Price]]-Table2[[#This Row],[200D EMA]])/Table2[[#This Row],[200D EMA]]</f>
        <v>5.9019125269188295E-2</v>
      </c>
      <c r="V527">
        <v>3.1121750536435302</v>
      </c>
      <c r="W527">
        <v>857.1</v>
      </c>
      <c r="X527">
        <v>897</v>
      </c>
      <c r="Y527">
        <v>857.1</v>
      </c>
      <c r="Z527">
        <v>897</v>
      </c>
      <c r="AA527">
        <v>857.1</v>
      </c>
      <c r="AB527">
        <v>944.35</v>
      </c>
      <c r="AC527" s="1">
        <f>(Table2[[#This Row],[Close Price]]/Table2[[#This Row],[Day Low]])-1</f>
        <v>3.0101505075253776E-2</v>
      </c>
      <c r="AD527" s="1">
        <f>(Table2[[#This Row],[Day High]]/Table2[[#This Row],[Close Price]])-1</f>
        <v>1.5970098538905964E-2</v>
      </c>
      <c r="AE527" s="1">
        <f>(Table2[[#This Row],[Close Price]]/Table2[[#This Row],[Current Week Low]])-1</f>
        <v>3.0101505075253776E-2</v>
      </c>
      <c r="AF527" s="1">
        <f>(Table2[[#This Row],[Current Week High]]/Table2[[#This Row],[Close Price]])-1</f>
        <v>1.5970098538905964E-2</v>
      </c>
      <c r="AG527" s="1">
        <f>(Table2[[#This Row],[Close Price]]/Table2[[#This Row],[Current Month Low]])-1</f>
        <v>3.0101505075253776E-2</v>
      </c>
      <c r="AH527" s="1">
        <f>(Table2[[#This Row],[Current Month High]]/Table2[[#This Row],[Close Price]])-1</f>
        <v>6.9600181220976332E-2</v>
      </c>
      <c r="AI527">
        <v>8.3927964661909495</v>
      </c>
      <c r="AJ527">
        <v>24.536286056844599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0.02</v>
      </c>
      <c r="AM527" t="s">
        <v>3188</v>
      </c>
      <c r="AN527">
        <v>4.0199999999999996</v>
      </c>
      <c r="AO527" t="s">
        <v>3188</v>
      </c>
      <c r="AP527">
        <v>4.4136786622946997E-2</v>
      </c>
      <c r="AQ527">
        <f>(Table2[[#This Row],[Sharpe Ratio]]-AVERAGE(Table2[Sharpe Ratio]))/_xlfn.STDEV.P(Table2[Sharpe Ratio])</f>
        <v>-0.20201765211336883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-0.52990753149281655</v>
      </c>
      <c r="AS527">
        <f>_xlfn.RANK.AVG(Table2[[#This Row],[1Y Return vs Nifty Z-Score]],Table2[1Y Return vs Nifty Z-Score])</f>
        <v>647</v>
      </c>
      <c r="AT527">
        <f>_xlfn.RANK.AVG(Table2[[#This Row],[6M Return vs Nifty Z-Score]],Table2[6M Return vs Nifty Z-Score])</f>
        <v>422</v>
      </c>
      <c r="AU527">
        <f>_xlfn.RANK.AVG(Table2[[#This Row],[Sharpe Ratio Z-Score]],Table2[Sharpe Ratio Z-Score])</f>
        <v>396</v>
      </c>
      <c r="AV527">
        <f>(Table2[[#This Row],[Rank 1Y]]+Table2[[#This Row],[Rank 6M]]+Table2[[#This Row],[Rank Sharpe]])/3</f>
        <v>488.33333333333331</v>
      </c>
    </row>
    <row r="528" spans="1:48" x14ac:dyDescent="0.3">
      <c r="A528" t="s">
        <v>546</v>
      </c>
      <c r="B528" t="s">
        <v>547</v>
      </c>
      <c r="C528" t="s">
        <v>3127</v>
      </c>
      <c r="D528" t="s">
        <v>176</v>
      </c>
      <c r="E528">
        <v>38454.543947999999</v>
      </c>
      <c r="F528">
        <v>542.15</v>
      </c>
      <c r="G528">
        <v>-8.4210390614087896</v>
      </c>
      <c r="H528">
        <f>(Table2[[#This Row],[1Y Return vs Nifty]]-AVERAGE(Table2[1Y Return vs Nifty]))/_xlfn.STDEV.P(Table2[1Y Return vs Nifty])</f>
        <v>-0.57101501177383462</v>
      </c>
      <c r="I528">
        <v>1.7703802134250799</v>
      </c>
      <c r="J528">
        <f>(Table2[[#This Row],[1M Return vs Nifty]]-AVERAGE(Table2[1M Return vs Nifty]))/_xlfn.STDEV.P(Table2[1M Return vs Nifty])</f>
        <v>0.23961786916882313</v>
      </c>
      <c r="K528">
        <v>3.9165306169485201</v>
      </c>
      <c r="L528">
        <f>(Table2[[#This Row],[6M Return vs Nifty]]-AVERAGE(Table2[6M Return vs Nifty]))/_xlfn.STDEV.P(Table2[6M Return vs Nifty])</f>
        <v>-5.4549481403103568E-2</v>
      </c>
      <c r="M528">
        <v>4.2249462582802897</v>
      </c>
      <c r="N528">
        <f>(Table2[[#This Row],[1W Return vs Nifty]]-AVERAGE(Table2[1W Return vs Nifty]))/_xlfn.STDEV.P(Table2[1W Return vs Nifty])</f>
        <v>0.71318402539916637</v>
      </c>
      <c r="O528">
        <v>546.02</v>
      </c>
      <c r="P528">
        <v>537.49045899737803</v>
      </c>
      <c r="Q528">
        <v>491.59143007674197</v>
      </c>
      <c r="R528">
        <v>51.575475302246403</v>
      </c>
      <c r="S528" s="1">
        <f>(Table2[[#This Row],[Close Price]]-Table2[[#This Row],[20D EMA]])/Table2[[#This Row],[20D EMA]]</f>
        <v>-7.0876524669426112E-3</v>
      </c>
      <c r="T528" s="1">
        <f>(Table2[[#This Row],[Close Price]]-Table2[[#This Row],[50D EMA]])/Table2[[#This Row],[50D EMA]]</f>
        <v>8.6690673752865249E-3</v>
      </c>
      <c r="U528" s="1">
        <f>(Table2[[#This Row],[Close Price]]-Table2[[#This Row],[200D EMA]])/Table2[[#This Row],[200D EMA]]</f>
        <v>0.10284672764813119</v>
      </c>
      <c r="V528">
        <v>0.98606913450077305</v>
      </c>
      <c r="W528">
        <v>533.35</v>
      </c>
      <c r="X528">
        <v>553.04999999999995</v>
      </c>
      <c r="Y528">
        <v>533.35</v>
      </c>
      <c r="Z528">
        <v>553.04999999999995</v>
      </c>
      <c r="AA528">
        <v>533.35</v>
      </c>
      <c r="AB528">
        <v>569.54999999999995</v>
      </c>
      <c r="AC528" s="1">
        <f>(Table2[[#This Row],[Close Price]]/Table2[[#This Row],[Day Low]])-1</f>
        <v>1.6499484391112595E-2</v>
      </c>
      <c r="AD528" s="1">
        <f>(Table2[[#This Row],[Day High]]/Table2[[#This Row],[Close Price]])-1</f>
        <v>2.0105136954717384E-2</v>
      </c>
      <c r="AE528" s="1">
        <f>(Table2[[#This Row],[Close Price]]/Table2[[#This Row],[Current Week Low]])-1</f>
        <v>1.6499484391112595E-2</v>
      </c>
      <c r="AF528" s="1">
        <f>(Table2[[#This Row],[Current Week High]]/Table2[[#This Row],[Close Price]])-1</f>
        <v>2.0105136954717384E-2</v>
      </c>
      <c r="AG528" s="1">
        <f>(Table2[[#This Row],[Close Price]]/Table2[[#This Row],[Current Month Low]])-1</f>
        <v>1.6499484391112595E-2</v>
      </c>
      <c r="AH528" s="1">
        <f>(Table2[[#This Row],[Current Month High]]/Table2[[#This Row],[Close Price]])-1</f>
        <v>5.0539518583417875E-2</v>
      </c>
      <c r="AI528">
        <v>5.2015124965415396</v>
      </c>
      <c r="AJ528">
        <v>44.303965930263502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7.0000000000000007E-2</v>
      </c>
      <c r="AM528" t="s">
        <v>3188</v>
      </c>
      <c r="AN528">
        <v>1.24</v>
      </c>
      <c r="AO528" t="s">
        <v>3188</v>
      </c>
      <c r="AP528">
        <v>-2.2613998236729001E-2</v>
      </c>
      <c r="AQ528">
        <f>(Table2[[#This Row],[Sharpe Ratio]]-AVERAGE(Table2[Sharpe Ratio]))/_xlfn.STDEV.P(Table2[Sharpe Ratio])</f>
        <v>-0.98134018544491064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-0.65410278405385935</v>
      </c>
      <c r="AS528">
        <f>_xlfn.RANK.AVG(Table2[[#This Row],[1Y Return vs Nifty Z-Score]],Table2[1Y Return vs Nifty Z-Score])</f>
        <v>505</v>
      </c>
      <c r="AT528">
        <f>_xlfn.RANK.AVG(Table2[[#This Row],[6M Return vs Nifty Z-Score]],Table2[6M Return vs Nifty Z-Score])</f>
        <v>347</v>
      </c>
      <c r="AU528">
        <f>_xlfn.RANK.AVG(Table2[[#This Row],[Sharpe Ratio Z-Score]],Table2[Sharpe Ratio Z-Score])</f>
        <v>614</v>
      </c>
      <c r="AV528">
        <f>(Table2[[#This Row],[Rank 1Y]]+Table2[[#This Row],[Rank 6M]]+Table2[[#This Row],[Rank Sharpe]])/3</f>
        <v>488.66666666666669</v>
      </c>
    </row>
    <row r="529" spans="1:48" x14ac:dyDescent="0.3">
      <c r="A529" t="s">
        <v>478</v>
      </c>
      <c r="B529" t="s">
        <v>479</v>
      </c>
      <c r="C529" t="s">
        <v>3141</v>
      </c>
      <c r="D529" t="s">
        <v>446</v>
      </c>
      <c r="E529">
        <v>44662.028084520003</v>
      </c>
      <c r="F529">
        <v>1562.95</v>
      </c>
      <c r="G529">
        <v>-26.8886592055424</v>
      </c>
      <c r="H529">
        <f>(Table2[[#This Row],[1Y Return vs Nifty]]-AVERAGE(Table2[1Y Return vs Nifty]))/_xlfn.STDEV.P(Table2[1Y Return vs Nifty])</f>
        <v>-0.90295501185281424</v>
      </c>
      <c r="I529">
        <v>13.5659096687159</v>
      </c>
      <c r="J529">
        <f>(Table2[[#This Row],[1M Return vs Nifty]]-AVERAGE(Table2[1M Return vs Nifty]))/_xlfn.STDEV.P(Table2[1M Return vs Nifty])</f>
        <v>1.5574898277249116</v>
      </c>
      <c r="K529">
        <v>-11.732318667706499</v>
      </c>
      <c r="L529">
        <f>(Table2[[#This Row],[6M Return vs Nifty]]-AVERAGE(Table2[6M Return vs Nifty]))/_xlfn.STDEV.P(Table2[6M Return vs Nifty])</f>
        <v>-0.60687891147706141</v>
      </c>
      <c r="M529">
        <v>9.3915577925384497</v>
      </c>
      <c r="N529">
        <f>(Table2[[#This Row],[1W Return vs Nifty]]-AVERAGE(Table2[1W Return vs Nifty]))/_xlfn.STDEV.P(Table2[1W Return vs Nifty])</f>
        <v>2.0353632047513917</v>
      </c>
      <c r="O529">
        <v>1513.74</v>
      </c>
      <c r="P529">
        <v>1488.65919059456</v>
      </c>
      <c r="Q529">
        <v>1503.52978486098</v>
      </c>
      <c r="R529">
        <v>79.541633454108194</v>
      </c>
      <c r="S529" s="1">
        <f>(Table2[[#This Row],[Close Price]]-Table2[[#This Row],[20D EMA]])/Table2[[#This Row],[20D EMA]]</f>
        <v>3.2508885277524567E-2</v>
      </c>
      <c r="T529" s="1">
        <f>(Table2[[#This Row],[Close Price]]-Table2[[#This Row],[50D EMA]])/Table2[[#This Row],[50D EMA]]</f>
        <v>4.9904511304410017E-2</v>
      </c>
      <c r="U529" s="1">
        <f>(Table2[[#This Row],[Close Price]]-Table2[[#This Row],[200D EMA]])/Table2[[#This Row],[200D EMA]]</f>
        <v>3.9520477570395549E-2</v>
      </c>
      <c r="V529">
        <v>1.59093787291629</v>
      </c>
      <c r="W529">
        <v>1504.2</v>
      </c>
      <c r="X529">
        <v>1613.9</v>
      </c>
      <c r="Y529">
        <v>1504.2</v>
      </c>
      <c r="Z529">
        <v>1613.9</v>
      </c>
      <c r="AA529">
        <v>1504.2</v>
      </c>
      <c r="AB529">
        <v>1652.6</v>
      </c>
      <c r="AC529" s="1">
        <f>(Table2[[#This Row],[Close Price]]/Table2[[#This Row],[Day Low]])-1</f>
        <v>3.9057306209280718E-2</v>
      </c>
      <c r="AD529" s="1">
        <f>(Table2[[#This Row],[Day High]]/Table2[[#This Row],[Close Price]])-1</f>
        <v>3.2598611599859328E-2</v>
      </c>
      <c r="AE529" s="1">
        <f>(Table2[[#This Row],[Close Price]]/Table2[[#This Row],[Current Week Low]])-1</f>
        <v>3.9057306209280718E-2</v>
      </c>
      <c r="AF529" s="1">
        <f>(Table2[[#This Row],[Current Week High]]/Table2[[#This Row],[Close Price]])-1</f>
        <v>3.2598611599859328E-2</v>
      </c>
      <c r="AG529" s="1">
        <f>(Table2[[#This Row],[Close Price]]/Table2[[#This Row],[Current Month Low]])-1</f>
        <v>3.9057306209280718E-2</v>
      </c>
      <c r="AH529" s="1">
        <f>(Table2[[#This Row],[Current Month High]]/Table2[[#This Row],[Close Price]])-1</f>
        <v>5.7359480469624691E-2</v>
      </c>
      <c r="AI529">
        <v>14.4214466233724</v>
      </c>
      <c r="AJ529">
        <v>19.7662835249042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</v>
      </c>
      <c r="AM529" t="s">
        <v>3190</v>
      </c>
      <c r="AN529">
        <v>8.73</v>
      </c>
      <c r="AO529" t="s">
        <v>3188</v>
      </c>
      <c r="AP529">
        <v>6.8649051203358E-2</v>
      </c>
      <c r="AQ529">
        <f>(Table2[[#This Row],[Sharpe Ratio]]-AVERAGE(Table2[Sharpe Ratio]))/_xlfn.STDEV.P(Table2[Sharpe Ratio])</f>
        <v>8.4165651508563269E-2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617</v>
      </c>
      <c r="AT529">
        <f>_xlfn.RANK.AVG(Table2[[#This Row],[6M Return vs Nifty Z-Score]],Table2[6M Return vs Nifty Z-Score])</f>
        <v>528</v>
      </c>
      <c r="AU529">
        <f>_xlfn.RANK.AVG(Table2[[#This Row],[Sharpe Ratio Z-Score]],Table2[Sharpe Ratio Z-Score])</f>
        <v>326</v>
      </c>
      <c r="AV529">
        <f>(Table2[[#This Row],[Rank 1Y]]+Table2[[#This Row],[Rank 6M]]+Table2[[#This Row],[Rank Sharpe]])/3</f>
        <v>490.33333333333331</v>
      </c>
    </row>
    <row r="530" spans="1:48" x14ac:dyDescent="0.3">
      <c r="A530" t="s">
        <v>81</v>
      </c>
      <c r="B530" t="s">
        <v>82</v>
      </c>
      <c r="C530" t="s">
        <v>3138</v>
      </c>
      <c r="D530" t="s">
        <v>83</v>
      </c>
      <c r="E530">
        <v>325560.46313559997</v>
      </c>
      <c r="F530">
        <v>3589.25</v>
      </c>
      <c r="G530">
        <v>-13.8432042481049</v>
      </c>
      <c r="H530">
        <f>(Table2[[#This Row],[1Y Return vs Nifty]]-AVERAGE(Table2[1Y Return vs Nifty]))/_xlfn.STDEV.P(Table2[1Y Return vs Nifty])</f>
        <v>-0.66847388836177868</v>
      </c>
      <c r="I530">
        <v>-4.7499470643356197E-2</v>
      </c>
      <c r="J530">
        <f>(Table2[[#This Row],[1M Return vs Nifty]]-AVERAGE(Table2[1M Return vs Nifty]))/_xlfn.STDEV.P(Table2[1M Return vs Nifty])</f>
        <v>3.6512729315350906E-2</v>
      </c>
      <c r="K530">
        <v>-14.3948550982337</v>
      </c>
      <c r="L530">
        <f>(Table2[[#This Row],[6M Return vs Nifty]]-AVERAGE(Table2[6M Return vs Nifty]))/_xlfn.STDEV.P(Table2[6M Return vs Nifty])</f>
        <v>-0.70085369533968578</v>
      </c>
      <c r="M530">
        <v>0.74115640580433695</v>
      </c>
      <c r="N530">
        <f>(Table2[[#This Row],[1W Return vs Nifty]]-AVERAGE(Table2[1W Return vs Nifty]))/_xlfn.STDEV.P(Table2[1W Return vs Nifty])</f>
        <v>-0.17834698629777548</v>
      </c>
      <c r="O530">
        <v>3710.51</v>
      </c>
      <c r="P530">
        <v>3622.7477347604799</v>
      </c>
      <c r="Q530">
        <v>3475.9819450488999</v>
      </c>
      <c r="R530">
        <v>35.945031152088099</v>
      </c>
      <c r="S530" s="1">
        <f>(Table2[[#This Row],[Close Price]]-Table2[[#This Row],[20D EMA]])/Table2[[#This Row],[20D EMA]]</f>
        <v>-3.2680143699922712E-2</v>
      </c>
      <c r="T530" s="1">
        <f>(Table2[[#This Row],[Close Price]]-Table2[[#This Row],[50D EMA]])/Table2[[#This Row],[50D EMA]]</f>
        <v>-9.2464994012879196E-3</v>
      </c>
      <c r="U530" s="1">
        <f>(Table2[[#This Row],[Close Price]]-Table2[[#This Row],[200D EMA]])/Table2[[#This Row],[200D EMA]]</f>
        <v>3.2585915790626085E-2</v>
      </c>
      <c r="V530">
        <v>0.97909415343342998</v>
      </c>
      <c r="W530">
        <v>3552.3</v>
      </c>
      <c r="X530">
        <v>3748</v>
      </c>
      <c r="Y530">
        <v>3552.3</v>
      </c>
      <c r="Z530">
        <v>3748</v>
      </c>
      <c r="AA530">
        <v>3552.3</v>
      </c>
      <c r="AB530">
        <v>3837.95</v>
      </c>
      <c r="AC530" s="1">
        <f>(Table2[[#This Row],[Close Price]]/Table2[[#This Row],[Day Low]])-1</f>
        <v>1.0401711567153527E-2</v>
      </c>
      <c r="AD530" s="1">
        <f>(Table2[[#This Row],[Day High]]/Table2[[#This Row],[Close Price]])-1</f>
        <v>4.4229295813888791E-2</v>
      </c>
      <c r="AE530" s="1">
        <f>(Table2[[#This Row],[Close Price]]/Table2[[#This Row],[Current Week Low]])-1</f>
        <v>1.0401711567153527E-2</v>
      </c>
      <c r="AF530" s="1">
        <f>(Table2[[#This Row],[Current Week High]]/Table2[[#This Row],[Close Price]])-1</f>
        <v>4.4229295813888791E-2</v>
      </c>
      <c r="AG530" s="1">
        <f>(Table2[[#This Row],[Close Price]]/Table2[[#This Row],[Current Month Low]])-1</f>
        <v>1.0401711567153527E-2</v>
      </c>
      <c r="AH530" s="1">
        <f>(Table2[[#This Row],[Current Month High]]/Table2[[#This Row],[Close Price]])-1</f>
        <v>6.9290241693947152E-2</v>
      </c>
      <c r="AI530">
        <v>8.2942118827052909</v>
      </c>
      <c r="AJ530">
        <v>17.462732970071801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0.03</v>
      </c>
      <c r="AM530" t="s">
        <v>3188</v>
      </c>
      <c r="AN530">
        <v>-3.65</v>
      </c>
      <c r="AO530" t="s">
        <v>3189</v>
      </c>
      <c r="AP530">
        <v>4.7326880176904999E-2</v>
      </c>
      <c r="AQ530">
        <f>(Table2[[#This Row],[Sharpe Ratio]]-AVERAGE(Table2[Sharpe Ratio]))/_xlfn.STDEV.P(Table2[Sharpe Ratio])</f>
        <v>-0.16477296959373264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-1.6759348102776219</v>
      </c>
      <c r="AS530">
        <f>_xlfn.RANK.AVG(Table2[[#This Row],[1Y Return vs Nifty Z-Score]],Table2[1Y Return vs Nifty Z-Score])</f>
        <v>537</v>
      </c>
      <c r="AT530">
        <f>_xlfn.RANK.AVG(Table2[[#This Row],[6M Return vs Nifty Z-Score]],Table2[6M Return vs Nifty Z-Score])</f>
        <v>554</v>
      </c>
      <c r="AU530">
        <f>_xlfn.RANK.AVG(Table2[[#This Row],[Sharpe Ratio Z-Score]],Table2[Sharpe Ratio Z-Score])</f>
        <v>383</v>
      </c>
      <c r="AV530">
        <f>(Table2[[#This Row],[Rank 1Y]]+Table2[[#This Row],[Rank 6M]]+Table2[[#This Row],[Rank Sharpe]])/3</f>
        <v>491.33333333333331</v>
      </c>
    </row>
    <row r="531" spans="1:48" x14ac:dyDescent="0.3">
      <c r="A531" t="s">
        <v>736</v>
      </c>
      <c r="B531" t="s">
        <v>737</v>
      </c>
      <c r="C531" t="s">
        <v>3138</v>
      </c>
      <c r="D531" t="s">
        <v>738</v>
      </c>
      <c r="E531">
        <v>23179.249273500001</v>
      </c>
      <c r="F531">
        <v>1421.15</v>
      </c>
      <c r="G531">
        <v>-15.1155178291006</v>
      </c>
      <c r="H531">
        <f>(Table2[[#This Row],[1Y Return vs Nifty]]-AVERAGE(Table2[1Y Return vs Nifty]))/_xlfn.STDEV.P(Table2[1Y Return vs Nifty])</f>
        <v>-0.6913426590469044</v>
      </c>
      <c r="I531">
        <v>2.23850688084101</v>
      </c>
      <c r="J531">
        <f>(Table2[[#This Row],[1M Return vs Nifty]]-AVERAGE(Table2[1M Return vs Nifty]))/_xlfn.STDEV.P(Table2[1M Return vs Nifty])</f>
        <v>0.29191997314627927</v>
      </c>
      <c r="K531">
        <v>3.25184725813663</v>
      </c>
      <c r="L531">
        <f>(Table2[[#This Row],[6M Return vs Nifty]]-AVERAGE(Table2[6M Return vs Nifty]))/_xlfn.STDEV.P(Table2[6M Return vs Nifty])</f>
        <v>-7.8009620488998579E-2</v>
      </c>
      <c r="M531">
        <v>3.3284578487383998</v>
      </c>
      <c r="N531">
        <f>(Table2[[#This Row],[1W Return vs Nifty]]-AVERAGE(Table2[1W Return vs Nifty]))/_xlfn.STDEV.P(Table2[1W Return vs Nifty])</f>
        <v>0.48376513029404594</v>
      </c>
      <c r="O531">
        <v>1463.37</v>
      </c>
      <c r="P531">
        <v>1435.0708162404401</v>
      </c>
      <c r="Q531">
        <v>1352.63592123276</v>
      </c>
      <c r="R531">
        <v>40.704651562122002</v>
      </c>
      <c r="S531" s="1">
        <f>(Table2[[#This Row],[Close Price]]-Table2[[#This Row],[20D EMA]])/Table2[[#This Row],[20D EMA]]</f>
        <v>-2.8851213295338705E-2</v>
      </c>
      <c r="T531" s="1">
        <f>(Table2[[#This Row],[Close Price]]-Table2[[#This Row],[50D EMA]])/Table2[[#This Row],[50D EMA]]</f>
        <v>-9.7004385309077436E-3</v>
      </c>
      <c r="U531" s="1">
        <f>(Table2[[#This Row],[Close Price]]-Table2[[#This Row],[200D EMA]])/Table2[[#This Row],[200D EMA]]</f>
        <v>5.0652269167003945E-2</v>
      </c>
      <c r="V531">
        <v>1.28313974612001</v>
      </c>
      <c r="W531">
        <v>1394.1</v>
      </c>
      <c r="X531">
        <v>1469.6</v>
      </c>
      <c r="Y531">
        <v>1394.1</v>
      </c>
      <c r="Z531">
        <v>1469.6</v>
      </c>
      <c r="AA531">
        <v>1394.1</v>
      </c>
      <c r="AB531">
        <v>1501.65</v>
      </c>
      <c r="AC531" s="1">
        <f>(Table2[[#This Row],[Close Price]]/Table2[[#This Row],[Day Low]])-1</f>
        <v>1.9403199196614374E-2</v>
      </c>
      <c r="AD531" s="1">
        <f>(Table2[[#This Row],[Day High]]/Table2[[#This Row],[Close Price]])-1</f>
        <v>3.4092108503676499E-2</v>
      </c>
      <c r="AE531" s="1">
        <f>(Table2[[#This Row],[Close Price]]/Table2[[#This Row],[Current Week Low]])-1</f>
        <v>1.9403199196614374E-2</v>
      </c>
      <c r="AF531" s="1">
        <f>(Table2[[#This Row],[Current Week High]]/Table2[[#This Row],[Close Price]])-1</f>
        <v>3.4092108503676499E-2</v>
      </c>
      <c r="AG531" s="1">
        <f>(Table2[[#This Row],[Close Price]]/Table2[[#This Row],[Current Month Low]])-1</f>
        <v>1.9403199196614374E-2</v>
      </c>
      <c r="AH531" s="1">
        <f>(Table2[[#This Row],[Current Month High]]/Table2[[#This Row],[Close Price]])-1</f>
        <v>5.6644266966892953E-2</v>
      </c>
      <c r="AI531">
        <v>11.086092249234699</v>
      </c>
      <c r="AJ531">
        <v>27.991173954158601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0.08</v>
      </c>
      <c r="AM531" t="s">
        <v>3188</v>
      </c>
      <c r="AN531">
        <v>-3.71</v>
      </c>
      <c r="AO531" t="s">
        <v>3189</v>
      </c>
      <c r="AP531">
        <v>-6.7514582063680001E-3</v>
      </c>
      <c r="AQ531">
        <f>(Table2[[#This Row],[Sharpe Ratio]]-AVERAGE(Table2[Sharpe Ratio]))/_xlfn.STDEV.P(Table2[Sharpe Ratio])</f>
        <v>-0.79614333858353681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-0.78981051467911478</v>
      </c>
      <c r="AS531">
        <f>_xlfn.RANK.AVG(Table2[[#This Row],[1Y Return vs Nifty Z-Score]],Table2[1Y Return vs Nifty Z-Score])</f>
        <v>546</v>
      </c>
      <c r="AT531">
        <f>_xlfn.RANK.AVG(Table2[[#This Row],[6M Return vs Nifty Z-Score]],Table2[6M Return vs Nifty Z-Score])</f>
        <v>353</v>
      </c>
      <c r="AU531">
        <f>_xlfn.RANK.AVG(Table2[[#This Row],[Sharpe Ratio Z-Score]],Table2[Sharpe Ratio Z-Score])</f>
        <v>575</v>
      </c>
      <c r="AV531">
        <f>(Table2[[#This Row],[Rank 1Y]]+Table2[[#This Row],[Rank 6M]]+Table2[[#This Row],[Rank Sharpe]])/3</f>
        <v>491.33333333333331</v>
      </c>
    </row>
    <row r="532" spans="1:48" x14ac:dyDescent="0.3">
      <c r="A532" t="s">
        <v>886</v>
      </c>
      <c r="B532" t="s">
        <v>887</v>
      </c>
      <c r="C532" t="s">
        <v>3129</v>
      </c>
      <c r="D532" t="s">
        <v>398</v>
      </c>
      <c r="E532">
        <v>17473.430025556001</v>
      </c>
      <c r="F532">
        <v>110.56</v>
      </c>
      <c r="G532">
        <v>-36.095304407515997</v>
      </c>
      <c r="H532">
        <f>(Table2[[#This Row],[1Y Return vs Nifty]]-AVERAGE(Table2[1Y Return vs Nifty]))/_xlfn.STDEV.P(Table2[1Y Return vs Nifty])</f>
        <v>-1.0684367461108708</v>
      </c>
      <c r="I532">
        <v>-0.976242231858656</v>
      </c>
      <c r="J532">
        <f>(Table2[[#This Row],[1M Return vs Nifty]]-AVERAGE(Table2[1M Return vs Nifty]))/_xlfn.STDEV.P(Table2[1M Return vs Nifty])</f>
        <v>-6.7252349340664333E-2</v>
      </c>
      <c r="K532">
        <v>-19.102925524293401</v>
      </c>
      <c r="L532">
        <f>(Table2[[#This Row],[6M Return vs Nifty]]-AVERAGE(Table2[6M Return vs Nifty]))/_xlfn.STDEV.P(Table2[6M Return vs Nifty])</f>
        <v>-0.8670260322234925</v>
      </c>
      <c r="M532">
        <v>0.62164255034716998</v>
      </c>
      <c r="N532">
        <f>(Table2[[#This Row],[1W Return vs Nifty]]-AVERAGE(Table2[1W Return vs Nifty]))/_xlfn.STDEV.P(Table2[1W Return vs Nifty])</f>
        <v>-0.20893158323946648</v>
      </c>
      <c r="O532">
        <v>110.76</v>
      </c>
      <c r="P532">
        <v>111.518813206568</v>
      </c>
      <c r="Q532">
        <v>113.592174905856</v>
      </c>
      <c r="R532">
        <v>40.764290340209598</v>
      </c>
      <c r="S532" s="1">
        <f>(Table2[[#This Row],[Close Price]]-Table2[[#This Row],[20D EMA]])/Table2[[#This Row],[20D EMA]]</f>
        <v>-1.8057060310581693E-3</v>
      </c>
      <c r="T532" s="1">
        <f>(Table2[[#This Row],[Close Price]]-Table2[[#This Row],[50D EMA]])/Table2[[#This Row],[50D EMA]]</f>
        <v>-8.597770896216151E-3</v>
      </c>
      <c r="U532" s="1">
        <f>(Table2[[#This Row],[Close Price]]-Table2[[#This Row],[200D EMA]])/Table2[[#This Row],[200D EMA]]</f>
        <v>-2.6693519235537401E-2</v>
      </c>
      <c r="V532">
        <v>1.71287994865934</v>
      </c>
      <c r="W532">
        <v>107.7</v>
      </c>
      <c r="X532">
        <v>111.09</v>
      </c>
      <c r="Y532">
        <v>107.7</v>
      </c>
      <c r="Z532">
        <v>111.09</v>
      </c>
      <c r="AA532">
        <v>107.7</v>
      </c>
      <c r="AB532">
        <v>114.33</v>
      </c>
      <c r="AC532" s="1">
        <f>(Table2[[#This Row],[Close Price]]/Table2[[#This Row],[Day Low]])-1</f>
        <v>2.6555246053853399E-2</v>
      </c>
      <c r="AD532" s="1">
        <f>(Table2[[#This Row],[Day High]]/Table2[[#This Row],[Close Price]])-1</f>
        <v>4.7937771345876179E-3</v>
      </c>
      <c r="AE532" s="1">
        <f>(Table2[[#This Row],[Close Price]]/Table2[[#This Row],[Current Week Low]])-1</f>
        <v>2.6555246053853399E-2</v>
      </c>
      <c r="AF532" s="1">
        <f>(Table2[[#This Row],[Current Week High]]/Table2[[#This Row],[Close Price]])-1</f>
        <v>4.7937771345876179E-3</v>
      </c>
      <c r="AG532" s="1">
        <f>(Table2[[#This Row],[Close Price]]/Table2[[#This Row],[Current Month Low]])-1</f>
        <v>2.6555246053853399E-2</v>
      </c>
      <c r="AH532" s="1">
        <f>(Table2[[#This Row],[Current Month High]]/Table2[[#This Row],[Close Price]])-1</f>
        <v>3.4099131693198226E-2</v>
      </c>
      <c r="AI532">
        <v>17.311866859623699</v>
      </c>
      <c r="AJ532">
        <v>5.7990430622009503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-0.02</v>
      </c>
      <c r="AM532" t="s">
        <v>3189</v>
      </c>
      <c r="AN532">
        <v>0.4</v>
      </c>
      <c r="AO532" t="s">
        <v>3188</v>
      </c>
      <c r="AP532">
        <v>0.11145763629458701</v>
      </c>
      <c r="AQ532">
        <f>(Table2[[#This Row],[Sharpe Ratio]]-AVERAGE(Table2[Sharpe Ratio]))/_xlfn.STDEV.P(Table2[Sharpe Ratio])</f>
        <v>0.58396044870486086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670</v>
      </c>
      <c r="AT532">
        <f>_xlfn.RANK.AVG(Table2[[#This Row],[6M Return vs Nifty Z-Score]],Table2[6M Return vs Nifty Z-Score])</f>
        <v>604</v>
      </c>
      <c r="AU532">
        <f>_xlfn.RANK.AVG(Table2[[#This Row],[Sharpe Ratio Z-Score]],Table2[Sharpe Ratio Z-Score])</f>
        <v>200</v>
      </c>
      <c r="AV532">
        <f>(Table2[[#This Row],[Rank 1Y]]+Table2[[#This Row],[Rank 6M]]+Table2[[#This Row],[Rank Sharpe]])/3</f>
        <v>491.33333333333331</v>
      </c>
    </row>
    <row r="533" spans="1:48" x14ac:dyDescent="0.3">
      <c r="A533" t="s">
        <v>1336</v>
      </c>
      <c r="B533" t="s">
        <v>1337</v>
      </c>
      <c r="C533" t="s">
        <v>3141</v>
      </c>
      <c r="D533" t="s">
        <v>446</v>
      </c>
      <c r="E533">
        <v>8481.4826553399998</v>
      </c>
      <c r="F533">
        <v>615.95000000000005</v>
      </c>
      <c r="G533">
        <v>-26.897830456576301</v>
      </c>
      <c r="H533">
        <f>(Table2[[#This Row],[1Y Return vs Nifty]]-AVERAGE(Table2[1Y Return vs Nifty]))/_xlfn.STDEV.P(Table2[1Y Return vs Nifty])</f>
        <v>-0.90311985740655409</v>
      </c>
      <c r="I533">
        <v>-4.5926067363893699</v>
      </c>
      <c r="J533">
        <f>(Table2[[#This Row],[1M Return vs Nifty]]-AVERAGE(Table2[1M Return vs Nifty]))/_xlfn.STDEV.P(Table2[1M Return vs Nifty])</f>
        <v>-0.4712957108958245</v>
      </c>
      <c r="K533">
        <v>-41.666952883051898</v>
      </c>
      <c r="L533">
        <f>(Table2[[#This Row],[6M Return vs Nifty]]-AVERAGE(Table2[6M Return vs Nifty]))/_xlfn.STDEV.P(Table2[6M Return vs Nifty])</f>
        <v>-1.6634281282841303</v>
      </c>
      <c r="M533">
        <v>3.1024465832038701</v>
      </c>
      <c r="N533">
        <f>(Table2[[#This Row],[1W Return vs Nifty]]-AVERAGE(Table2[1W Return vs Nifty]))/_xlfn.STDEV.P(Table2[1W Return vs Nifty])</f>
        <v>0.42592695383983165</v>
      </c>
      <c r="O533">
        <v>643.76</v>
      </c>
      <c r="P533">
        <v>652.39431187801301</v>
      </c>
      <c r="Q533">
        <v>709.091664807538</v>
      </c>
      <c r="R533">
        <v>37.368399250345398</v>
      </c>
      <c r="S533" s="1">
        <f>(Table2[[#This Row],[Close Price]]-Table2[[#This Row],[20D EMA]])/Table2[[#This Row],[20D EMA]]</f>
        <v>-4.3199328942462943E-2</v>
      </c>
      <c r="T533" s="1">
        <f>(Table2[[#This Row],[Close Price]]-Table2[[#This Row],[50D EMA]])/Table2[[#This Row],[50D EMA]]</f>
        <v>-5.5862399800977194E-2</v>
      </c>
      <c r="U533" s="1">
        <f>(Table2[[#This Row],[Close Price]]-Table2[[#This Row],[200D EMA]])/Table2[[#This Row],[200D EMA]]</f>
        <v>-0.13135348986624812</v>
      </c>
      <c r="V533">
        <v>0.52318582643263001</v>
      </c>
      <c r="W533">
        <v>612.25</v>
      </c>
      <c r="X533">
        <v>640.20000000000005</v>
      </c>
      <c r="Y533">
        <v>612.25</v>
      </c>
      <c r="Z533">
        <v>640.20000000000005</v>
      </c>
      <c r="AA533">
        <v>612.25</v>
      </c>
      <c r="AB533">
        <v>655.8</v>
      </c>
      <c r="AC533" s="1">
        <f>(Table2[[#This Row],[Close Price]]/Table2[[#This Row],[Day Low]])-1</f>
        <v>6.0432829726420056E-3</v>
      </c>
      <c r="AD533" s="1">
        <f>(Table2[[#This Row],[Day High]]/Table2[[#This Row],[Close Price]])-1</f>
        <v>3.937007874015741E-2</v>
      </c>
      <c r="AE533" s="1">
        <f>(Table2[[#This Row],[Close Price]]/Table2[[#This Row],[Current Week Low]])-1</f>
        <v>6.0432829726420056E-3</v>
      </c>
      <c r="AF533" s="1">
        <f>(Table2[[#This Row],[Current Week High]]/Table2[[#This Row],[Close Price]])-1</f>
        <v>3.937007874015741E-2</v>
      </c>
      <c r="AG533" s="1">
        <f>(Table2[[#This Row],[Close Price]]/Table2[[#This Row],[Current Month Low]])-1</f>
        <v>6.0432829726420056E-3</v>
      </c>
      <c r="AH533" s="1">
        <f>(Table2[[#This Row],[Current Month High]]/Table2[[#This Row],[Close Price]])-1</f>
        <v>6.4696809805990574E-2</v>
      </c>
      <c r="AI533">
        <v>78.098871661660795</v>
      </c>
      <c r="AJ533">
        <v>8.2037768994290801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-0.08</v>
      </c>
      <c r="AM533" t="s">
        <v>3189</v>
      </c>
      <c r="AN533">
        <v>-6.45</v>
      </c>
      <c r="AO533" t="s">
        <v>3189</v>
      </c>
      <c r="AP533">
        <v>0.13645980115537601</v>
      </c>
      <c r="AQ533">
        <f>(Table2[[#This Row],[Sharpe Ratio]]-AVERAGE(Table2[Sharpe Ratio]))/_xlfn.STDEV.P(Table2[Sharpe Ratio])</f>
        <v>0.87586339035631766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618</v>
      </c>
      <c r="AT533">
        <f>_xlfn.RANK.AVG(Table2[[#This Row],[6M Return vs Nifty Z-Score]],Table2[6M Return vs Nifty Z-Score])</f>
        <v>724</v>
      </c>
      <c r="AU533">
        <f>_xlfn.RANK.AVG(Table2[[#This Row],[Sharpe Ratio Z-Score]],Table2[Sharpe Ratio Z-Score])</f>
        <v>132</v>
      </c>
      <c r="AV533">
        <f>(Table2[[#This Row],[Rank 1Y]]+Table2[[#This Row],[Rank 6M]]+Table2[[#This Row],[Rank Sharpe]])/3</f>
        <v>491.33333333333331</v>
      </c>
    </row>
    <row r="534" spans="1:48" x14ac:dyDescent="0.3">
      <c r="A534" t="s">
        <v>1308</v>
      </c>
      <c r="B534" t="s">
        <v>1309</v>
      </c>
      <c r="C534" t="s">
        <v>3143</v>
      </c>
      <c r="D534" t="s">
        <v>276</v>
      </c>
      <c r="E534">
        <v>8688.9975721350002</v>
      </c>
      <c r="F534">
        <v>677.65</v>
      </c>
      <c r="G534">
        <v>-13.644833118164</v>
      </c>
      <c r="H534">
        <f>(Table2[[#This Row],[1Y Return vs Nifty]]-AVERAGE(Table2[1Y Return vs Nifty]))/_xlfn.STDEV.P(Table2[1Y Return vs Nifty])</f>
        <v>-0.66490833349470146</v>
      </c>
      <c r="I534">
        <v>-1.4898559659606201</v>
      </c>
      <c r="J534">
        <f>(Table2[[#This Row],[1M Return vs Nifty]]-AVERAGE(Table2[1M Return vs Nifty]))/_xlfn.STDEV.P(Table2[1M Return vs Nifty])</f>
        <v>-0.12463655920321121</v>
      </c>
      <c r="K534">
        <v>-0.80261656262495795</v>
      </c>
      <c r="L534">
        <f>(Table2[[#This Row],[6M Return vs Nifty]]-AVERAGE(Table2[6M Return vs Nifty]))/_xlfn.STDEV.P(Table2[6M Return vs Nifty])</f>
        <v>-0.22111277463418191</v>
      </c>
      <c r="M534">
        <v>4.9804134095252399</v>
      </c>
      <c r="N534">
        <f>(Table2[[#This Row],[1W Return vs Nifty]]-AVERAGE(Table2[1W Return vs Nifty]))/_xlfn.STDEV.P(Table2[1W Return vs Nifty])</f>
        <v>0.9065143989791169</v>
      </c>
      <c r="O534">
        <v>707.49</v>
      </c>
      <c r="P534">
        <v>713.55835840212899</v>
      </c>
      <c r="Q534">
        <v>676.79281314939499</v>
      </c>
      <c r="R534">
        <v>46.724264112655803</v>
      </c>
      <c r="S534" s="1">
        <f>(Table2[[#This Row],[Close Price]]-Table2[[#This Row],[20D EMA]])/Table2[[#This Row],[20D EMA]]</f>
        <v>-4.2177274590453617E-2</v>
      </c>
      <c r="T534" s="1">
        <f>(Table2[[#This Row],[Close Price]]-Table2[[#This Row],[50D EMA]])/Table2[[#This Row],[50D EMA]]</f>
        <v>-5.0322945529695129E-2</v>
      </c>
      <c r="U534" s="1">
        <f>(Table2[[#This Row],[Close Price]]-Table2[[#This Row],[200D EMA]])/Table2[[#This Row],[200D EMA]]</f>
        <v>1.2665424838306822E-3</v>
      </c>
      <c r="V534">
        <v>0.52818021361282597</v>
      </c>
      <c r="W534">
        <v>670</v>
      </c>
      <c r="X534">
        <v>710</v>
      </c>
      <c r="Y534">
        <v>670</v>
      </c>
      <c r="Z534">
        <v>710</v>
      </c>
      <c r="AA534">
        <v>670</v>
      </c>
      <c r="AB534">
        <v>729.55</v>
      </c>
      <c r="AC534" s="1">
        <f>(Table2[[#This Row],[Close Price]]/Table2[[#This Row],[Day Low]])-1</f>
        <v>1.1417910447761193E-2</v>
      </c>
      <c r="AD534" s="1">
        <f>(Table2[[#This Row],[Day High]]/Table2[[#This Row],[Close Price]])-1</f>
        <v>4.773850807939195E-2</v>
      </c>
      <c r="AE534" s="1">
        <f>(Table2[[#This Row],[Close Price]]/Table2[[#This Row],[Current Week Low]])-1</f>
        <v>1.1417910447761193E-2</v>
      </c>
      <c r="AF534" s="1">
        <f>(Table2[[#This Row],[Current Week High]]/Table2[[#This Row],[Close Price]])-1</f>
        <v>4.773850807939195E-2</v>
      </c>
      <c r="AG534" s="1">
        <f>(Table2[[#This Row],[Close Price]]/Table2[[#This Row],[Current Month Low]])-1</f>
        <v>1.1417910447761193E-2</v>
      </c>
      <c r="AH534" s="1">
        <f>(Table2[[#This Row],[Current Month High]]/Table2[[#This Row],[Close Price]])-1</f>
        <v>7.6588209252564043E-2</v>
      </c>
      <c r="AI534">
        <v>23.618387072972698</v>
      </c>
      <c r="AJ534">
        <v>32.859523576119898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-0.02</v>
      </c>
      <c r="AM534" t="s">
        <v>3189</v>
      </c>
      <c r="AN534">
        <v>-3.8</v>
      </c>
      <c r="AO534" t="s">
        <v>3189</v>
      </c>
      <c r="AQ534">
        <f>(Table2[[#This Row],[Sharpe Ratio]]-AVERAGE(Table2[Sharpe Ratio]))/_xlfn.STDEV.P(Table2[Sharpe Ratio])</f>
        <v>-0.71731934386752505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533</v>
      </c>
      <c r="AT534">
        <f>_xlfn.RANK.AVG(Table2[[#This Row],[6M Return vs Nifty Z-Score]],Table2[6M Return vs Nifty Z-Score])</f>
        <v>400</v>
      </c>
      <c r="AU534">
        <f>_xlfn.RANK.AVG(Table2[[#This Row],[Sharpe Ratio Z-Score]],Table2[Sharpe Ratio Z-Score])</f>
        <v>541.5</v>
      </c>
      <c r="AV534">
        <f>(Table2[[#This Row],[Rank 1Y]]+Table2[[#This Row],[Rank 6M]]+Table2[[#This Row],[Rank Sharpe]])/3</f>
        <v>491.5</v>
      </c>
    </row>
    <row r="535" spans="1:48" x14ac:dyDescent="0.3">
      <c r="A535" t="s">
        <v>1783</v>
      </c>
      <c r="B535" t="s">
        <v>1784</v>
      </c>
      <c r="C535" t="s">
        <v>3132</v>
      </c>
      <c r="D535" t="s">
        <v>48</v>
      </c>
      <c r="E535">
        <v>4495.7527730129996</v>
      </c>
      <c r="F535">
        <v>52.94</v>
      </c>
      <c r="G535">
        <v>-18.672165056559201</v>
      </c>
      <c r="H535">
        <f>(Table2[[#This Row],[1Y Return vs Nifty]]-AVERAGE(Table2[1Y Return vs Nifty]))/_xlfn.STDEV.P(Table2[1Y Return vs Nifty])</f>
        <v>-0.75527041323230415</v>
      </c>
      <c r="I535">
        <v>-1.67547111064191</v>
      </c>
      <c r="J535">
        <f>(Table2[[#This Row],[1M Return vs Nifty]]-AVERAGE(Table2[1M Return vs Nifty]))/_xlfn.STDEV.P(Table2[1M Return vs Nifty])</f>
        <v>-0.14537466978875019</v>
      </c>
      <c r="K535">
        <v>-23.349387334793601</v>
      </c>
      <c r="L535">
        <f>(Table2[[#This Row],[6M Return vs Nifty]]-AVERAGE(Table2[6M Return vs Nifty]))/_xlfn.STDEV.P(Table2[6M Return vs Nifty])</f>
        <v>-1.0169057958380801</v>
      </c>
      <c r="M535">
        <v>0.76817518177590505</v>
      </c>
      <c r="N535">
        <f>(Table2[[#This Row],[1W Return vs Nifty]]-AVERAGE(Table2[1W Return vs Nifty]))/_xlfn.STDEV.P(Table2[1W Return vs Nifty])</f>
        <v>-0.17143265515359765</v>
      </c>
      <c r="O535">
        <v>57.17</v>
      </c>
      <c r="P535">
        <v>57.869798921948799</v>
      </c>
      <c r="Q535">
        <v>57.569010763344899</v>
      </c>
      <c r="R535">
        <v>34.1934997299524</v>
      </c>
      <c r="S535" s="1">
        <f>(Table2[[#This Row],[Close Price]]-Table2[[#This Row],[20D EMA]])/Table2[[#This Row],[20D EMA]]</f>
        <v>-7.3989854818961059E-2</v>
      </c>
      <c r="T535" s="1">
        <f>(Table2[[#This Row],[Close Price]]-Table2[[#This Row],[50D EMA]])/Table2[[#This Row],[50D EMA]]</f>
        <v>-8.5187766568842055E-2</v>
      </c>
      <c r="U535" s="1">
        <f>(Table2[[#This Row],[Close Price]]-Table2[[#This Row],[200D EMA]])/Table2[[#This Row],[200D EMA]]</f>
        <v>-8.0408030326834551E-2</v>
      </c>
      <c r="V535">
        <v>0.56860572439038404</v>
      </c>
      <c r="W535">
        <v>52.55</v>
      </c>
      <c r="X535">
        <v>56.2</v>
      </c>
      <c r="Y535">
        <v>52.55</v>
      </c>
      <c r="Z535">
        <v>56.2</v>
      </c>
      <c r="AA535">
        <v>52.55</v>
      </c>
      <c r="AB535">
        <v>57.8</v>
      </c>
      <c r="AC535" s="1">
        <f>(Table2[[#This Row],[Close Price]]/Table2[[#This Row],[Day Low]])-1</f>
        <v>7.4215033301616717E-3</v>
      </c>
      <c r="AD535" s="1">
        <f>(Table2[[#This Row],[Day High]]/Table2[[#This Row],[Close Price]])-1</f>
        <v>6.1579146203249113E-2</v>
      </c>
      <c r="AE535" s="1">
        <f>(Table2[[#This Row],[Close Price]]/Table2[[#This Row],[Current Week Low]])-1</f>
        <v>7.4215033301616717E-3</v>
      </c>
      <c r="AF535" s="1">
        <f>(Table2[[#This Row],[Current Week High]]/Table2[[#This Row],[Close Price]])-1</f>
        <v>6.1579146203249113E-2</v>
      </c>
      <c r="AG535" s="1">
        <f>(Table2[[#This Row],[Close Price]]/Table2[[#This Row],[Current Month Low]])-1</f>
        <v>7.4215033301616717E-3</v>
      </c>
      <c r="AH535" s="1">
        <f>(Table2[[#This Row],[Current Month High]]/Table2[[#This Row],[Close Price]])-1</f>
        <v>9.1802040045334321E-2</v>
      </c>
      <c r="AI535">
        <v>49.225538345296499</v>
      </c>
      <c r="AJ535">
        <v>25.897740784780002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-0.09</v>
      </c>
      <c r="AM535" t="s">
        <v>3189</v>
      </c>
      <c r="AN535">
        <v>-9.89</v>
      </c>
      <c r="AO535" t="s">
        <v>3189</v>
      </c>
      <c r="AP535">
        <v>8.6620122214186995E-2</v>
      </c>
      <c r="AQ535">
        <f>(Table2[[#This Row],[Sharpe Ratio]]-AVERAGE(Table2[Sharpe Ratio]))/_xlfn.STDEV.P(Table2[Sharpe Ratio])</f>
        <v>0.29397982247722299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567</v>
      </c>
      <c r="AT535">
        <f>_xlfn.RANK.AVG(Table2[[#This Row],[6M Return vs Nifty Z-Score]],Table2[6M Return vs Nifty Z-Score])</f>
        <v>639</v>
      </c>
      <c r="AU535">
        <f>_xlfn.RANK.AVG(Table2[[#This Row],[Sharpe Ratio Z-Score]],Table2[Sharpe Ratio Z-Score])</f>
        <v>269</v>
      </c>
      <c r="AV535">
        <f>(Table2[[#This Row],[Rank 1Y]]+Table2[[#This Row],[Rank 6M]]+Table2[[#This Row],[Rank Sharpe]])/3</f>
        <v>491.66666666666669</v>
      </c>
    </row>
    <row r="536" spans="1:48" x14ac:dyDescent="0.3">
      <c r="A536" t="s">
        <v>430</v>
      </c>
      <c r="B536" t="s">
        <v>431</v>
      </c>
      <c r="C536" t="s">
        <v>3128</v>
      </c>
      <c r="D536" t="s">
        <v>21</v>
      </c>
      <c r="E536">
        <v>53862.506380779902</v>
      </c>
      <c r="F536">
        <v>2874.45</v>
      </c>
      <c r="G536">
        <v>-10.0251569039673</v>
      </c>
      <c r="H536">
        <f>(Table2[[#This Row],[1Y Return vs Nifty]]-AVERAGE(Table2[1Y Return vs Nifty]))/_xlfn.STDEV.P(Table2[1Y Return vs Nifty])</f>
        <v>-0.59984768607782213</v>
      </c>
      <c r="I536">
        <v>-5.3443703320731197</v>
      </c>
      <c r="J536">
        <f>(Table2[[#This Row],[1M Return vs Nifty]]-AVERAGE(Table2[1M Return vs Nifty]))/_xlfn.STDEV.P(Table2[1M Return vs Nifty])</f>
        <v>-0.55528754576598582</v>
      </c>
      <c r="K536">
        <v>6.9874337187097897</v>
      </c>
      <c r="L536">
        <f>(Table2[[#This Row],[6M Return vs Nifty]]-AVERAGE(Table2[6M Return vs Nifty]))/_xlfn.STDEV.P(Table2[6M Return vs Nifty])</f>
        <v>5.383869009467971E-2</v>
      </c>
      <c r="M536">
        <v>-2.6042428745473098</v>
      </c>
      <c r="N536">
        <f>(Table2[[#This Row],[1W Return vs Nifty]]-AVERAGE(Table2[1W Return vs Nifty]))/_xlfn.STDEV.P(Table2[1W Return vs Nifty])</f>
        <v>-1.0344626911019625</v>
      </c>
      <c r="O536">
        <v>2998.95</v>
      </c>
      <c r="P536">
        <v>2940.0344092017199</v>
      </c>
      <c r="Q536">
        <v>2651.8154903529598</v>
      </c>
      <c r="R536">
        <v>26.3265660653719</v>
      </c>
      <c r="S536" s="1">
        <f>(Table2[[#This Row],[Close Price]]-Table2[[#This Row],[20D EMA]])/Table2[[#This Row],[20D EMA]]</f>
        <v>-4.1514530085529938E-2</v>
      </c>
      <c r="T536" s="1">
        <f>(Table2[[#This Row],[Close Price]]-Table2[[#This Row],[50D EMA]])/Table2[[#This Row],[50D EMA]]</f>
        <v>-2.2307361096337505E-2</v>
      </c>
      <c r="U536" s="1">
        <f>(Table2[[#This Row],[Close Price]]-Table2[[#This Row],[200D EMA]])/Table2[[#This Row],[200D EMA]]</f>
        <v>8.395550537243715E-2</v>
      </c>
      <c r="V536">
        <v>0.83950665693433402</v>
      </c>
      <c r="W536">
        <v>2848.15</v>
      </c>
      <c r="X536">
        <v>2979</v>
      </c>
      <c r="Y536">
        <v>2848.15</v>
      </c>
      <c r="Z536">
        <v>2979</v>
      </c>
      <c r="AA536">
        <v>2836.6</v>
      </c>
      <c r="AB536">
        <v>3051.8</v>
      </c>
      <c r="AC536" s="1">
        <f>(Table2[[#This Row],[Close Price]]/Table2[[#This Row],[Day Low]])-1</f>
        <v>9.2340642171233611E-3</v>
      </c>
      <c r="AD536" s="1">
        <f>(Table2[[#This Row],[Day High]]/Table2[[#This Row],[Close Price]])-1</f>
        <v>3.6372175546626417E-2</v>
      </c>
      <c r="AE536" s="1">
        <f>(Table2[[#This Row],[Close Price]]/Table2[[#This Row],[Current Week Low]])-1</f>
        <v>9.2340642171233611E-3</v>
      </c>
      <c r="AF536" s="1">
        <f>(Table2[[#This Row],[Current Week High]]/Table2[[#This Row],[Close Price]])-1</f>
        <v>3.6372175546626417E-2</v>
      </c>
      <c r="AG536" s="1">
        <f>(Table2[[#This Row],[Close Price]]/Table2[[#This Row],[Current Month Low]])-1</f>
        <v>1.3343439328773909E-2</v>
      </c>
      <c r="AH536" s="1">
        <f>(Table2[[#This Row],[Current Month High]]/Table2[[#This Row],[Close Price]])-1</f>
        <v>6.1698759762737421E-2</v>
      </c>
      <c r="AI536">
        <v>10.901215884777899</v>
      </c>
      <c r="AJ536">
        <v>38.922720023198501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-0.04</v>
      </c>
      <c r="AM536" t="s">
        <v>3189</v>
      </c>
      <c r="AN536">
        <v>-4.33</v>
      </c>
      <c r="AO536" t="s">
        <v>3189</v>
      </c>
      <c r="AP536">
        <v>-5.5624077254711003E-2</v>
      </c>
      <c r="AQ536">
        <f>(Table2[[#This Row],[Sharpe Ratio]]-AVERAGE(Table2[Sharpe Ratio]))/_xlfn.STDEV.P(Table2[Sharpe Ratio])</f>
        <v>-1.3667363790604381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-3.5024956119115291</v>
      </c>
      <c r="AS536">
        <f>_xlfn.RANK.AVG(Table2[[#This Row],[1Y Return vs Nifty Z-Score]],Table2[1Y Return vs Nifty Z-Score])</f>
        <v>511</v>
      </c>
      <c r="AT536">
        <f>_xlfn.RANK.AVG(Table2[[#This Row],[6M Return vs Nifty Z-Score]],Table2[6M Return vs Nifty Z-Score])</f>
        <v>298</v>
      </c>
      <c r="AU536">
        <f>_xlfn.RANK.AVG(Table2[[#This Row],[Sharpe Ratio Z-Score]],Table2[Sharpe Ratio Z-Score])</f>
        <v>667</v>
      </c>
      <c r="AV536">
        <f>(Table2[[#This Row],[Rank 1Y]]+Table2[[#This Row],[Rank 6M]]+Table2[[#This Row],[Rank Sharpe]])/3</f>
        <v>492</v>
      </c>
    </row>
    <row r="537" spans="1:48" x14ac:dyDescent="0.3">
      <c r="A537" t="s">
        <v>423</v>
      </c>
      <c r="B537" t="s">
        <v>424</v>
      </c>
      <c r="C537" t="s">
        <v>3135</v>
      </c>
      <c r="D537" t="s">
        <v>415</v>
      </c>
      <c r="E537">
        <v>55280.017066449996</v>
      </c>
      <c r="F537">
        <v>2814.2</v>
      </c>
      <c r="G537">
        <v>-15.5108597001389</v>
      </c>
      <c r="H537">
        <f>(Table2[[#This Row],[1Y Return vs Nifty]]-AVERAGE(Table2[1Y Return vs Nifty]))/_xlfn.STDEV.P(Table2[1Y Return vs Nifty])</f>
        <v>-0.69844859796483061</v>
      </c>
      <c r="I537">
        <v>-3.8117839959583102</v>
      </c>
      <c r="J537">
        <f>(Table2[[#This Row],[1M Return vs Nifty]]-AVERAGE(Table2[1M Return vs Nifty]))/_xlfn.STDEV.P(Table2[1M Return vs Nifty])</f>
        <v>-0.3840572026018666</v>
      </c>
      <c r="K537">
        <v>5.1171317399763296</v>
      </c>
      <c r="L537">
        <f>(Table2[[#This Row],[6M Return vs Nifty]]-AVERAGE(Table2[6M Return vs Nifty]))/_xlfn.STDEV.P(Table2[6M Return vs Nifty])</f>
        <v>-1.2174012001762055E-2</v>
      </c>
      <c r="M537">
        <v>-1.2560638232543599</v>
      </c>
      <c r="N537">
        <f>(Table2[[#This Row],[1W Return vs Nifty]]-AVERAGE(Table2[1W Return vs Nifty]))/_xlfn.STDEV.P(Table2[1W Return vs Nifty])</f>
        <v>-0.68945237634557788</v>
      </c>
      <c r="O537">
        <v>2997.08</v>
      </c>
      <c r="P537">
        <v>3006.7308516077501</v>
      </c>
      <c r="Q537">
        <v>2812.1227466196701</v>
      </c>
      <c r="R537">
        <v>24.3291137810454</v>
      </c>
      <c r="S537" s="1">
        <f>(Table2[[#This Row],[Close Price]]-Table2[[#This Row],[20D EMA]])/Table2[[#This Row],[20D EMA]]</f>
        <v>-6.1019392208416227E-2</v>
      </c>
      <c r="T537" s="1">
        <f>(Table2[[#This Row],[Close Price]]-Table2[[#This Row],[50D EMA]])/Table2[[#This Row],[50D EMA]]</f>
        <v>-6.4033284357594145E-2</v>
      </c>
      <c r="U537" s="1">
        <f>(Table2[[#This Row],[Close Price]]-Table2[[#This Row],[200D EMA]])/Table2[[#This Row],[200D EMA]]</f>
        <v>7.3867806191129791E-4</v>
      </c>
      <c r="V537">
        <v>0.91355452245735203</v>
      </c>
      <c r="W537">
        <v>2799</v>
      </c>
      <c r="X537">
        <v>2896</v>
      </c>
      <c r="Y537">
        <v>2799</v>
      </c>
      <c r="Z537">
        <v>2896</v>
      </c>
      <c r="AA537">
        <v>2799</v>
      </c>
      <c r="AB537">
        <v>3105.45</v>
      </c>
      <c r="AC537" s="1">
        <f>(Table2[[#This Row],[Close Price]]/Table2[[#This Row],[Day Low]])-1</f>
        <v>5.4305108967487303E-3</v>
      </c>
      <c r="AD537" s="1">
        <f>(Table2[[#This Row],[Day High]]/Table2[[#This Row],[Close Price]])-1</f>
        <v>2.906687513325279E-2</v>
      </c>
      <c r="AE537" s="1">
        <f>(Table2[[#This Row],[Close Price]]/Table2[[#This Row],[Current Week Low]])-1</f>
        <v>5.4305108967487303E-3</v>
      </c>
      <c r="AF537" s="1">
        <f>(Table2[[#This Row],[Current Week High]]/Table2[[#This Row],[Close Price]])-1</f>
        <v>2.906687513325279E-2</v>
      </c>
      <c r="AG537" s="1">
        <f>(Table2[[#This Row],[Close Price]]/Table2[[#This Row],[Current Month Low]])-1</f>
        <v>5.4305108967487303E-3</v>
      </c>
      <c r="AH537" s="1">
        <f>(Table2[[#This Row],[Current Month High]]/Table2[[#This Row],[Close Price]])-1</f>
        <v>0.10349299978679549</v>
      </c>
      <c r="AI537">
        <v>19.927510482552702</v>
      </c>
      <c r="AJ537">
        <v>28.279697328835699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3189</v>
      </c>
      <c r="AN537">
        <v>-7.29</v>
      </c>
      <c r="AO537" t="s">
        <v>3189</v>
      </c>
      <c r="AP537">
        <v>-1.7719803258007E-2</v>
      </c>
      <c r="AQ537">
        <f>(Table2[[#This Row],[Sharpe Ratio]]-AVERAGE(Table2[Sharpe Ratio]))/_xlfn.STDEV.P(Table2[Sharpe Ratio])</f>
        <v>-0.92419993702005254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548</v>
      </c>
      <c r="AT537">
        <f>_xlfn.RANK.AVG(Table2[[#This Row],[6M Return vs Nifty Z-Score]],Table2[6M Return vs Nifty Z-Score])</f>
        <v>326</v>
      </c>
      <c r="AU537">
        <f>_xlfn.RANK.AVG(Table2[[#This Row],[Sharpe Ratio Z-Score]],Table2[Sharpe Ratio Z-Score])</f>
        <v>607</v>
      </c>
      <c r="AV537">
        <f>(Table2[[#This Row],[Rank 1Y]]+Table2[[#This Row],[Rank 6M]]+Table2[[#This Row],[Rank Sharpe]])/3</f>
        <v>493.66666666666669</v>
      </c>
    </row>
    <row r="538" spans="1:48" x14ac:dyDescent="0.3">
      <c r="A538" t="s">
        <v>442</v>
      </c>
      <c r="B538" t="s">
        <v>443</v>
      </c>
      <c r="C538" t="s">
        <v>3129</v>
      </c>
      <c r="D538" t="s">
        <v>54</v>
      </c>
      <c r="E538">
        <v>53456.613464549999</v>
      </c>
      <c r="F538">
        <v>733</v>
      </c>
      <c r="G538">
        <v>-23.070317369380898</v>
      </c>
      <c r="H538">
        <f>(Table2[[#This Row],[1Y Return vs Nifty]]-AVERAGE(Table2[1Y Return vs Nifty]))/_xlfn.STDEV.P(Table2[1Y Return vs Nifty])</f>
        <v>-0.83432351632145085</v>
      </c>
      <c r="I538">
        <v>2.6925588962842002</v>
      </c>
      <c r="J538">
        <f>(Table2[[#This Row],[1M Return vs Nifty]]-AVERAGE(Table2[1M Return vs Nifty]))/_xlfn.STDEV.P(Table2[1M Return vs Nifty])</f>
        <v>0.34264956702729449</v>
      </c>
      <c r="K538">
        <v>5.4971080787146898</v>
      </c>
      <c r="L538">
        <f>(Table2[[#This Row],[6M Return vs Nifty]]-AVERAGE(Table2[6M Return vs Nifty]))/_xlfn.STDEV.P(Table2[6M Return vs Nifty])</f>
        <v>1.2373328709081954E-3</v>
      </c>
      <c r="M538">
        <v>2.8663773551458398</v>
      </c>
      <c r="N538">
        <f>(Table2[[#This Row],[1W Return vs Nifty]]-AVERAGE(Table2[1W Return vs Nifty]))/_xlfn.STDEV.P(Table2[1W Return vs Nifty])</f>
        <v>0.36551486050661453</v>
      </c>
      <c r="O538">
        <v>720.67</v>
      </c>
      <c r="P538">
        <v>692.82246059010595</v>
      </c>
      <c r="Q538">
        <v>667.26916581656405</v>
      </c>
      <c r="R538">
        <v>42.450457381084</v>
      </c>
      <c r="S538" s="1">
        <f>(Table2[[#This Row],[Close Price]]-Table2[[#This Row],[20D EMA]])/Table2[[#This Row],[20D EMA]]</f>
        <v>1.7109079051438304E-2</v>
      </c>
      <c r="T538" s="1">
        <f>(Table2[[#This Row],[Close Price]]-Table2[[#This Row],[50D EMA]])/Table2[[#This Row],[50D EMA]]</f>
        <v>5.7991104063908602E-2</v>
      </c>
      <c r="U538" s="1">
        <f>(Table2[[#This Row],[Close Price]]-Table2[[#This Row],[200D EMA]])/Table2[[#This Row],[200D EMA]]</f>
        <v>9.8507225495724035E-2</v>
      </c>
      <c r="V538">
        <v>0.76281098524192603</v>
      </c>
      <c r="W538">
        <v>722</v>
      </c>
      <c r="X538">
        <v>742.45</v>
      </c>
      <c r="Y538">
        <v>722</v>
      </c>
      <c r="Z538">
        <v>742.45</v>
      </c>
      <c r="AA538">
        <v>716.9</v>
      </c>
      <c r="AB538">
        <v>748.15</v>
      </c>
      <c r="AC538" s="1">
        <f>(Table2[[#This Row],[Close Price]]/Table2[[#This Row],[Day Low]])-1</f>
        <v>1.5235457063711877E-2</v>
      </c>
      <c r="AD538" s="1">
        <f>(Table2[[#This Row],[Day High]]/Table2[[#This Row],[Close Price]])-1</f>
        <v>1.2892223738062869E-2</v>
      </c>
      <c r="AE538" s="1">
        <f>(Table2[[#This Row],[Close Price]]/Table2[[#This Row],[Current Week Low]])-1</f>
        <v>1.5235457063711877E-2</v>
      </c>
      <c r="AF538" s="1">
        <f>(Table2[[#This Row],[Current Week High]]/Table2[[#This Row],[Close Price]])-1</f>
        <v>1.2892223738062869E-2</v>
      </c>
      <c r="AG538" s="1">
        <f>(Table2[[#This Row],[Close Price]]/Table2[[#This Row],[Current Month Low]])-1</f>
        <v>2.2457804435765061E-2</v>
      </c>
      <c r="AH538" s="1">
        <f>(Table2[[#This Row],[Current Month High]]/Table2[[#This Row],[Close Price]])-1</f>
        <v>2.0668485675306991E-2</v>
      </c>
      <c r="AI538">
        <v>10.968622100954899</v>
      </c>
      <c r="AJ538">
        <v>32.382156402383899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0.21</v>
      </c>
      <c r="AM538" t="s">
        <v>3188</v>
      </c>
      <c r="AN538">
        <v>1.21</v>
      </c>
      <c r="AO538" t="s">
        <v>3188</v>
      </c>
      <c r="AP538">
        <v>-5.2361127930199997E-3</v>
      </c>
      <c r="AQ538">
        <f>(Table2[[#This Row],[Sharpe Ratio]]-AVERAGE(Table2[Sharpe Ratio]))/_xlfn.STDEV.P(Table2[Sharpe Ratio])</f>
        <v>-0.77845151924560274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-0.90337327516223653</v>
      </c>
      <c r="AS538">
        <f>_xlfn.RANK.AVG(Table2[[#This Row],[1Y Return vs Nifty Z-Score]],Table2[1Y Return vs Nifty Z-Score])</f>
        <v>594</v>
      </c>
      <c r="AT538">
        <f>_xlfn.RANK.AVG(Table2[[#This Row],[6M Return vs Nifty Z-Score]],Table2[6M Return vs Nifty Z-Score])</f>
        <v>319</v>
      </c>
      <c r="AU538">
        <f>_xlfn.RANK.AVG(Table2[[#This Row],[Sharpe Ratio Z-Score]],Table2[Sharpe Ratio Z-Score])</f>
        <v>573</v>
      </c>
      <c r="AV538">
        <f>(Table2[[#This Row],[Rank 1Y]]+Table2[[#This Row],[Rank 6M]]+Table2[[#This Row],[Rank Sharpe]])/3</f>
        <v>495.33333333333331</v>
      </c>
    </row>
    <row r="539" spans="1:48" x14ac:dyDescent="0.3">
      <c r="A539" t="s">
        <v>510</v>
      </c>
      <c r="B539" t="s">
        <v>511</v>
      </c>
      <c r="C539" t="s">
        <v>3141</v>
      </c>
      <c r="D539" t="s">
        <v>140</v>
      </c>
      <c r="E539">
        <v>42636.476362900001</v>
      </c>
      <c r="F539">
        <v>47453.85</v>
      </c>
      <c r="G539">
        <v>-2.7606745336829399</v>
      </c>
      <c r="H539">
        <f>(Table2[[#This Row],[1Y Return vs Nifty]]-AVERAGE(Table2[1Y Return vs Nifty]))/_xlfn.STDEV.P(Table2[1Y Return vs Nifty])</f>
        <v>-0.46927470159222084</v>
      </c>
      <c r="I539">
        <v>-2.15288239364902</v>
      </c>
      <c r="J539">
        <f>(Table2[[#This Row],[1M Return vs Nifty]]-AVERAGE(Table2[1M Return vs Nifty]))/_xlfn.STDEV.P(Table2[1M Return vs Nifty])</f>
        <v>-0.1987141103758063</v>
      </c>
      <c r="K539">
        <v>0.58935896503276197</v>
      </c>
      <c r="L539">
        <f>(Table2[[#This Row],[6M Return vs Nifty]]-AVERAGE(Table2[6M Return vs Nifty]))/_xlfn.STDEV.P(Table2[6M Return vs Nifty])</f>
        <v>-0.17198270533113194</v>
      </c>
      <c r="M539">
        <v>2.5815696311019098</v>
      </c>
      <c r="N539">
        <f>(Table2[[#This Row],[1W Return vs Nifty]]-AVERAGE(Table2[1W Return vs Nifty]))/_xlfn.STDEV.P(Table2[1W Return vs Nifty])</f>
        <v>0.29263017770190136</v>
      </c>
      <c r="O539">
        <v>49396.94</v>
      </c>
      <c r="P539">
        <v>50594.148746406398</v>
      </c>
      <c r="Q539">
        <v>47620.4150624295</v>
      </c>
      <c r="R539">
        <v>28.738981449855899</v>
      </c>
      <c r="S539" s="1">
        <f>(Table2[[#This Row],[Close Price]]-Table2[[#This Row],[20D EMA]])/Table2[[#This Row],[20D EMA]]</f>
        <v>-3.9336242285453384E-2</v>
      </c>
      <c r="T539" s="1">
        <f>(Table2[[#This Row],[Close Price]]-Table2[[#This Row],[50D EMA]])/Table2[[#This Row],[50D EMA]]</f>
        <v>-6.2068417479391791E-2</v>
      </c>
      <c r="U539" s="1">
        <f>(Table2[[#This Row],[Close Price]]-Table2[[#This Row],[200D EMA]])/Table2[[#This Row],[200D EMA]]</f>
        <v>-3.4977658680869854E-3</v>
      </c>
      <c r="V539">
        <v>0.71151381866478403</v>
      </c>
      <c r="W539">
        <v>46827.95</v>
      </c>
      <c r="X539">
        <v>48567.45</v>
      </c>
      <c r="Y539">
        <v>46827.95</v>
      </c>
      <c r="Z539">
        <v>48567.45</v>
      </c>
      <c r="AA539">
        <v>46827.95</v>
      </c>
      <c r="AB539">
        <v>49650.25</v>
      </c>
      <c r="AC539" s="1">
        <f>(Table2[[#This Row],[Close Price]]/Table2[[#This Row],[Day Low]])-1</f>
        <v>1.3365949182059023E-2</v>
      </c>
      <c r="AD539" s="1">
        <f>(Table2[[#This Row],[Day High]]/Table2[[#This Row],[Close Price]])-1</f>
        <v>2.3467010579752756E-2</v>
      </c>
      <c r="AE539" s="1">
        <f>(Table2[[#This Row],[Close Price]]/Table2[[#This Row],[Current Week Low]])-1</f>
        <v>1.3365949182059023E-2</v>
      </c>
      <c r="AF539" s="1">
        <f>(Table2[[#This Row],[Current Week High]]/Table2[[#This Row],[Close Price]])-1</f>
        <v>2.3467010579752756E-2</v>
      </c>
      <c r="AG539" s="1">
        <f>(Table2[[#This Row],[Close Price]]/Table2[[#This Row],[Current Month Low]])-1</f>
        <v>1.3365949182059023E-2</v>
      </c>
      <c r="AH539" s="1">
        <f>(Table2[[#This Row],[Current Month High]]/Table2[[#This Row],[Close Price]])-1</f>
        <v>4.6284969501947604E-2</v>
      </c>
      <c r="AI539">
        <v>26.425990725726098</v>
      </c>
      <c r="AJ539">
        <v>35.668869022262697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-0.19</v>
      </c>
      <c r="AM539" t="s">
        <v>3189</v>
      </c>
      <c r="AN539">
        <v>-4.41</v>
      </c>
      <c r="AO539" t="s">
        <v>3189</v>
      </c>
      <c r="AP539">
        <v>-3.6091142694282999E-2</v>
      </c>
      <c r="AQ539">
        <f>(Table2[[#This Row],[Sharpe Ratio]]-AVERAGE(Table2[Sharpe Ratio]))/_xlfn.STDEV.P(Table2[Sharpe Ratio])</f>
        <v>-1.1386872845511715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457</v>
      </c>
      <c r="AT539">
        <f>_xlfn.RANK.AVG(Table2[[#This Row],[6M Return vs Nifty Z-Score]],Table2[6M Return vs Nifty Z-Score])</f>
        <v>388</v>
      </c>
      <c r="AU539">
        <f>_xlfn.RANK.AVG(Table2[[#This Row],[Sharpe Ratio Z-Score]],Table2[Sharpe Ratio Z-Score])</f>
        <v>641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1105</v>
      </c>
      <c r="B540" t="s">
        <v>1106</v>
      </c>
      <c r="C540" t="s">
        <v>3128</v>
      </c>
      <c r="D540" t="s">
        <v>287</v>
      </c>
      <c r="E540">
        <v>11717.4178609399</v>
      </c>
      <c r="F540">
        <v>2071.35</v>
      </c>
      <c r="G540">
        <v>-30.838028684034899</v>
      </c>
      <c r="H540">
        <f>(Table2[[#This Row],[1Y Return vs Nifty]]-AVERAGE(Table2[1Y Return vs Nifty]))/_xlfn.STDEV.P(Table2[1Y Return vs Nifty])</f>
        <v>-0.97394161948125602</v>
      </c>
      <c r="I540">
        <v>8.1327537590375698</v>
      </c>
      <c r="J540">
        <f>(Table2[[#This Row],[1M Return vs Nifty]]-AVERAGE(Table2[1M Return vs Nifty]))/_xlfn.STDEV.P(Table2[1M Return vs Nifty])</f>
        <v>0.95046291579458719</v>
      </c>
      <c r="K540">
        <v>-1.5094797023881501</v>
      </c>
      <c r="L540">
        <f>(Table2[[#This Row],[6M Return vs Nifty]]-AVERAGE(Table2[6M Return vs Nifty]))/_xlfn.STDEV.P(Table2[6M Return vs Nifty])</f>
        <v>-0.24606165796891585</v>
      </c>
      <c r="M540">
        <v>4.7708964122295301</v>
      </c>
      <c r="N540">
        <f>(Table2[[#This Row],[1W Return vs Nifty]]-AVERAGE(Table2[1W Return vs Nifty]))/_xlfn.STDEV.P(Table2[1W Return vs Nifty])</f>
        <v>0.85289724396214717</v>
      </c>
      <c r="O540">
        <v>2112.38</v>
      </c>
      <c r="P540">
        <v>2133.9026092559802</v>
      </c>
      <c r="Q540">
        <v>2036.04514197661</v>
      </c>
      <c r="R540">
        <v>59.266210901744799</v>
      </c>
      <c r="S540" s="1">
        <f>(Table2[[#This Row],[Close Price]]-Table2[[#This Row],[20D EMA]])/Table2[[#This Row],[20D EMA]]</f>
        <v>-1.9423588558876811E-2</v>
      </c>
      <c r="T540" s="1">
        <f>(Table2[[#This Row],[Close Price]]-Table2[[#This Row],[50D EMA]])/Table2[[#This Row],[50D EMA]]</f>
        <v>-2.9313713280378011E-2</v>
      </c>
      <c r="U540" s="1">
        <f>(Table2[[#This Row],[Close Price]]-Table2[[#This Row],[200D EMA]])/Table2[[#This Row],[200D EMA]]</f>
        <v>1.7339919088982299E-2</v>
      </c>
      <c r="V540">
        <v>0.85039366771785196</v>
      </c>
      <c r="W540">
        <v>2017</v>
      </c>
      <c r="X540">
        <v>2171.9499999999998</v>
      </c>
      <c r="Y540">
        <v>2017</v>
      </c>
      <c r="Z540">
        <v>2171.9499999999998</v>
      </c>
      <c r="AA540">
        <v>2017</v>
      </c>
      <c r="AB540">
        <v>2218</v>
      </c>
      <c r="AC540" s="1">
        <f>(Table2[[#This Row],[Close Price]]/Table2[[#This Row],[Day Low]])-1</f>
        <v>2.6945959345562764E-2</v>
      </c>
      <c r="AD540" s="1">
        <f>(Table2[[#This Row],[Day High]]/Table2[[#This Row],[Close Price]])-1</f>
        <v>4.8567359451565428E-2</v>
      </c>
      <c r="AE540" s="1">
        <f>(Table2[[#This Row],[Close Price]]/Table2[[#This Row],[Current Week Low]])-1</f>
        <v>2.6945959345562764E-2</v>
      </c>
      <c r="AF540" s="1">
        <f>(Table2[[#This Row],[Current Week High]]/Table2[[#This Row],[Close Price]])-1</f>
        <v>4.8567359451565428E-2</v>
      </c>
      <c r="AG540" s="1">
        <f>(Table2[[#This Row],[Close Price]]/Table2[[#This Row],[Current Month Low]])-1</f>
        <v>2.6945959345562764E-2</v>
      </c>
      <c r="AH540" s="1">
        <f>(Table2[[#This Row],[Current Month High]]/Table2[[#This Row],[Close Price]])-1</f>
        <v>7.0799237212445965E-2</v>
      </c>
      <c r="AI540">
        <v>32.659859511912501</v>
      </c>
      <c r="AJ540">
        <v>29.459374999999898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-0.17</v>
      </c>
      <c r="AM540" t="s">
        <v>3189</v>
      </c>
      <c r="AN540">
        <v>-0.42</v>
      </c>
      <c r="AO540" t="s">
        <v>3189</v>
      </c>
      <c r="AP540">
        <v>3.1605751387486003E-2</v>
      </c>
      <c r="AQ540">
        <f>(Table2[[#This Row],[Sharpe Ratio]]-AVERAGE(Table2[Sharpe Ratio]))/_xlfn.STDEV.P(Table2[Sharpe Ratio])</f>
        <v>-0.34831882513321932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651</v>
      </c>
      <c r="AT540">
        <f>_xlfn.RANK.AVG(Table2[[#This Row],[6M Return vs Nifty Z-Score]],Table2[6M Return vs Nifty Z-Score])</f>
        <v>409</v>
      </c>
      <c r="AU540">
        <f>_xlfn.RANK.AVG(Table2[[#This Row],[Sharpe Ratio Z-Score]],Table2[Sharpe Ratio Z-Score])</f>
        <v>426</v>
      </c>
      <c r="AV540">
        <f>(Table2[[#This Row],[Rank 1Y]]+Table2[[#This Row],[Rank 6M]]+Table2[[#This Row],[Rank Sharpe]])/3</f>
        <v>495.33333333333331</v>
      </c>
    </row>
    <row r="541" spans="1:48" x14ac:dyDescent="0.3">
      <c r="A541" t="s">
        <v>746</v>
      </c>
      <c r="B541" t="s">
        <v>747</v>
      </c>
      <c r="C541" t="s">
        <v>3143</v>
      </c>
      <c r="D541" t="s">
        <v>167</v>
      </c>
      <c r="E541">
        <v>22642.476100299999</v>
      </c>
      <c r="F541">
        <v>7513.4</v>
      </c>
      <c r="G541">
        <v>-17.0271595137513</v>
      </c>
      <c r="H541">
        <f>(Table2[[#This Row],[1Y Return vs Nifty]]-AVERAGE(Table2[1Y Return vs Nifty]))/_xlfn.STDEV.P(Table2[1Y Return vs Nifty])</f>
        <v>-0.72570281677169401</v>
      </c>
      <c r="I541">
        <v>-2.6173872076065701</v>
      </c>
      <c r="J541">
        <f>(Table2[[#This Row],[1M Return vs Nifty]]-AVERAGE(Table2[1M Return vs Nifty]))/_xlfn.STDEV.P(Table2[1M Return vs Nifty])</f>
        <v>-0.25061155773069271</v>
      </c>
      <c r="K541">
        <v>16.676446835993801</v>
      </c>
      <c r="L541">
        <f>(Table2[[#This Row],[6M Return vs Nifty]]-AVERAGE(Table2[6M Return vs Nifty]))/_xlfn.STDEV.P(Table2[6M Return vs Nifty])</f>
        <v>0.3958144479094215</v>
      </c>
      <c r="M541">
        <v>3.8107642741302601</v>
      </c>
      <c r="N541">
        <f>(Table2[[#This Row],[1W Return vs Nifty]]-AVERAGE(Table2[1W Return vs Nifty]))/_xlfn.STDEV.P(Table2[1W Return vs Nifty])</f>
        <v>0.60719138548907248</v>
      </c>
      <c r="O541">
        <v>7733.08</v>
      </c>
      <c r="P541">
        <v>7622.3654814460697</v>
      </c>
      <c r="Q541">
        <v>7002.2619727941001</v>
      </c>
      <c r="R541">
        <v>46.138292118143703</v>
      </c>
      <c r="S541" s="1">
        <f>(Table2[[#This Row],[Close Price]]-Table2[[#This Row],[20D EMA]])/Table2[[#This Row],[20D EMA]]</f>
        <v>-2.8407827152958497E-2</v>
      </c>
      <c r="T541" s="1">
        <f>(Table2[[#This Row],[Close Price]]-Table2[[#This Row],[50D EMA]])/Table2[[#This Row],[50D EMA]]</f>
        <v>-1.4295494188950614E-2</v>
      </c>
      <c r="U541" s="1">
        <f>(Table2[[#This Row],[Close Price]]-Table2[[#This Row],[200D EMA]])/Table2[[#This Row],[200D EMA]]</f>
        <v>7.2996130277876631E-2</v>
      </c>
      <c r="V541">
        <v>1.1964125025781001</v>
      </c>
      <c r="W541">
        <v>7440.1</v>
      </c>
      <c r="X541">
        <v>7747.45</v>
      </c>
      <c r="Y541">
        <v>7440.1</v>
      </c>
      <c r="Z541">
        <v>7747.45</v>
      </c>
      <c r="AA541">
        <v>7440.1</v>
      </c>
      <c r="AB541">
        <v>8062.65</v>
      </c>
      <c r="AC541" s="1">
        <f>(Table2[[#This Row],[Close Price]]/Table2[[#This Row],[Day Low]])-1</f>
        <v>9.8520181180359323E-3</v>
      </c>
      <c r="AD541" s="1">
        <f>(Table2[[#This Row],[Day High]]/Table2[[#This Row],[Close Price]])-1</f>
        <v>3.1151010195118012E-2</v>
      </c>
      <c r="AE541" s="1">
        <f>(Table2[[#This Row],[Close Price]]/Table2[[#This Row],[Current Week Low]])-1</f>
        <v>9.8520181180359323E-3</v>
      </c>
      <c r="AF541" s="1">
        <f>(Table2[[#This Row],[Current Week High]]/Table2[[#This Row],[Close Price]])-1</f>
        <v>3.1151010195118012E-2</v>
      </c>
      <c r="AG541" s="1">
        <f>(Table2[[#This Row],[Close Price]]/Table2[[#This Row],[Current Month Low]])-1</f>
        <v>9.8520181180359323E-3</v>
      </c>
      <c r="AH541" s="1">
        <f>(Table2[[#This Row],[Current Month High]]/Table2[[#This Row],[Close Price]])-1</f>
        <v>7.3102723134666148E-2</v>
      </c>
      <c r="AI541">
        <v>8.2785423376899807</v>
      </c>
      <c r="AJ541">
        <v>45.190681855512601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7.0000000000000007E-2</v>
      </c>
      <c r="AM541" t="s">
        <v>3188</v>
      </c>
      <c r="AN541">
        <v>-2.2200000000000002</v>
      </c>
      <c r="AO541" t="s">
        <v>3189</v>
      </c>
      <c r="AP541">
        <v>-0.10870780814001101</v>
      </c>
      <c r="AQ541">
        <f>(Table2[[#This Row],[Sharpe Ratio]]-AVERAGE(Table2[Sharpe Ratio]))/_xlfn.STDEV.P(Table2[Sharpe Ratio])</f>
        <v>-1.9864945994197756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-1.9598031405236682</v>
      </c>
      <c r="AS541">
        <f>_xlfn.RANK.AVG(Table2[[#This Row],[1Y Return vs Nifty Z-Score]],Table2[1Y Return vs Nifty Z-Score])</f>
        <v>559</v>
      </c>
      <c r="AT541">
        <f>_xlfn.RANK.AVG(Table2[[#This Row],[6M Return vs Nifty Z-Score]],Table2[6M Return vs Nifty Z-Score])</f>
        <v>208</v>
      </c>
      <c r="AU541">
        <f>_xlfn.RANK.AVG(Table2[[#This Row],[Sharpe Ratio Z-Score]],Table2[Sharpe Ratio Z-Score])</f>
        <v>720</v>
      </c>
      <c r="AV541">
        <f>(Table2[[#This Row],[Rank 1Y]]+Table2[[#This Row],[Rank 6M]]+Table2[[#This Row],[Rank Sharpe]])/3</f>
        <v>495.66666666666669</v>
      </c>
    </row>
    <row r="542" spans="1:48" x14ac:dyDescent="0.3">
      <c r="A542" t="s">
        <v>467</v>
      </c>
      <c r="B542" t="s">
        <v>468</v>
      </c>
      <c r="C542" t="s">
        <v>607</v>
      </c>
      <c r="D542" t="s">
        <v>469</v>
      </c>
      <c r="E542">
        <v>46165.382561669998</v>
      </c>
      <c r="F542">
        <v>41418.949999999997</v>
      </c>
      <c r="G542">
        <v>-21.210396598400301</v>
      </c>
      <c r="H542">
        <f>(Table2[[#This Row],[1Y Return vs Nifty]]-AVERAGE(Table2[1Y Return vs Nifty]))/_xlfn.STDEV.P(Table2[1Y Return vs Nifty])</f>
        <v>-0.80089299868854891</v>
      </c>
      <c r="I542">
        <v>2.7151369224305801</v>
      </c>
      <c r="J542">
        <f>(Table2[[#This Row],[1M Return vs Nifty]]-AVERAGE(Table2[1M Return vs Nifty]))/_xlfn.STDEV.P(Table2[1M Return vs Nifty])</f>
        <v>0.34517212844775824</v>
      </c>
      <c r="K542">
        <v>8.1204669680789792</v>
      </c>
      <c r="L542">
        <f>(Table2[[#This Row],[6M Return vs Nifty]]-AVERAGE(Table2[6M Return vs Nifty]))/_xlfn.STDEV.P(Table2[6M Return vs Nifty])</f>
        <v>9.3829337170090218E-2</v>
      </c>
      <c r="M542">
        <v>2.5906147087908198</v>
      </c>
      <c r="N542">
        <f>(Table2[[#This Row],[1W Return vs Nifty]]-AVERAGE(Table2[1W Return vs Nifty]))/_xlfn.STDEV.P(Table2[1W Return vs Nifty])</f>
        <v>0.29494488886541781</v>
      </c>
      <c r="O542">
        <v>42082.39</v>
      </c>
      <c r="P542">
        <v>41530.009159394802</v>
      </c>
      <c r="Q542">
        <v>39324.660493829098</v>
      </c>
      <c r="R542">
        <v>35.247776063416097</v>
      </c>
      <c r="S542" s="1">
        <f>(Table2[[#This Row],[Close Price]]-Table2[[#This Row],[20D EMA]])/Table2[[#This Row],[20D EMA]]</f>
        <v>-1.5765264282755858E-2</v>
      </c>
      <c r="T542" s="1">
        <f>(Table2[[#This Row],[Close Price]]-Table2[[#This Row],[50D EMA]])/Table2[[#This Row],[50D EMA]]</f>
        <v>-2.6741905827314572E-3</v>
      </c>
      <c r="U542" s="1">
        <f>(Table2[[#This Row],[Close Price]]-Table2[[#This Row],[200D EMA]])/Table2[[#This Row],[200D EMA]]</f>
        <v>5.3256391278941585E-2</v>
      </c>
      <c r="V542">
        <v>1.1518355549864401</v>
      </c>
      <c r="W542">
        <v>40805</v>
      </c>
      <c r="X542">
        <v>42006.45</v>
      </c>
      <c r="Y542">
        <v>40805</v>
      </c>
      <c r="Z542">
        <v>42006.45</v>
      </c>
      <c r="AA542">
        <v>40805</v>
      </c>
      <c r="AB542">
        <v>42944</v>
      </c>
      <c r="AC542" s="1">
        <f>(Table2[[#This Row],[Close Price]]/Table2[[#This Row],[Day Low]])-1</f>
        <v>1.5045950251194595E-2</v>
      </c>
      <c r="AD542" s="1">
        <f>(Table2[[#This Row],[Day High]]/Table2[[#This Row],[Close Price]])-1</f>
        <v>1.4184328670813651E-2</v>
      </c>
      <c r="AE542" s="1">
        <f>(Table2[[#This Row],[Close Price]]/Table2[[#This Row],[Current Week Low]])-1</f>
        <v>1.5045950251194595E-2</v>
      </c>
      <c r="AF542" s="1">
        <f>(Table2[[#This Row],[Current Week High]]/Table2[[#This Row],[Close Price]])-1</f>
        <v>1.4184328670813651E-2</v>
      </c>
      <c r="AG542" s="1">
        <f>(Table2[[#This Row],[Close Price]]/Table2[[#This Row],[Current Month Low]])-1</f>
        <v>1.5045950251194595E-2</v>
      </c>
      <c r="AH542" s="1">
        <f>(Table2[[#This Row],[Current Month High]]/Table2[[#This Row],[Close Price]])-1</f>
        <v>3.6820102875616101E-2</v>
      </c>
      <c r="AI542">
        <v>6.4730032992144899</v>
      </c>
      <c r="AJ542">
        <v>25.246106371172601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-0.03</v>
      </c>
      <c r="AM542" t="s">
        <v>3189</v>
      </c>
      <c r="AN542">
        <v>-3.79</v>
      </c>
      <c r="AO542" t="s">
        <v>3189</v>
      </c>
      <c r="AP542">
        <v>-2.8713530890319999E-2</v>
      </c>
      <c r="AQ542">
        <f>(Table2[[#This Row],[Sharpe Ratio]]-AVERAGE(Table2[Sharpe Ratio]))/_xlfn.STDEV.P(Table2[Sharpe Ratio])</f>
        <v>-1.0525528797934167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-1.1194995239986993</v>
      </c>
      <c r="AS542">
        <f>_xlfn.RANK.AVG(Table2[[#This Row],[1Y Return vs Nifty Z-Score]],Table2[1Y Return vs Nifty Z-Score])</f>
        <v>580</v>
      </c>
      <c r="AT542">
        <f>_xlfn.RANK.AVG(Table2[[#This Row],[6M Return vs Nifty Z-Score]],Table2[6M Return vs Nifty Z-Score])</f>
        <v>290</v>
      </c>
      <c r="AU542">
        <f>_xlfn.RANK.AVG(Table2[[#This Row],[Sharpe Ratio Z-Score]],Table2[Sharpe Ratio Z-Score])</f>
        <v>622</v>
      </c>
      <c r="AV542">
        <f>(Table2[[#This Row],[Rank 1Y]]+Table2[[#This Row],[Rank 6M]]+Table2[[#This Row],[Rank Sharpe]])/3</f>
        <v>497.33333333333331</v>
      </c>
    </row>
    <row r="543" spans="1:48" x14ac:dyDescent="0.3">
      <c r="A543" t="s">
        <v>1278</v>
      </c>
      <c r="B543" t="s">
        <v>1279</v>
      </c>
      <c r="C543" t="s">
        <v>3141</v>
      </c>
      <c r="D543" t="s">
        <v>217</v>
      </c>
      <c r="E543">
        <v>9090.9784607700003</v>
      </c>
      <c r="F543">
        <v>2227.9</v>
      </c>
      <c r="G543">
        <v>-6.6520506028194107E-2</v>
      </c>
      <c r="H543">
        <f>(Table2[[#This Row],[1Y Return vs Nifty]]-AVERAGE(Table2[1Y Return vs Nifty]))/_xlfn.STDEV.P(Table2[1Y Return vs Nifty])</f>
        <v>-0.42084954008398068</v>
      </c>
      <c r="I543">
        <v>17.881787290636201</v>
      </c>
      <c r="J543">
        <f>(Table2[[#This Row],[1M Return vs Nifty]]-AVERAGE(Table2[1M Return vs Nifty]))/_xlfn.STDEV.P(Table2[1M Return vs Nifty])</f>
        <v>2.0396872666823698</v>
      </c>
      <c r="K543">
        <v>-5.33583981262605</v>
      </c>
      <c r="L543">
        <f>(Table2[[#This Row],[6M Return vs Nifty]]-AVERAGE(Table2[6M Return vs Nifty]))/_xlfn.STDEV.P(Table2[6M Return vs Nifty])</f>
        <v>-0.38111384362820255</v>
      </c>
      <c r="M543">
        <v>0.86494096164026901</v>
      </c>
      <c r="N543">
        <f>(Table2[[#This Row],[1W Return vs Nifty]]-AVERAGE(Table2[1W Return vs Nifty]))/_xlfn.STDEV.P(Table2[1W Return vs Nifty])</f>
        <v>-0.14666948134768984</v>
      </c>
      <c r="O543">
        <v>2273.33</v>
      </c>
      <c r="P543">
        <v>2187.2447966443801</v>
      </c>
      <c r="Q543">
        <v>2043.1466387549699</v>
      </c>
      <c r="R543">
        <v>55.334075436499397</v>
      </c>
      <c r="S543" s="1">
        <f>(Table2[[#This Row],[Close Price]]-Table2[[#This Row],[20D EMA]])/Table2[[#This Row],[20D EMA]]</f>
        <v>-1.9983900269648417E-2</v>
      </c>
      <c r="T543" s="1">
        <f>(Table2[[#This Row],[Close Price]]-Table2[[#This Row],[50D EMA]])/Table2[[#This Row],[50D EMA]]</f>
        <v>1.8587404307918446E-2</v>
      </c>
      <c r="U543" s="1">
        <f>(Table2[[#This Row],[Close Price]]-Table2[[#This Row],[200D EMA]])/Table2[[#This Row],[200D EMA]]</f>
        <v>9.0425893932710166E-2</v>
      </c>
      <c r="V543">
        <v>2.6409021261905399</v>
      </c>
      <c r="W543">
        <v>2187.3000000000002</v>
      </c>
      <c r="X543">
        <v>2374</v>
      </c>
      <c r="Y543">
        <v>2187.3000000000002</v>
      </c>
      <c r="Z543">
        <v>2374</v>
      </c>
      <c r="AA543">
        <v>2187.3000000000002</v>
      </c>
      <c r="AB543">
        <v>2493</v>
      </c>
      <c r="AC543" s="1">
        <f>(Table2[[#This Row],[Close Price]]/Table2[[#This Row],[Day Low]])-1</f>
        <v>1.8561697069446215E-2</v>
      </c>
      <c r="AD543" s="1">
        <f>(Table2[[#This Row],[Day High]]/Table2[[#This Row],[Close Price]])-1</f>
        <v>6.5577449616230465E-2</v>
      </c>
      <c r="AE543" s="1">
        <f>(Table2[[#This Row],[Close Price]]/Table2[[#This Row],[Current Week Low]])-1</f>
        <v>1.8561697069446215E-2</v>
      </c>
      <c r="AF543" s="1">
        <f>(Table2[[#This Row],[Current Week High]]/Table2[[#This Row],[Close Price]])-1</f>
        <v>6.5577449616230465E-2</v>
      </c>
      <c r="AG543" s="1">
        <f>(Table2[[#This Row],[Close Price]]/Table2[[#This Row],[Current Month Low]])-1</f>
        <v>1.8561697069446215E-2</v>
      </c>
      <c r="AH543" s="1">
        <f>(Table2[[#This Row],[Current Month High]]/Table2[[#This Row],[Close Price]])-1</f>
        <v>0.11899097805107939</v>
      </c>
      <c r="AI543">
        <v>23.120427308227399</v>
      </c>
      <c r="AJ543">
        <v>52.397564812914602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0.11</v>
      </c>
      <c r="AM543" t="s">
        <v>3188</v>
      </c>
      <c r="AN543">
        <v>-2.73</v>
      </c>
      <c r="AO543" t="s">
        <v>3189</v>
      </c>
      <c r="AP543">
        <v>-1.3279809069527001E-2</v>
      </c>
      <c r="AQ543">
        <f>(Table2[[#This Row],[Sharpe Ratio]]-AVERAGE(Table2[Sharpe Ratio]))/_xlfn.STDEV.P(Table2[Sharpe Ratio])</f>
        <v>-0.87236253126942975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0.21869187035306706</v>
      </c>
      <c r="AS543">
        <f>_xlfn.RANK.AVG(Table2[[#This Row],[1Y Return vs Nifty Z-Score]],Table2[1Y Return vs Nifty Z-Score])</f>
        <v>444</v>
      </c>
      <c r="AT543">
        <f>_xlfn.RANK.AVG(Table2[[#This Row],[6M Return vs Nifty Z-Score]],Table2[6M Return vs Nifty Z-Score])</f>
        <v>457</v>
      </c>
      <c r="AU543">
        <f>_xlfn.RANK.AVG(Table2[[#This Row],[Sharpe Ratio Z-Score]],Table2[Sharpe Ratio Z-Score])</f>
        <v>596</v>
      </c>
      <c r="AV543">
        <f>(Table2[[#This Row],[Rank 1Y]]+Table2[[#This Row],[Rank 6M]]+Table2[[#This Row],[Rank Sharpe]])/3</f>
        <v>499</v>
      </c>
    </row>
    <row r="544" spans="1:48" x14ac:dyDescent="0.3">
      <c r="A544" t="s">
        <v>118</v>
      </c>
      <c r="B544" t="s">
        <v>119</v>
      </c>
      <c r="C544" t="s">
        <v>3131</v>
      </c>
      <c r="D544" t="s">
        <v>120</v>
      </c>
      <c r="E544">
        <v>250502.49252540001</v>
      </c>
      <c r="F544">
        <v>2573.85</v>
      </c>
      <c r="G544">
        <v>-13.6802018943033</v>
      </c>
      <c r="H544">
        <f>(Table2[[#This Row],[1Y Return vs Nifty]]-AVERAGE(Table2[1Y Return vs Nifty]))/_xlfn.STDEV.P(Table2[1Y Return vs Nifty])</f>
        <v>-0.66554405761415181</v>
      </c>
      <c r="I544">
        <v>3.97242499561498</v>
      </c>
      <c r="J544">
        <f>(Table2[[#This Row],[1M Return vs Nifty]]-AVERAGE(Table2[1M Return vs Nifty]))/_xlfn.STDEV.P(Table2[1M Return vs Nifty])</f>
        <v>0.485644389719042</v>
      </c>
      <c r="K544">
        <v>-7.1019057745865499</v>
      </c>
      <c r="L544">
        <f>(Table2[[#This Row],[6M Return vs Nifty]]-AVERAGE(Table2[6M Return vs Nifty]))/_xlfn.STDEV.P(Table2[6M Return vs Nifty])</f>
        <v>-0.44344751356770207</v>
      </c>
      <c r="M544">
        <v>-0.86195443259357596</v>
      </c>
      <c r="N544">
        <f>(Table2[[#This Row],[1W Return vs Nifty]]-AVERAGE(Table2[1W Return vs Nifty]))/_xlfn.STDEV.P(Table2[1W Return vs Nifty])</f>
        <v>-0.58859648128481246</v>
      </c>
      <c r="O544">
        <v>2630.65</v>
      </c>
      <c r="P544">
        <v>2584.3623619565901</v>
      </c>
      <c r="Q544">
        <v>2505.2034562393801</v>
      </c>
      <c r="R544">
        <v>37.252459408540702</v>
      </c>
      <c r="S544" s="1">
        <f>(Table2[[#This Row],[Close Price]]-Table2[[#This Row],[20D EMA]])/Table2[[#This Row],[20D EMA]]</f>
        <v>-2.1591621842510473E-2</v>
      </c>
      <c r="T544" s="1">
        <f>(Table2[[#This Row],[Close Price]]-Table2[[#This Row],[50D EMA]])/Table2[[#This Row],[50D EMA]]</f>
        <v>-4.067681108244986E-3</v>
      </c>
      <c r="U544" s="1">
        <f>(Table2[[#This Row],[Close Price]]-Table2[[#This Row],[200D EMA]])/Table2[[#This Row],[200D EMA]]</f>
        <v>2.740158432627534E-2</v>
      </c>
      <c r="V544">
        <v>1.03167968422248</v>
      </c>
      <c r="W544">
        <v>2566.9</v>
      </c>
      <c r="X544">
        <v>2620</v>
      </c>
      <c r="Y544">
        <v>2566.9</v>
      </c>
      <c r="Z544">
        <v>2620</v>
      </c>
      <c r="AA544">
        <v>2566.9</v>
      </c>
      <c r="AB544">
        <v>2710</v>
      </c>
      <c r="AC544" s="1">
        <f>(Table2[[#This Row],[Close Price]]/Table2[[#This Row],[Day Low]])-1</f>
        <v>2.7075460672405516E-3</v>
      </c>
      <c r="AD544" s="1">
        <f>(Table2[[#This Row],[Day High]]/Table2[[#This Row],[Close Price]])-1</f>
        <v>1.7930337820774467E-2</v>
      </c>
      <c r="AE544" s="1">
        <f>(Table2[[#This Row],[Close Price]]/Table2[[#This Row],[Current Week Low]])-1</f>
        <v>2.7075460672405516E-3</v>
      </c>
      <c r="AF544" s="1">
        <f>(Table2[[#This Row],[Current Week High]]/Table2[[#This Row],[Close Price]])-1</f>
        <v>1.7930337820774467E-2</v>
      </c>
      <c r="AG544" s="1">
        <f>(Table2[[#This Row],[Close Price]]/Table2[[#This Row],[Current Month Low]])-1</f>
        <v>2.7075460672405516E-3</v>
      </c>
      <c r="AH544" s="1">
        <f>(Table2[[#This Row],[Current Month High]]/Table2[[#This Row],[Close Price]])-1</f>
        <v>5.289741049400698E-2</v>
      </c>
      <c r="AI544">
        <v>7.93169765137828</v>
      </c>
      <c r="AJ544">
        <v>12.8881578947368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-0.05</v>
      </c>
      <c r="AM544" t="s">
        <v>3189</v>
      </c>
      <c r="AN544">
        <v>-0.9</v>
      </c>
      <c r="AO544" t="s">
        <v>3189</v>
      </c>
      <c r="AP544">
        <v>7.1307402260609998E-3</v>
      </c>
      <c r="AQ544">
        <f>(Table2[[#This Row],[Sharpe Ratio]]-AVERAGE(Table2[Sharpe Ratio]))/_xlfn.STDEV.P(Table2[Sharpe Ratio])</f>
        <v>-0.63406719111478571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-1.8460108538624098</v>
      </c>
      <c r="AS544">
        <f>_xlfn.RANK.AVG(Table2[[#This Row],[1Y Return vs Nifty Z-Score]],Table2[1Y Return vs Nifty Z-Score])</f>
        <v>534</v>
      </c>
      <c r="AT544">
        <f>_xlfn.RANK.AVG(Table2[[#This Row],[6M Return vs Nifty Z-Score]],Table2[6M Return vs Nifty Z-Score])</f>
        <v>473</v>
      </c>
      <c r="AU544">
        <f>_xlfn.RANK.AVG(Table2[[#This Row],[Sharpe Ratio Z-Score]],Table2[Sharpe Ratio Z-Score])</f>
        <v>493</v>
      </c>
      <c r="AV544">
        <f>(Table2[[#This Row],[Rank 1Y]]+Table2[[#This Row],[Rank 6M]]+Table2[[#This Row],[Rank Sharpe]])/3</f>
        <v>500</v>
      </c>
    </row>
    <row r="545" spans="1:48" x14ac:dyDescent="0.3">
      <c r="A545" t="s">
        <v>558</v>
      </c>
      <c r="B545" t="s">
        <v>559</v>
      </c>
      <c r="C545" t="s">
        <v>3129</v>
      </c>
      <c r="D545" t="s">
        <v>54</v>
      </c>
      <c r="E545">
        <v>37088.144453339999</v>
      </c>
      <c r="F545">
        <v>291.95</v>
      </c>
      <c r="G545">
        <v>-23.959054606707902</v>
      </c>
      <c r="H545">
        <f>(Table2[[#This Row],[1Y Return vs Nifty]]-AVERAGE(Table2[1Y Return vs Nifty]))/_xlfn.STDEV.P(Table2[1Y Return vs Nifty])</f>
        <v>-0.85029782358606232</v>
      </c>
      <c r="I545">
        <v>-7.0987827254057096</v>
      </c>
      <c r="J545">
        <f>(Table2[[#This Row],[1M Return vs Nifty]]-AVERAGE(Table2[1M Return vs Nifty]))/_xlfn.STDEV.P(Table2[1M Return vs Nifty])</f>
        <v>-0.7513017141574877</v>
      </c>
      <c r="K545">
        <v>-12.461464952726001</v>
      </c>
      <c r="L545">
        <f>(Table2[[#This Row],[6M Return vs Nifty]]-AVERAGE(Table2[6M Return vs Nifty]))/_xlfn.STDEV.P(Table2[6M Return vs Nifty])</f>
        <v>-0.63261428311491563</v>
      </c>
      <c r="M545">
        <v>-6.3538105359506698</v>
      </c>
      <c r="N545">
        <f>(Table2[[#This Row],[1W Return vs Nifty]]-AVERAGE(Table2[1W Return vs Nifty]))/_xlfn.STDEV.P(Table2[1W Return vs Nifty])</f>
        <v>-1.9940084708858044</v>
      </c>
      <c r="O545">
        <v>321.66000000000003</v>
      </c>
      <c r="P545">
        <v>315.69829843058301</v>
      </c>
      <c r="Q545">
        <v>295.22376305575</v>
      </c>
      <c r="R545">
        <v>25.5685160096602</v>
      </c>
      <c r="S545" s="1">
        <f>(Table2[[#This Row],[Close Price]]-Table2[[#This Row],[20D EMA]])/Table2[[#This Row],[20D EMA]]</f>
        <v>-9.2364608592924308E-2</v>
      </c>
      <c r="T545" s="1">
        <f>(Table2[[#This Row],[Close Price]]-Table2[[#This Row],[50D EMA]])/Table2[[#This Row],[50D EMA]]</f>
        <v>-7.5224664018279111E-2</v>
      </c>
      <c r="U545" s="1">
        <f>(Table2[[#This Row],[Close Price]]-Table2[[#This Row],[200D EMA]])/Table2[[#This Row],[200D EMA]]</f>
        <v>-1.1089090599836954E-2</v>
      </c>
      <c r="V545">
        <v>1.39651775367468</v>
      </c>
      <c r="W545">
        <v>287.95</v>
      </c>
      <c r="X545">
        <v>304.95</v>
      </c>
      <c r="Y545">
        <v>287.95</v>
      </c>
      <c r="Z545">
        <v>304.95</v>
      </c>
      <c r="AA545">
        <v>287.95</v>
      </c>
      <c r="AB545">
        <v>339.9</v>
      </c>
      <c r="AC545" s="1">
        <f>(Table2[[#This Row],[Close Price]]/Table2[[#This Row],[Day Low]])-1</f>
        <v>1.389130057301613E-2</v>
      </c>
      <c r="AD545" s="1">
        <f>(Table2[[#This Row],[Day High]]/Table2[[#This Row],[Close Price]])-1</f>
        <v>4.4528172632300134E-2</v>
      </c>
      <c r="AE545" s="1">
        <f>(Table2[[#This Row],[Close Price]]/Table2[[#This Row],[Current Week Low]])-1</f>
        <v>1.389130057301613E-2</v>
      </c>
      <c r="AF545" s="1">
        <f>(Table2[[#This Row],[Current Week High]]/Table2[[#This Row],[Close Price]])-1</f>
        <v>4.4528172632300134E-2</v>
      </c>
      <c r="AG545" s="1">
        <f>(Table2[[#This Row],[Close Price]]/Table2[[#This Row],[Current Month Low]])-1</f>
        <v>1.389130057301613E-2</v>
      </c>
      <c r="AH545" s="1">
        <f>(Table2[[#This Row],[Current Month High]]/Table2[[#This Row],[Close Price]])-1</f>
        <v>0.1642404521322145</v>
      </c>
      <c r="AI545">
        <v>17.485870868299301</v>
      </c>
      <c r="AJ545">
        <v>23.004002527912299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0.01</v>
      </c>
      <c r="AM545" t="s">
        <v>3188</v>
      </c>
      <c r="AN545">
        <v>-10.85</v>
      </c>
      <c r="AO545" t="s">
        <v>3189</v>
      </c>
      <c r="AP545">
        <v>5.2008488560872E-2</v>
      </c>
      <c r="AQ545">
        <f>(Table2[[#This Row],[Sharpe Ratio]]-AVERAGE(Table2[Sharpe Ratio]))/_xlfn.STDEV.P(Table2[Sharpe Ratio])</f>
        <v>-0.110114692338578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-4.3383369840828481</v>
      </c>
      <c r="AS545">
        <f>_xlfn.RANK.AVG(Table2[[#This Row],[1Y Return vs Nifty Z-Score]],Table2[1Y Return vs Nifty Z-Score])</f>
        <v>599</v>
      </c>
      <c r="AT545">
        <f>_xlfn.RANK.AVG(Table2[[#This Row],[6M Return vs Nifty Z-Score]],Table2[6M Return vs Nifty Z-Score])</f>
        <v>536</v>
      </c>
      <c r="AU545">
        <f>_xlfn.RANK.AVG(Table2[[#This Row],[Sharpe Ratio Z-Score]],Table2[Sharpe Ratio Z-Score])</f>
        <v>367</v>
      </c>
      <c r="AV545">
        <f>(Table2[[#This Row],[Rank 1Y]]+Table2[[#This Row],[Rank 6M]]+Table2[[#This Row],[Rank Sharpe]])/3</f>
        <v>500.66666666666669</v>
      </c>
    </row>
    <row r="546" spans="1:48" x14ac:dyDescent="0.3">
      <c r="A546" t="s">
        <v>1065</v>
      </c>
      <c r="B546" t="s">
        <v>1066</v>
      </c>
      <c r="C546" t="s">
        <v>607</v>
      </c>
      <c r="D546" t="s">
        <v>607</v>
      </c>
      <c r="E546">
        <v>12770.598311371999</v>
      </c>
      <c r="F546">
        <v>24.44</v>
      </c>
      <c r="G546">
        <v>11.9145452018365</v>
      </c>
      <c r="H546">
        <f>(Table2[[#This Row],[1Y Return vs Nifty]]-AVERAGE(Table2[1Y Return vs Nifty]))/_xlfn.STDEV.P(Table2[1Y Return vs Nifty])</f>
        <v>-0.20549992161794398</v>
      </c>
      <c r="I546">
        <v>-4.6195247528511798</v>
      </c>
      <c r="J546">
        <f>(Table2[[#This Row],[1M Return vs Nifty]]-AVERAGE(Table2[1M Return vs Nifty]))/_xlfn.STDEV.P(Table2[1M Return vs Nifty])</f>
        <v>-0.47430316377951498</v>
      </c>
      <c r="K546">
        <v>-23.469605914028602</v>
      </c>
      <c r="L546">
        <f>(Table2[[#This Row],[6M Return vs Nifty]]-AVERAGE(Table2[6M Return vs Nifty]))/_xlfn.STDEV.P(Table2[6M Return vs Nifty])</f>
        <v>-1.0211489359019492</v>
      </c>
      <c r="M546">
        <v>5.6331189854529304</v>
      </c>
      <c r="N546">
        <f>(Table2[[#This Row],[1W Return vs Nifty]]-AVERAGE(Table2[1W Return vs Nifty]))/_xlfn.STDEV.P(Table2[1W Return vs Nifty])</f>
        <v>1.073547224461826</v>
      </c>
      <c r="O546">
        <v>25.92</v>
      </c>
      <c r="P546">
        <v>26.3198263833916</v>
      </c>
      <c r="Q546">
        <v>25.783260987240801</v>
      </c>
      <c r="R546">
        <v>45.974414832533</v>
      </c>
      <c r="S546" s="1">
        <f>(Table2[[#This Row],[Close Price]]-Table2[[#This Row],[20D EMA]])/Table2[[#This Row],[20D EMA]]</f>
        <v>-5.7098765432098776E-2</v>
      </c>
      <c r="T546" s="1">
        <f>(Table2[[#This Row],[Close Price]]-Table2[[#This Row],[50D EMA]])/Table2[[#This Row],[50D EMA]]</f>
        <v>-7.1422446182160662E-2</v>
      </c>
      <c r="U546" s="1">
        <f>(Table2[[#This Row],[Close Price]]-Table2[[#This Row],[200D EMA]])/Table2[[#This Row],[200D EMA]]</f>
        <v>-5.2098180594981031E-2</v>
      </c>
      <c r="V546">
        <v>0.85803555677107202</v>
      </c>
      <c r="W546">
        <v>24.33</v>
      </c>
      <c r="X546">
        <v>25.8</v>
      </c>
      <c r="Y546">
        <v>24.33</v>
      </c>
      <c r="Z546">
        <v>25.8</v>
      </c>
      <c r="AA546">
        <v>24.33</v>
      </c>
      <c r="AB546">
        <v>28</v>
      </c>
      <c r="AC546" s="1">
        <f>(Table2[[#This Row],[Close Price]]/Table2[[#This Row],[Day Low]])-1</f>
        <v>4.52116728318952E-3</v>
      </c>
      <c r="AD546" s="1">
        <f>(Table2[[#This Row],[Day High]]/Table2[[#This Row],[Close Price]])-1</f>
        <v>5.5646481178396101E-2</v>
      </c>
      <c r="AE546" s="1">
        <f>(Table2[[#This Row],[Close Price]]/Table2[[#This Row],[Current Week Low]])-1</f>
        <v>4.52116728318952E-3</v>
      </c>
      <c r="AF546" s="1">
        <f>(Table2[[#This Row],[Current Week High]]/Table2[[#This Row],[Close Price]])-1</f>
        <v>5.5646481178396101E-2</v>
      </c>
      <c r="AG546" s="1">
        <f>(Table2[[#This Row],[Close Price]]/Table2[[#This Row],[Current Month Low]])-1</f>
        <v>4.52116728318952E-3</v>
      </c>
      <c r="AH546" s="1">
        <f>(Table2[[#This Row],[Current Month High]]/Table2[[#This Row],[Close Price]])-1</f>
        <v>0.14566284779050731</v>
      </c>
      <c r="AI546">
        <v>59.779050736497503</v>
      </c>
      <c r="AJ546">
        <v>51.801242236024798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-0.11</v>
      </c>
      <c r="AM546" t="s">
        <v>3189</v>
      </c>
      <c r="AN546">
        <v>-4.83</v>
      </c>
      <c r="AO546" t="s">
        <v>3189</v>
      </c>
      <c r="AP546">
        <v>7.3481696060439996E-3</v>
      </c>
      <c r="AQ546">
        <f>(Table2[[#This Row],[Sharpe Ratio]]-AVERAGE(Table2[Sharpe Ratio]))/_xlfn.STDEV.P(Table2[Sharpe Ratio])</f>
        <v>-0.63152867991098072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370</v>
      </c>
      <c r="AT546">
        <f>_xlfn.RANK.AVG(Table2[[#This Row],[6M Return vs Nifty Z-Score]],Table2[6M Return vs Nifty Z-Score])</f>
        <v>642</v>
      </c>
      <c r="AU546">
        <f>_xlfn.RANK.AVG(Table2[[#This Row],[Sharpe Ratio Z-Score]],Table2[Sharpe Ratio Z-Score])</f>
        <v>491</v>
      </c>
      <c r="AV546">
        <f>(Table2[[#This Row],[Rank 1Y]]+Table2[[#This Row],[Rank 6M]]+Table2[[#This Row],[Rank Sharpe]])/3</f>
        <v>501</v>
      </c>
    </row>
    <row r="547" spans="1:48" x14ac:dyDescent="0.3">
      <c r="A547" t="s">
        <v>2153</v>
      </c>
      <c r="B547" t="s">
        <v>2154</v>
      </c>
      <c r="C547" t="s">
        <v>3135</v>
      </c>
      <c r="D547" t="s">
        <v>271</v>
      </c>
      <c r="E547">
        <v>2825.7784029999998</v>
      </c>
      <c r="F547">
        <v>279.7</v>
      </c>
      <c r="G547">
        <v>-21.132631954889501</v>
      </c>
      <c r="H547">
        <f>(Table2[[#This Row],[1Y Return vs Nifty]]-AVERAGE(Table2[1Y Return vs Nifty]))/_xlfn.STDEV.P(Table2[1Y Return vs Nifty])</f>
        <v>-0.79949524437198538</v>
      </c>
      <c r="I547">
        <v>-9.36995708901512</v>
      </c>
      <c r="J547">
        <f>(Table2[[#This Row],[1M Return vs Nifty]]-AVERAGE(Table2[1M Return vs Nifty]))/_xlfn.STDEV.P(Table2[1M Return vs Nifty])</f>
        <v>-1.005051833483396</v>
      </c>
      <c r="K547">
        <v>-20.344940317452899</v>
      </c>
      <c r="L547">
        <f>(Table2[[#This Row],[6M Return vs Nifty]]-AVERAGE(Table2[6M Return vs Nifty]))/_xlfn.STDEV.P(Table2[6M Return vs Nifty])</f>
        <v>-0.91086320583100433</v>
      </c>
      <c r="M547">
        <v>-5.20087835382292E-2</v>
      </c>
      <c r="N547">
        <f>(Table2[[#This Row],[1W Return vs Nifty]]-AVERAGE(Table2[1W Return vs Nifty]))/_xlfn.STDEV.P(Table2[1W Return vs Nifty])</f>
        <v>-0.38132460367467075</v>
      </c>
      <c r="O547">
        <v>305.3</v>
      </c>
      <c r="P547">
        <v>313.43471461023501</v>
      </c>
      <c r="Q547">
        <v>307.12764370515998</v>
      </c>
      <c r="R547">
        <v>16.864815717834301</v>
      </c>
      <c r="S547" s="1">
        <f>(Table2[[#This Row],[Close Price]]-Table2[[#This Row],[20D EMA]])/Table2[[#This Row],[20D EMA]]</f>
        <v>-8.3851948902718715E-2</v>
      </c>
      <c r="T547" s="1">
        <f>(Table2[[#This Row],[Close Price]]-Table2[[#This Row],[50D EMA]])/Table2[[#This Row],[50D EMA]]</f>
        <v>-0.10762915860224703</v>
      </c>
      <c r="U547" s="1">
        <f>(Table2[[#This Row],[Close Price]]-Table2[[#This Row],[200D EMA]])/Table2[[#This Row],[200D EMA]]</f>
        <v>-8.9303728489807666E-2</v>
      </c>
      <c r="V547">
        <v>1.2813974331839399</v>
      </c>
      <c r="W547">
        <v>276.45</v>
      </c>
      <c r="X547">
        <v>295.64999999999998</v>
      </c>
      <c r="Y547">
        <v>276.45</v>
      </c>
      <c r="Z547">
        <v>295.64999999999998</v>
      </c>
      <c r="AA547">
        <v>276.45</v>
      </c>
      <c r="AB547">
        <v>302.60000000000002</v>
      </c>
      <c r="AC547" s="1">
        <f>(Table2[[#This Row],[Close Price]]/Table2[[#This Row],[Day Low]])-1</f>
        <v>1.1756194610236914E-2</v>
      </c>
      <c r="AD547" s="1">
        <f>(Table2[[#This Row],[Day High]]/Table2[[#This Row],[Close Price]])-1</f>
        <v>5.7025384340364749E-2</v>
      </c>
      <c r="AE547" s="1">
        <f>(Table2[[#This Row],[Close Price]]/Table2[[#This Row],[Current Week Low]])-1</f>
        <v>1.1756194610236914E-2</v>
      </c>
      <c r="AF547" s="1">
        <f>(Table2[[#This Row],[Current Week High]]/Table2[[#This Row],[Close Price]])-1</f>
        <v>5.7025384340364749E-2</v>
      </c>
      <c r="AG547" s="1">
        <f>(Table2[[#This Row],[Close Price]]/Table2[[#This Row],[Current Month Low]])-1</f>
        <v>1.1756194610236914E-2</v>
      </c>
      <c r="AH547" s="1">
        <f>(Table2[[#This Row],[Current Month High]]/Table2[[#This Row],[Close Price]])-1</f>
        <v>8.187343582409734E-2</v>
      </c>
      <c r="AI547">
        <v>43.564533428673499</v>
      </c>
      <c r="AJ547">
        <v>14.093412196614301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-0.14000000000000001</v>
      </c>
      <c r="AM547" t="s">
        <v>3189</v>
      </c>
      <c r="AN547">
        <v>-11.05</v>
      </c>
      <c r="AO547" t="s">
        <v>3189</v>
      </c>
      <c r="AP547">
        <v>7.3542807548229006E-2</v>
      </c>
      <c r="AQ547">
        <f>(Table2[[#This Row],[Sharpe Ratio]]-AVERAGE(Table2[Sharpe Ratio]))/_xlfn.STDEV.P(Table2[Sharpe Ratio])</f>
        <v>0.14130077883642328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579</v>
      </c>
      <c r="AT547">
        <f>_xlfn.RANK.AVG(Table2[[#This Row],[6M Return vs Nifty Z-Score]],Table2[6M Return vs Nifty Z-Score])</f>
        <v>617</v>
      </c>
      <c r="AU547">
        <f>_xlfn.RANK.AVG(Table2[[#This Row],[Sharpe Ratio Z-Score]],Table2[Sharpe Ratio Z-Score])</f>
        <v>309</v>
      </c>
      <c r="AV547">
        <f>(Table2[[#This Row],[Rank 1Y]]+Table2[[#This Row],[Rank 6M]]+Table2[[#This Row],[Rank Sharpe]])/3</f>
        <v>501.66666666666669</v>
      </c>
    </row>
    <row r="548" spans="1:48" x14ac:dyDescent="0.3">
      <c r="A548" t="s">
        <v>760</v>
      </c>
      <c r="B548" t="s">
        <v>761</v>
      </c>
      <c r="C548" t="s">
        <v>3139</v>
      </c>
      <c r="D548" t="s">
        <v>527</v>
      </c>
      <c r="E548">
        <v>21525.42200291</v>
      </c>
      <c r="F548">
        <v>173.01</v>
      </c>
      <c r="G548">
        <v>-46.362890326756002</v>
      </c>
      <c r="H548">
        <f>(Table2[[#This Row],[1Y Return vs Nifty]]-AVERAGE(Table2[1Y Return vs Nifty]))/_xlfn.STDEV.P(Table2[1Y Return vs Nifty])</f>
        <v>-1.2529880009148695</v>
      </c>
      <c r="I548">
        <v>-2.28070646560752</v>
      </c>
      <c r="J548">
        <f>(Table2[[#This Row],[1M Return vs Nifty]]-AVERAGE(Table2[1M Return vs Nifty]))/_xlfn.STDEV.P(Table2[1M Return vs Nifty])</f>
        <v>-0.2129954328633698</v>
      </c>
      <c r="K548">
        <v>-1.4275072649554399</v>
      </c>
      <c r="L548">
        <f>(Table2[[#This Row],[6M Return vs Nifty]]-AVERAGE(Table2[6M Return vs Nifty]))/_xlfn.STDEV.P(Table2[6M Return vs Nifty])</f>
        <v>-0.24316842353196727</v>
      </c>
      <c r="M548">
        <v>-4.6668300021118396</v>
      </c>
      <c r="N548">
        <f>(Table2[[#This Row],[1W Return vs Nifty]]-AVERAGE(Table2[1W Return vs Nifty]))/_xlfn.STDEV.P(Table2[1W Return vs Nifty])</f>
        <v>-1.5622960181448677</v>
      </c>
      <c r="O548">
        <v>191.08</v>
      </c>
      <c r="P548">
        <v>185.30996365215501</v>
      </c>
      <c r="Q548">
        <v>176.02504550351901</v>
      </c>
      <c r="R548">
        <v>28.069468814055199</v>
      </c>
      <c r="S548" s="1">
        <f>(Table2[[#This Row],[Close Price]]-Table2[[#This Row],[20D EMA]])/Table2[[#This Row],[20D EMA]]</f>
        <v>-9.4567720326564894E-2</v>
      </c>
      <c r="T548" s="1">
        <f>(Table2[[#This Row],[Close Price]]-Table2[[#This Row],[50D EMA]])/Table2[[#This Row],[50D EMA]]</f>
        <v>-6.637507994574568E-2</v>
      </c>
      <c r="U548" s="1">
        <f>(Table2[[#This Row],[Close Price]]-Table2[[#This Row],[200D EMA]])/Table2[[#This Row],[200D EMA]]</f>
        <v>-1.7128502906472727E-2</v>
      </c>
      <c r="V548">
        <v>1.16145617021768</v>
      </c>
      <c r="W548">
        <v>169.91</v>
      </c>
      <c r="X548">
        <v>179.85</v>
      </c>
      <c r="Y548">
        <v>169.91</v>
      </c>
      <c r="Z548">
        <v>179.85</v>
      </c>
      <c r="AA548">
        <v>169.91</v>
      </c>
      <c r="AB548">
        <v>197.99</v>
      </c>
      <c r="AC548" s="1">
        <f>(Table2[[#This Row],[Close Price]]/Table2[[#This Row],[Day Low]])-1</f>
        <v>1.8244953210523107E-2</v>
      </c>
      <c r="AD548" s="1">
        <f>(Table2[[#This Row],[Day High]]/Table2[[#This Row],[Close Price]])-1</f>
        <v>3.9535286977631312E-2</v>
      </c>
      <c r="AE548" s="1">
        <f>(Table2[[#This Row],[Close Price]]/Table2[[#This Row],[Current Week Low]])-1</f>
        <v>1.8244953210523107E-2</v>
      </c>
      <c r="AF548" s="1">
        <f>(Table2[[#This Row],[Current Week High]]/Table2[[#This Row],[Close Price]])-1</f>
        <v>3.9535286977631312E-2</v>
      </c>
      <c r="AG548" s="1">
        <f>(Table2[[#This Row],[Close Price]]/Table2[[#This Row],[Current Month Low]])-1</f>
        <v>1.8244953210523107E-2</v>
      </c>
      <c r="AH548" s="1">
        <f>(Table2[[#This Row],[Current Month High]]/Table2[[#This Row],[Close Price]])-1</f>
        <v>0.14438471764637884</v>
      </c>
      <c r="AI548">
        <v>28.744003236807099</v>
      </c>
      <c r="AJ548">
        <v>21.623901581722301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3189</v>
      </c>
      <c r="AN548">
        <v>-12.33</v>
      </c>
      <c r="AO548" t="s">
        <v>3189</v>
      </c>
      <c r="AP548">
        <v>4.4559223132417003E-2</v>
      </c>
      <c r="AQ548">
        <f>(Table2[[#This Row],[Sharpe Ratio]]-AVERAGE(Table2[Sharpe Ratio]))/_xlfn.STDEV.P(Table2[Sharpe Ratio])</f>
        <v>-0.19708566080534187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-3.4685335362604164</v>
      </c>
      <c r="AS548">
        <f>_xlfn.RANK.AVG(Table2[[#This Row],[1Y Return vs Nifty Z-Score]],Table2[1Y Return vs Nifty Z-Score])</f>
        <v>704</v>
      </c>
      <c r="AT548">
        <f>_xlfn.RANK.AVG(Table2[[#This Row],[6M Return vs Nifty Z-Score]],Table2[6M Return vs Nifty Z-Score])</f>
        <v>407</v>
      </c>
      <c r="AU548">
        <f>_xlfn.RANK.AVG(Table2[[#This Row],[Sharpe Ratio Z-Score]],Table2[Sharpe Ratio Z-Score])</f>
        <v>395</v>
      </c>
      <c r="AV548">
        <f>(Table2[[#This Row],[Rank 1Y]]+Table2[[#This Row],[Rank 6M]]+Table2[[#This Row],[Rank Sharpe]])/3</f>
        <v>502</v>
      </c>
    </row>
    <row r="549" spans="1:48" x14ac:dyDescent="0.3">
      <c r="A549" t="s">
        <v>1503</v>
      </c>
      <c r="B549" t="s">
        <v>1504</v>
      </c>
      <c r="C549" t="s">
        <v>3129</v>
      </c>
      <c r="D549" t="s">
        <v>562</v>
      </c>
      <c r="E549">
        <v>6821.5451648999997</v>
      </c>
      <c r="F549">
        <v>296.3</v>
      </c>
      <c r="G549">
        <v>-17.8479725212994</v>
      </c>
      <c r="H549">
        <f>(Table2[[#This Row],[1Y Return vs Nifty]]-AVERAGE(Table2[1Y Return vs Nifty]))/_xlfn.STDEV.P(Table2[1Y Return vs Nifty])</f>
        <v>-0.74045624291235967</v>
      </c>
      <c r="I549">
        <v>8.3182284428450206</v>
      </c>
      <c r="J549">
        <f>(Table2[[#This Row],[1M Return vs Nifty]]-AVERAGE(Table2[1M Return vs Nifty]))/_xlfn.STDEV.P(Table2[1M Return vs Nifty])</f>
        <v>0.97118533319334654</v>
      </c>
      <c r="K549">
        <v>-23.071157394987701</v>
      </c>
      <c r="L549">
        <f>(Table2[[#This Row],[6M Return vs Nifty]]-AVERAGE(Table2[6M Return vs Nifty]))/_xlfn.STDEV.P(Table2[6M Return vs Nifty])</f>
        <v>-1.0070856115365292</v>
      </c>
      <c r="M549">
        <v>-0.77680572331627995</v>
      </c>
      <c r="N549">
        <f>(Table2[[#This Row],[1W Return vs Nifty]]-AVERAGE(Table2[1W Return vs Nifty]))/_xlfn.STDEV.P(Table2[1W Return vs Nifty])</f>
        <v>-0.56680621317414426</v>
      </c>
      <c r="O549">
        <v>312.63</v>
      </c>
      <c r="P549">
        <v>306.97326328521098</v>
      </c>
      <c r="Q549">
        <v>312.192263408278</v>
      </c>
      <c r="R549">
        <v>44.218113560349202</v>
      </c>
      <c r="S549" s="1">
        <f>(Table2[[#This Row],[Close Price]]-Table2[[#This Row],[20D EMA]])/Table2[[#This Row],[20D EMA]]</f>
        <v>-5.2234270543453871E-2</v>
      </c>
      <c r="T549" s="1">
        <f>(Table2[[#This Row],[Close Price]]-Table2[[#This Row],[50D EMA]])/Table2[[#This Row],[50D EMA]]</f>
        <v>-3.4769357992244301E-2</v>
      </c>
      <c r="U549" s="1">
        <f>(Table2[[#This Row],[Close Price]]-Table2[[#This Row],[200D EMA]])/Table2[[#This Row],[200D EMA]]</f>
        <v>-5.0905372332992249E-2</v>
      </c>
      <c r="V549">
        <v>1.47369827292175</v>
      </c>
      <c r="W549">
        <v>294.64999999999998</v>
      </c>
      <c r="X549">
        <v>319</v>
      </c>
      <c r="Y549">
        <v>294.64999999999998</v>
      </c>
      <c r="Z549">
        <v>319</v>
      </c>
      <c r="AA549">
        <v>294.64999999999998</v>
      </c>
      <c r="AB549">
        <v>328.95</v>
      </c>
      <c r="AC549" s="1">
        <f>(Table2[[#This Row],[Close Price]]/Table2[[#This Row],[Day Low]])-1</f>
        <v>5.5998642457153469E-3</v>
      </c>
      <c r="AD549" s="1">
        <f>(Table2[[#This Row],[Day High]]/Table2[[#This Row],[Close Price]])-1</f>
        <v>7.6611542355720541E-2</v>
      </c>
      <c r="AE549" s="1">
        <f>(Table2[[#This Row],[Close Price]]/Table2[[#This Row],[Current Week Low]])-1</f>
        <v>5.5998642457153469E-3</v>
      </c>
      <c r="AF549" s="1">
        <f>(Table2[[#This Row],[Current Week High]]/Table2[[#This Row],[Close Price]])-1</f>
        <v>7.6611542355720541E-2</v>
      </c>
      <c r="AG549" s="1">
        <f>(Table2[[#This Row],[Close Price]]/Table2[[#This Row],[Current Month Low]])-1</f>
        <v>5.5998642457153469E-3</v>
      </c>
      <c r="AH549" s="1">
        <f>(Table2[[#This Row],[Current Month High]]/Table2[[#This Row],[Close Price]])-1</f>
        <v>0.11019237259534242</v>
      </c>
      <c r="AI549">
        <v>36.780290246371898</v>
      </c>
      <c r="AJ549">
        <v>9.92394731960675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-0.03</v>
      </c>
      <c r="AM549" t="s">
        <v>3189</v>
      </c>
      <c r="AN549">
        <v>-1.94</v>
      </c>
      <c r="AO549" t="s">
        <v>3189</v>
      </c>
      <c r="AP549">
        <v>7.4276716507822999E-2</v>
      </c>
      <c r="AQ549">
        <f>(Table2[[#This Row],[Sharpe Ratio]]-AVERAGE(Table2[Sharpe Ratio]))/_xlfn.STDEV.P(Table2[Sharpe Ratio])</f>
        <v>0.14986924422342762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564</v>
      </c>
      <c r="AT549">
        <f>_xlfn.RANK.AVG(Table2[[#This Row],[6M Return vs Nifty Z-Score]],Table2[6M Return vs Nifty Z-Score])</f>
        <v>637</v>
      </c>
      <c r="AU549">
        <f>_xlfn.RANK.AVG(Table2[[#This Row],[Sharpe Ratio Z-Score]],Table2[Sharpe Ratio Z-Score])</f>
        <v>306</v>
      </c>
      <c r="AV549">
        <f>(Table2[[#This Row],[Rank 1Y]]+Table2[[#This Row],[Rank 6M]]+Table2[[#This Row],[Rank Sharpe]])/3</f>
        <v>502.33333333333331</v>
      </c>
    </row>
    <row r="550" spans="1:48" x14ac:dyDescent="0.3">
      <c r="A550" t="s">
        <v>425</v>
      </c>
      <c r="B550" t="s">
        <v>426</v>
      </c>
      <c r="C550" t="s">
        <v>3139</v>
      </c>
      <c r="D550" t="s">
        <v>427</v>
      </c>
      <c r="E550">
        <v>54949.5707150909</v>
      </c>
      <c r="F550">
        <v>194.05</v>
      </c>
      <c r="G550">
        <v>5.7973668717016604</v>
      </c>
      <c r="H550">
        <f>(Table2[[#This Row],[1Y Return vs Nifty]]-AVERAGE(Table2[1Y Return vs Nifty]))/_xlfn.STDEV.P(Table2[1Y Return vs Nifty])</f>
        <v>-0.31545107718322168</v>
      </c>
      <c r="I550">
        <v>-11.373057864208899</v>
      </c>
      <c r="J550">
        <f>(Table2[[#This Row],[1M Return vs Nifty]]-AVERAGE(Table2[1M Return vs Nifty]))/_xlfn.STDEV.P(Table2[1M Return vs Nifty])</f>
        <v>-1.228851057739986</v>
      </c>
      <c r="K550">
        <v>-1.90983644014873</v>
      </c>
      <c r="L550">
        <f>(Table2[[#This Row],[6M Return vs Nifty]]-AVERAGE(Table2[6M Return vs Nifty]))/_xlfn.STDEV.P(Table2[6M Return vs Nifty])</f>
        <v>-0.26019233331578656</v>
      </c>
      <c r="M550">
        <v>0.516958336259425</v>
      </c>
      <c r="N550">
        <f>(Table2[[#This Row],[1W Return vs Nifty]]-AVERAGE(Table2[1W Return vs Nifty]))/_xlfn.STDEV.P(Table2[1W Return vs Nifty])</f>
        <v>-0.23572115070663641</v>
      </c>
      <c r="O550">
        <v>199.86</v>
      </c>
      <c r="P550">
        <v>198.24072741828701</v>
      </c>
      <c r="Q550">
        <v>180.45792515232901</v>
      </c>
      <c r="R550">
        <v>30.126275386181899</v>
      </c>
      <c r="S550" s="1">
        <f>(Table2[[#This Row],[Close Price]]-Table2[[#This Row],[20D EMA]])/Table2[[#This Row],[20D EMA]]</f>
        <v>-2.907034924447114E-2</v>
      </c>
      <c r="T550" s="1">
        <f>(Table2[[#This Row],[Close Price]]-Table2[[#This Row],[50D EMA]])/Table2[[#This Row],[50D EMA]]</f>
        <v>-2.1139588584360779E-2</v>
      </c>
      <c r="U550" s="1">
        <f>(Table2[[#This Row],[Close Price]]-Table2[[#This Row],[200D EMA]])/Table2[[#This Row],[200D EMA]]</f>
        <v>7.5319910922158687E-2</v>
      </c>
      <c r="V550">
        <v>0.42351832196477401</v>
      </c>
      <c r="W550">
        <v>188.61</v>
      </c>
      <c r="X550">
        <v>195.07</v>
      </c>
      <c r="Y550">
        <v>188.61</v>
      </c>
      <c r="Z550">
        <v>195.07</v>
      </c>
      <c r="AA550">
        <v>188.61</v>
      </c>
      <c r="AB550">
        <v>197.9</v>
      </c>
      <c r="AC550" s="1">
        <f>(Table2[[#This Row],[Close Price]]/Table2[[#This Row],[Day Low]])-1</f>
        <v>2.8842585228779027E-2</v>
      </c>
      <c r="AD550" s="1">
        <f>(Table2[[#This Row],[Day High]]/Table2[[#This Row],[Close Price]])-1</f>
        <v>5.2563772223652716E-3</v>
      </c>
      <c r="AE550" s="1">
        <f>(Table2[[#This Row],[Close Price]]/Table2[[#This Row],[Current Week Low]])-1</f>
        <v>2.8842585228779027E-2</v>
      </c>
      <c r="AF550" s="1">
        <f>(Table2[[#This Row],[Current Week High]]/Table2[[#This Row],[Close Price]])-1</f>
        <v>5.2563772223652716E-3</v>
      </c>
      <c r="AG550" s="1">
        <f>(Table2[[#This Row],[Close Price]]/Table2[[#This Row],[Current Month Low]])-1</f>
        <v>2.8842585228779027E-2</v>
      </c>
      <c r="AH550" s="1">
        <f>(Table2[[#This Row],[Current Month High]]/Table2[[#This Row],[Close Price]])-1</f>
        <v>1.9840247358928087E-2</v>
      </c>
      <c r="AI550">
        <v>18.423086833290299</v>
      </c>
      <c r="AJ550">
        <v>42.161172161172097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0.02</v>
      </c>
      <c r="AM550" t="s">
        <v>3188</v>
      </c>
      <c r="AN550">
        <v>-2.81</v>
      </c>
      <c r="AO550" t="s">
        <v>3189</v>
      </c>
      <c r="AP550">
        <v>-7.6733847517056003E-2</v>
      </c>
      <c r="AQ550">
        <f>(Table2[[#This Row],[Sharpe Ratio]]-AVERAGE(Table2[Sharpe Ratio]))/_xlfn.STDEV.P(Table2[Sharpe Ratio])</f>
        <v>-1.6131951985856561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-3.6534108175312867</v>
      </c>
      <c r="AS550">
        <f>_xlfn.RANK.AVG(Table2[[#This Row],[1Y Return vs Nifty Z-Score]],Table2[1Y Return vs Nifty Z-Score])</f>
        <v>405</v>
      </c>
      <c r="AT550">
        <f>_xlfn.RANK.AVG(Table2[[#This Row],[6M Return vs Nifty Z-Score]],Table2[6M Return vs Nifty Z-Score])</f>
        <v>413</v>
      </c>
      <c r="AU550">
        <f>_xlfn.RANK.AVG(Table2[[#This Row],[Sharpe Ratio Z-Score]],Table2[Sharpe Ratio Z-Score])</f>
        <v>691</v>
      </c>
      <c r="AV550">
        <f>(Table2[[#This Row],[Rank 1Y]]+Table2[[#This Row],[Rank 6M]]+Table2[[#This Row],[Rank Sharpe]])/3</f>
        <v>503</v>
      </c>
    </row>
    <row r="551" spans="1:48" x14ac:dyDescent="0.3">
      <c r="A551" t="s">
        <v>1418</v>
      </c>
      <c r="B551" t="s">
        <v>1419</v>
      </c>
      <c r="C551" t="s">
        <v>3142</v>
      </c>
      <c r="D551" t="s">
        <v>135</v>
      </c>
      <c r="E551">
        <v>7811.0385901079999</v>
      </c>
      <c r="F551">
        <v>119.4</v>
      </c>
      <c r="G551">
        <v>27.010561408081902</v>
      </c>
      <c r="H551">
        <f>(Table2[[#This Row],[1Y Return vs Nifty]]-AVERAGE(Table2[1Y Return vs Nifty]))/_xlfn.STDEV.P(Table2[1Y Return vs Nifty])</f>
        <v>6.583832237800219E-2</v>
      </c>
      <c r="I551">
        <v>-4.2446341920726702</v>
      </c>
      <c r="J551">
        <f>(Table2[[#This Row],[1M Return vs Nifty]]-AVERAGE(Table2[1M Return vs Nifty]))/_xlfn.STDEV.P(Table2[1M Return vs Nifty])</f>
        <v>-0.43241799368604722</v>
      </c>
      <c r="K551">
        <v>-23.957997589717301</v>
      </c>
      <c r="L551">
        <f>(Table2[[#This Row],[6M Return vs Nifty]]-AVERAGE(Table2[6M Return vs Nifty]))/_xlfn.STDEV.P(Table2[6M Return vs Nifty])</f>
        <v>-1.0383868229170998</v>
      </c>
      <c r="M551">
        <v>0.421727594055952</v>
      </c>
      <c r="N551">
        <f>(Table2[[#This Row],[1W Return vs Nifty]]-AVERAGE(Table2[1W Return vs Nifty]))/_xlfn.STDEV.P(Table2[1W Return vs Nifty])</f>
        <v>-0.26009149551402289</v>
      </c>
      <c r="O551">
        <v>126.44</v>
      </c>
      <c r="P551">
        <v>129.70169568603501</v>
      </c>
      <c r="Q551">
        <v>121.51738378403699</v>
      </c>
      <c r="R551">
        <v>35.391066202376798</v>
      </c>
      <c r="S551" s="1">
        <f>(Table2[[#This Row],[Close Price]]-Table2[[#This Row],[20D EMA]])/Table2[[#This Row],[20D EMA]]</f>
        <v>-5.5678582726985067E-2</v>
      </c>
      <c r="T551" s="1">
        <f>(Table2[[#This Row],[Close Price]]-Table2[[#This Row],[50D EMA]])/Table2[[#This Row],[50D EMA]]</f>
        <v>-7.942606788250485E-2</v>
      </c>
      <c r="U551" s="1">
        <f>(Table2[[#This Row],[Close Price]]-Table2[[#This Row],[200D EMA]])/Table2[[#This Row],[200D EMA]]</f>
        <v>-1.7424533989310067E-2</v>
      </c>
      <c r="V551">
        <v>0.934114361910516</v>
      </c>
      <c r="W551">
        <v>117.2</v>
      </c>
      <c r="X551">
        <v>124.56</v>
      </c>
      <c r="Y551">
        <v>117.2</v>
      </c>
      <c r="Z551">
        <v>124.56</v>
      </c>
      <c r="AA551">
        <v>117.2</v>
      </c>
      <c r="AB551">
        <v>128.85</v>
      </c>
      <c r="AC551" s="1">
        <f>(Table2[[#This Row],[Close Price]]/Table2[[#This Row],[Day Low]])-1</f>
        <v>1.8771331058020424E-2</v>
      </c>
      <c r="AD551" s="1">
        <f>(Table2[[#This Row],[Day High]]/Table2[[#This Row],[Close Price]])-1</f>
        <v>4.3216080402010082E-2</v>
      </c>
      <c r="AE551" s="1">
        <f>(Table2[[#This Row],[Close Price]]/Table2[[#This Row],[Current Week Low]])-1</f>
        <v>1.8771331058020424E-2</v>
      </c>
      <c r="AF551" s="1">
        <f>(Table2[[#This Row],[Current Week High]]/Table2[[#This Row],[Close Price]])-1</f>
        <v>4.3216080402010082E-2</v>
      </c>
      <c r="AG551" s="1">
        <f>(Table2[[#This Row],[Close Price]]/Table2[[#This Row],[Current Month Low]])-1</f>
        <v>1.8771331058020424E-2</v>
      </c>
      <c r="AH551" s="1">
        <f>(Table2[[#This Row],[Current Month High]]/Table2[[#This Row],[Close Price]])-1</f>
        <v>7.9145728643216007E-2</v>
      </c>
      <c r="AI551">
        <v>37.654941373534299</v>
      </c>
      <c r="AJ551">
        <v>73.043478260869506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-0.02</v>
      </c>
      <c r="AM551" t="s">
        <v>3189</v>
      </c>
      <c r="AN551">
        <v>-4.57</v>
      </c>
      <c r="AO551" t="s">
        <v>3189</v>
      </c>
      <c r="AP551">
        <v>-1.0552231099752001E-2</v>
      </c>
      <c r="AQ551">
        <f>(Table2[[#This Row],[Sharpe Ratio]]-AVERAGE(Table2[Sharpe Ratio]))/_xlfn.STDEV.P(Table2[Sharpe Ratio])</f>
        <v>-0.84051776753020269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279</v>
      </c>
      <c r="AT551">
        <f>_xlfn.RANK.AVG(Table2[[#This Row],[6M Return vs Nifty Z-Score]],Table2[6M Return vs Nifty Z-Score])</f>
        <v>646</v>
      </c>
      <c r="AU551">
        <f>_xlfn.RANK.AVG(Table2[[#This Row],[Sharpe Ratio Z-Score]],Table2[Sharpe Ratio Z-Score])</f>
        <v>584</v>
      </c>
      <c r="AV551">
        <f>(Table2[[#This Row],[Rank 1Y]]+Table2[[#This Row],[Rank 6M]]+Table2[[#This Row],[Rank Sharpe]])/3</f>
        <v>503</v>
      </c>
    </row>
    <row r="552" spans="1:48" x14ac:dyDescent="0.3">
      <c r="A552" t="s">
        <v>434</v>
      </c>
      <c r="B552" t="s">
        <v>435</v>
      </c>
      <c r="C552" t="s">
        <v>3140</v>
      </c>
      <c r="D552" t="s">
        <v>436</v>
      </c>
      <c r="E552">
        <v>53681.878530540002</v>
      </c>
      <c r="F552">
        <v>868.3</v>
      </c>
      <c r="G552">
        <v>-3.8343169746658199</v>
      </c>
      <c r="H552">
        <f>(Table2[[#This Row],[1Y Return vs Nifty]]-AVERAGE(Table2[1Y Return vs Nifty]))/_xlfn.STDEV.P(Table2[1Y Return vs Nifty])</f>
        <v>-0.48857252498057235</v>
      </c>
      <c r="I552">
        <v>-5.5783713832125104</v>
      </c>
      <c r="J552">
        <f>(Table2[[#This Row],[1M Return vs Nifty]]-AVERAGE(Table2[1M Return vs Nifty]))/_xlfn.STDEV.P(Table2[1M Return vs Nifty])</f>
        <v>-0.58143163914798557</v>
      </c>
      <c r="K552">
        <v>-14.8600340334851</v>
      </c>
      <c r="L552">
        <f>(Table2[[#This Row],[6M Return vs Nifty]]-AVERAGE(Table2[6M Return vs Nifty]))/_xlfn.STDEV.P(Table2[6M Return vs Nifty])</f>
        <v>-0.71727228379409425</v>
      </c>
      <c r="M552">
        <v>0.61871325244959996</v>
      </c>
      <c r="N552">
        <f>(Table2[[#This Row],[1W Return vs Nifty]]-AVERAGE(Table2[1W Return vs Nifty]))/_xlfn.STDEV.P(Table2[1W Return vs Nifty])</f>
        <v>-0.20968121511416932</v>
      </c>
      <c r="O552">
        <v>914.12</v>
      </c>
      <c r="P552">
        <v>950.60417235339401</v>
      </c>
      <c r="Q552">
        <v>941.51672227645997</v>
      </c>
      <c r="R552">
        <v>30.477574031487102</v>
      </c>
      <c r="S552" s="1">
        <f>(Table2[[#This Row],[Close Price]]-Table2[[#This Row],[20D EMA]])/Table2[[#This Row],[20D EMA]]</f>
        <v>-5.0124710103706352E-2</v>
      </c>
      <c r="T552" s="1">
        <f>(Table2[[#This Row],[Close Price]]-Table2[[#This Row],[50D EMA]])/Table2[[#This Row],[50D EMA]]</f>
        <v>-8.6580907960497444E-2</v>
      </c>
      <c r="U552" s="1">
        <f>(Table2[[#This Row],[Close Price]]-Table2[[#This Row],[200D EMA]])/Table2[[#This Row],[200D EMA]]</f>
        <v>-7.7764654141704345E-2</v>
      </c>
      <c r="V552">
        <v>0.89114353188058204</v>
      </c>
      <c r="W552">
        <v>858</v>
      </c>
      <c r="X552">
        <v>889.75</v>
      </c>
      <c r="Y552">
        <v>858</v>
      </c>
      <c r="Z552">
        <v>889.75</v>
      </c>
      <c r="AA552">
        <v>858</v>
      </c>
      <c r="AB552">
        <v>926.95</v>
      </c>
      <c r="AC552" s="1">
        <f>(Table2[[#This Row],[Close Price]]/Table2[[#This Row],[Day Low]])-1</f>
        <v>1.2004662004661881E-2</v>
      </c>
      <c r="AD552" s="1">
        <f>(Table2[[#This Row],[Day High]]/Table2[[#This Row],[Close Price]])-1</f>
        <v>2.470344351030751E-2</v>
      </c>
      <c r="AE552" s="1">
        <f>(Table2[[#This Row],[Close Price]]/Table2[[#This Row],[Current Week Low]])-1</f>
        <v>1.2004662004661881E-2</v>
      </c>
      <c r="AF552" s="1">
        <f>(Table2[[#This Row],[Current Week High]]/Table2[[#This Row],[Close Price]])-1</f>
        <v>2.470344351030751E-2</v>
      </c>
      <c r="AG552" s="1">
        <f>(Table2[[#This Row],[Close Price]]/Table2[[#This Row],[Current Month Low]])-1</f>
        <v>1.2004662004661881E-2</v>
      </c>
      <c r="AH552" s="1">
        <f>(Table2[[#This Row],[Current Month High]]/Table2[[#This Row],[Close Price]])-1</f>
        <v>6.7545779108603154E-2</v>
      </c>
      <c r="AI552">
        <v>35.897731198894299</v>
      </c>
      <c r="AJ552">
        <v>29.172865218684802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-0.13</v>
      </c>
      <c r="AM552" t="s">
        <v>3189</v>
      </c>
      <c r="AN552">
        <v>-6.39</v>
      </c>
      <c r="AO552" t="s">
        <v>3189</v>
      </c>
      <c r="AP552">
        <v>1.0051702298591E-2</v>
      </c>
      <c r="AQ552">
        <f>(Table2[[#This Row],[Sharpe Ratio]]-AVERAGE(Table2[Sharpe Ratio]))/_xlfn.STDEV.P(Table2[Sharpe Ratio])</f>
        <v>-0.59996464734822419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470</v>
      </c>
      <c r="AT552">
        <f>_xlfn.RANK.AVG(Table2[[#This Row],[6M Return vs Nifty Z-Score]],Table2[6M Return vs Nifty Z-Score])</f>
        <v>559</v>
      </c>
      <c r="AU552">
        <f>_xlfn.RANK.AVG(Table2[[#This Row],[Sharpe Ratio Z-Score]],Table2[Sharpe Ratio Z-Score])</f>
        <v>485</v>
      </c>
      <c r="AV552">
        <f>(Table2[[#This Row],[Rank 1Y]]+Table2[[#This Row],[Rank 6M]]+Table2[[#This Row],[Rank Sharpe]])/3</f>
        <v>504.66666666666669</v>
      </c>
    </row>
    <row r="553" spans="1:48" x14ac:dyDescent="0.3">
      <c r="A553" t="s">
        <v>107</v>
      </c>
      <c r="B553" t="s">
        <v>108</v>
      </c>
      <c r="C553" t="s">
        <v>3128</v>
      </c>
      <c r="D553" t="s">
        <v>21</v>
      </c>
      <c r="E553">
        <v>278800.03822798497</v>
      </c>
      <c r="F553">
        <v>531.45000000000005</v>
      </c>
      <c r="G553">
        <v>4.8635556655145002</v>
      </c>
      <c r="H553">
        <f>(Table2[[#This Row],[1Y Return vs Nifty]]-AVERAGE(Table2[1Y Return vs Nifty]))/_xlfn.STDEV.P(Table2[1Y Return vs Nifty])</f>
        <v>-0.33223555127551463</v>
      </c>
      <c r="I553">
        <v>3.4081449979067</v>
      </c>
      <c r="J553">
        <f>(Table2[[#This Row],[1M Return vs Nifty]]-AVERAGE(Table2[1M Return vs Nifty]))/_xlfn.STDEV.P(Table2[1M Return vs Nifty])</f>
        <v>0.42259942098130754</v>
      </c>
      <c r="K553">
        <v>0.60554863205736498</v>
      </c>
      <c r="L553">
        <f>(Table2[[#This Row],[6M Return vs Nifty]]-AVERAGE(Table2[6M Return vs Nifty]))/_xlfn.STDEV.P(Table2[6M Return vs Nifty])</f>
        <v>-0.17141128762506747</v>
      </c>
      <c r="M553">
        <v>2.8574736970888499</v>
      </c>
      <c r="N553">
        <f>(Table2[[#This Row],[1W Return vs Nifty]]-AVERAGE(Table2[1W Return vs Nifty]))/_xlfn.STDEV.P(Table2[1W Return vs Nifty])</f>
        <v>0.36323633981177117</v>
      </c>
      <c r="O553">
        <v>535.07000000000005</v>
      </c>
      <c r="P553">
        <v>526.58354977596196</v>
      </c>
      <c r="Q553">
        <v>492.25790071746002</v>
      </c>
      <c r="R553">
        <v>45.587747893366299</v>
      </c>
      <c r="S553" s="1">
        <f>(Table2[[#This Row],[Close Price]]-Table2[[#This Row],[20D EMA]])/Table2[[#This Row],[20D EMA]]</f>
        <v>-6.7654699385127255E-3</v>
      </c>
      <c r="T553" s="1">
        <f>(Table2[[#This Row],[Close Price]]-Table2[[#This Row],[50D EMA]])/Table2[[#This Row],[50D EMA]]</f>
        <v>9.2415538353003042E-3</v>
      </c>
      <c r="U553" s="1">
        <f>(Table2[[#This Row],[Close Price]]-Table2[[#This Row],[200D EMA]])/Table2[[#This Row],[200D EMA]]</f>
        <v>7.9617004065182115E-2</v>
      </c>
      <c r="V553">
        <v>0.75384242624650699</v>
      </c>
      <c r="W553">
        <v>525.95000000000005</v>
      </c>
      <c r="X553">
        <v>541.70000000000005</v>
      </c>
      <c r="Y553">
        <v>525.95000000000005</v>
      </c>
      <c r="Z553">
        <v>541.70000000000005</v>
      </c>
      <c r="AA553">
        <v>525.95000000000005</v>
      </c>
      <c r="AB553">
        <v>549.6</v>
      </c>
      <c r="AC553" s="1">
        <f>(Table2[[#This Row],[Close Price]]/Table2[[#This Row],[Day Low]])-1</f>
        <v>1.0457267801121883E-2</v>
      </c>
      <c r="AD553" s="1">
        <f>(Table2[[#This Row],[Day High]]/Table2[[#This Row],[Close Price]])-1</f>
        <v>1.9286856712766864E-2</v>
      </c>
      <c r="AE553" s="1">
        <f>(Table2[[#This Row],[Close Price]]/Table2[[#This Row],[Current Week Low]])-1</f>
        <v>1.0457267801121883E-2</v>
      </c>
      <c r="AF553" s="1">
        <f>(Table2[[#This Row],[Current Week High]]/Table2[[#This Row],[Close Price]])-1</f>
        <v>1.9286856712766864E-2</v>
      </c>
      <c r="AG553" s="1">
        <f>(Table2[[#This Row],[Close Price]]/Table2[[#This Row],[Current Month Low]])-1</f>
        <v>1.0457267801121883E-2</v>
      </c>
      <c r="AH553" s="1">
        <f>(Table2[[#This Row],[Current Month High]]/Table2[[#This Row],[Close Price]])-1</f>
        <v>3.4151848715777477E-2</v>
      </c>
      <c r="AI553">
        <v>9.1165678803273895</v>
      </c>
      <c r="AJ553">
        <v>41.701106519130697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-0.12</v>
      </c>
      <c r="AM553" t="s">
        <v>3189</v>
      </c>
      <c r="AN553">
        <v>-1.25</v>
      </c>
      <c r="AO553" t="s">
        <v>3189</v>
      </c>
      <c r="AP553">
        <v>-0.101873663786144</v>
      </c>
      <c r="AQ553">
        <f>(Table2[[#This Row],[Sharpe Ratio]]-AVERAGE(Table2[Sharpe Ratio]))/_xlfn.STDEV.P(Table2[Sharpe Ratio])</f>
        <v>-1.9067052351118434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-1.6245163132193472</v>
      </c>
      <c r="AS553">
        <f>_xlfn.RANK.AVG(Table2[[#This Row],[1Y Return vs Nifty Z-Score]],Table2[1Y Return vs Nifty Z-Score])</f>
        <v>413</v>
      </c>
      <c r="AT553">
        <f>_xlfn.RANK.AVG(Table2[[#This Row],[6M Return vs Nifty Z-Score]],Table2[6M Return vs Nifty Z-Score])</f>
        <v>387</v>
      </c>
      <c r="AU553">
        <f>_xlfn.RANK.AVG(Table2[[#This Row],[Sharpe Ratio Z-Score]],Table2[Sharpe Ratio Z-Score])</f>
        <v>715</v>
      </c>
      <c r="AV553">
        <f>(Table2[[#This Row],[Rank 1Y]]+Table2[[#This Row],[Rank 6M]]+Table2[[#This Row],[Rank Sharpe]])/3</f>
        <v>505</v>
      </c>
    </row>
    <row r="554" spans="1:48" x14ac:dyDescent="0.3">
      <c r="A554" t="s">
        <v>1130</v>
      </c>
      <c r="B554" t="s">
        <v>1131</v>
      </c>
      <c r="C554" t="s">
        <v>3129</v>
      </c>
      <c r="D554" t="s">
        <v>579</v>
      </c>
      <c r="E554">
        <v>11280.151699374999</v>
      </c>
      <c r="F554">
        <v>824.1</v>
      </c>
      <c r="G554">
        <v>-16.3431222719326</v>
      </c>
      <c r="H554">
        <f>(Table2[[#This Row],[1Y Return vs Nifty]]-AVERAGE(Table2[1Y Return vs Nifty]))/_xlfn.STDEV.P(Table2[1Y Return vs Nifty])</f>
        <v>-0.71340782043046536</v>
      </c>
      <c r="I554">
        <v>-1.54707374918777</v>
      </c>
      <c r="J554">
        <f>(Table2[[#This Row],[1M Return vs Nifty]]-AVERAGE(Table2[1M Return vs Nifty]))/_xlfn.STDEV.P(Table2[1M Return vs Nifty])</f>
        <v>-0.13102929573374303</v>
      </c>
      <c r="K554">
        <v>-6.9883909861023996</v>
      </c>
      <c r="L554">
        <f>(Table2[[#This Row],[6M Return vs Nifty]]-AVERAGE(Table2[6M Return vs Nifty]))/_xlfn.STDEV.P(Table2[6M Return vs Nifty])</f>
        <v>-0.43944098520974184</v>
      </c>
      <c r="M554">
        <v>0.24366529761790501</v>
      </c>
      <c r="N554">
        <f>(Table2[[#This Row],[1W Return vs Nifty]]-AVERAGE(Table2[1W Return vs Nifty]))/_xlfn.STDEV.P(Table2[1W Return vs Nifty])</f>
        <v>-0.305659129042684</v>
      </c>
      <c r="O554">
        <v>870.66</v>
      </c>
      <c r="P554">
        <v>861.60905960952698</v>
      </c>
      <c r="Q554">
        <v>812.03843292448403</v>
      </c>
      <c r="R554">
        <v>35.9981026200306</v>
      </c>
      <c r="S554" s="1">
        <f>(Table2[[#This Row],[Close Price]]-Table2[[#This Row],[20D EMA]])/Table2[[#This Row],[20D EMA]]</f>
        <v>-5.3476672868858044E-2</v>
      </c>
      <c r="T554" s="1">
        <f>(Table2[[#This Row],[Close Price]]-Table2[[#This Row],[50D EMA]])/Table2[[#This Row],[50D EMA]]</f>
        <v>-4.35337339959328E-2</v>
      </c>
      <c r="U554" s="1">
        <f>(Table2[[#This Row],[Close Price]]-Table2[[#This Row],[200D EMA]])/Table2[[#This Row],[200D EMA]]</f>
        <v>1.4853443613595155E-2</v>
      </c>
      <c r="V554">
        <v>0.87226853725362496</v>
      </c>
      <c r="W554">
        <v>821</v>
      </c>
      <c r="X554">
        <v>858.3</v>
      </c>
      <c r="Y554">
        <v>821</v>
      </c>
      <c r="Z554">
        <v>858.3</v>
      </c>
      <c r="AA554">
        <v>821</v>
      </c>
      <c r="AB554">
        <v>925.45</v>
      </c>
      <c r="AC554" s="1">
        <f>(Table2[[#This Row],[Close Price]]/Table2[[#This Row],[Day Low]])-1</f>
        <v>3.7758830694276657E-3</v>
      </c>
      <c r="AD554" s="1">
        <f>(Table2[[#This Row],[Day High]]/Table2[[#This Row],[Close Price]])-1</f>
        <v>4.1499817983254417E-2</v>
      </c>
      <c r="AE554" s="1">
        <f>(Table2[[#This Row],[Close Price]]/Table2[[#This Row],[Current Week Low]])-1</f>
        <v>3.7758830694276657E-3</v>
      </c>
      <c r="AF554" s="1">
        <f>(Table2[[#This Row],[Current Week High]]/Table2[[#This Row],[Close Price]])-1</f>
        <v>4.1499817983254417E-2</v>
      </c>
      <c r="AG554" s="1">
        <f>(Table2[[#This Row],[Close Price]]/Table2[[#This Row],[Current Month Low]])-1</f>
        <v>3.7758830694276657E-3</v>
      </c>
      <c r="AH554" s="1">
        <f>(Table2[[#This Row],[Current Month High]]/Table2[[#This Row],[Close Price]])-1</f>
        <v>0.12298264773692513</v>
      </c>
      <c r="AI554">
        <v>15.4896250455041</v>
      </c>
      <c r="AJ554">
        <v>21.1911764705882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-0.04</v>
      </c>
      <c r="AM554" t="s">
        <v>3189</v>
      </c>
      <c r="AN554">
        <v>-6.07</v>
      </c>
      <c r="AO554" t="s">
        <v>3189</v>
      </c>
      <c r="AP554">
        <v>7.2072141381530003E-3</v>
      </c>
      <c r="AQ554">
        <f>(Table2[[#This Row],[Sharpe Ratio]]-AVERAGE(Table2[Sharpe Ratio]))/_xlfn.STDEV.P(Table2[Sharpe Ratio])</f>
        <v>-0.63317435003388156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-2.2227115804505155</v>
      </c>
      <c r="AS554">
        <f>_xlfn.RANK.AVG(Table2[[#This Row],[1Y Return vs Nifty Z-Score]],Table2[1Y Return vs Nifty Z-Score])</f>
        <v>554</v>
      </c>
      <c r="AT554">
        <f>_xlfn.RANK.AVG(Table2[[#This Row],[6M Return vs Nifty Z-Score]],Table2[6M Return vs Nifty Z-Score])</f>
        <v>471</v>
      </c>
      <c r="AU554">
        <f>_xlfn.RANK.AVG(Table2[[#This Row],[Sharpe Ratio Z-Score]],Table2[Sharpe Ratio Z-Score])</f>
        <v>492</v>
      </c>
      <c r="AV554">
        <f>(Table2[[#This Row],[Rank 1Y]]+Table2[[#This Row],[Rank 6M]]+Table2[[#This Row],[Rank Sharpe]])/3</f>
        <v>505.66666666666669</v>
      </c>
    </row>
    <row r="555" spans="1:48" x14ac:dyDescent="0.3">
      <c r="A555" t="s">
        <v>1558</v>
      </c>
      <c r="B555" t="s">
        <v>1559</v>
      </c>
      <c r="C555" t="s">
        <v>3129</v>
      </c>
      <c r="D555" t="s">
        <v>24</v>
      </c>
      <c r="E555">
        <v>6286.9156999830002</v>
      </c>
      <c r="F555">
        <v>23.21</v>
      </c>
      <c r="G555">
        <v>-24.574574089634901</v>
      </c>
      <c r="H555">
        <f>(Table2[[#This Row],[1Y Return vs Nifty]]-AVERAGE(Table2[1Y Return vs Nifty]))/_xlfn.STDEV.P(Table2[1Y Return vs Nifty])</f>
        <v>-0.86136127061479628</v>
      </c>
      <c r="I555">
        <v>-3.2670337678233698</v>
      </c>
      <c r="J555">
        <f>(Table2[[#This Row],[1M Return vs Nifty]]-AVERAGE(Table2[1M Return vs Nifty]))/_xlfn.STDEV.P(Table2[1M Return vs Nifty])</f>
        <v>-0.32319422457301222</v>
      </c>
      <c r="K555">
        <v>-28.840300601711</v>
      </c>
      <c r="L555">
        <f>(Table2[[#This Row],[6M Return vs Nifty]]-AVERAGE(Table2[6M Return vs Nifty]))/_xlfn.STDEV.P(Table2[6M Return vs Nifty])</f>
        <v>-1.2107087356028539</v>
      </c>
      <c r="M555">
        <v>0.63304340345163801</v>
      </c>
      <c r="N555">
        <f>(Table2[[#This Row],[1W Return vs Nifty]]-AVERAGE(Table2[1W Return vs Nifty]))/_xlfn.STDEV.P(Table2[1W Return vs Nifty])</f>
        <v>-0.20601400940957232</v>
      </c>
      <c r="O555">
        <v>24.66</v>
      </c>
      <c r="P555">
        <v>25.285593300153</v>
      </c>
      <c r="Q555">
        <v>25.8212663758306</v>
      </c>
      <c r="R555">
        <v>23.573248570178801</v>
      </c>
      <c r="S555" s="1">
        <f>(Table2[[#This Row],[Close Price]]-Table2[[#This Row],[20D EMA]])/Table2[[#This Row],[20D EMA]]</f>
        <v>-5.8799675587996723E-2</v>
      </c>
      <c r="T555" s="1">
        <f>(Table2[[#This Row],[Close Price]]-Table2[[#This Row],[50D EMA]])/Table2[[#This Row],[50D EMA]]</f>
        <v>-8.2086003500674826E-2</v>
      </c>
      <c r="U555" s="1">
        <f>(Table2[[#This Row],[Close Price]]-Table2[[#This Row],[200D EMA]])/Table2[[#This Row],[200D EMA]]</f>
        <v>-0.10112851700700531</v>
      </c>
      <c r="V555">
        <v>0.68591243647242595</v>
      </c>
      <c r="W555">
        <v>23.05</v>
      </c>
      <c r="X555">
        <v>24.2</v>
      </c>
      <c r="Y555">
        <v>23.05</v>
      </c>
      <c r="Z555">
        <v>24.2</v>
      </c>
      <c r="AA555">
        <v>23.05</v>
      </c>
      <c r="AB555">
        <v>24.8</v>
      </c>
      <c r="AC555" s="1">
        <f>(Table2[[#This Row],[Close Price]]/Table2[[#This Row],[Day Low]])-1</f>
        <v>6.94143167028205E-3</v>
      </c>
      <c r="AD555" s="1">
        <f>(Table2[[#This Row],[Day High]]/Table2[[#This Row],[Close Price]])-1</f>
        <v>4.2654028436018843E-2</v>
      </c>
      <c r="AE555" s="1">
        <f>(Table2[[#This Row],[Close Price]]/Table2[[#This Row],[Current Week Low]])-1</f>
        <v>6.94143167028205E-3</v>
      </c>
      <c r="AF555" s="1">
        <f>(Table2[[#This Row],[Current Week High]]/Table2[[#This Row],[Close Price]])-1</f>
        <v>4.2654028436018843E-2</v>
      </c>
      <c r="AG555" s="1">
        <f>(Table2[[#This Row],[Close Price]]/Table2[[#This Row],[Current Month Low]])-1</f>
        <v>6.94143167028205E-3</v>
      </c>
      <c r="AH555" s="1">
        <f>(Table2[[#This Row],[Current Month High]]/Table2[[#This Row],[Close Price]])-1</f>
        <v>6.8504954760878922E-2</v>
      </c>
      <c r="AI555">
        <v>58.904459575120399</v>
      </c>
      <c r="AJ555">
        <v>9.6171570274866802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-0.09</v>
      </c>
      <c r="AM555" t="s">
        <v>3189</v>
      </c>
      <c r="AN555">
        <v>-6.79</v>
      </c>
      <c r="AO555" t="s">
        <v>3189</v>
      </c>
      <c r="AP555">
        <v>9.7031371704514993E-2</v>
      </c>
      <c r="AQ555">
        <f>(Table2[[#This Row],[Sharpe Ratio]]-AVERAGE(Table2[Sharpe Ratio]))/_xlfn.STDEV.P(Table2[Sharpe Ratio])</f>
        <v>0.4155322708118136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603</v>
      </c>
      <c r="AT555">
        <f>_xlfn.RANK.AVG(Table2[[#This Row],[6M Return vs Nifty Z-Score]],Table2[6M Return vs Nifty Z-Score])</f>
        <v>677</v>
      </c>
      <c r="AU555">
        <f>_xlfn.RANK.AVG(Table2[[#This Row],[Sharpe Ratio Z-Score]],Table2[Sharpe Ratio Z-Score])</f>
        <v>237</v>
      </c>
      <c r="AV555">
        <f>(Table2[[#This Row],[Rank 1Y]]+Table2[[#This Row],[Rank 6M]]+Table2[[#This Row],[Rank Sharpe]])/3</f>
        <v>505.66666666666669</v>
      </c>
    </row>
    <row r="556" spans="1:48" x14ac:dyDescent="0.3">
      <c r="A556" t="s">
        <v>501</v>
      </c>
      <c r="B556" t="s">
        <v>502</v>
      </c>
      <c r="C556" t="s">
        <v>3135</v>
      </c>
      <c r="D556" t="s">
        <v>190</v>
      </c>
      <c r="E556">
        <v>43289.0546712</v>
      </c>
      <c r="F556">
        <v>675.45</v>
      </c>
      <c r="G556">
        <v>-4.4837726052059397</v>
      </c>
      <c r="H556">
        <f>(Table2[[#This Row],[1Y Return vs Nifty]]-AVERAGE(Table2[1Y Return vs Nifty]))/_xlfn.STDEV.P(Table2[1Y Return vs Nifty])</f>
        <v>-0.50024594583124227</v>
      </c>
      <c r="I556">
        <v>-2.1820214496430999</v>
      </c>
      <c r="J556">
        <f>(Table2[[#This Row],[1M Return vs Nifty]]-AVERAGE(Table2[1M Return vs Nifty]))/_xlfn.STDEV.P(Table2[1M Return vs Nifty])</f>
        <v>-0.20196971199495775</v>
      </c>
      <c r="K556">
        <v>-5.5450678733555501</v>
      </c>
      <c r="L556">
        <f>(Table2[[#This Row],[6M Return vs Nifty]]-AVERAGE(Table2[6M Return vs Nifty]))/_xlfn.STDEV.P(Table2[6M Return vs Nifty])</f>
        <v>-0.38849859208069892</v>
      </c>
      <c r="M556">
        <v>-1.005766262182</v>
      </c>
      <c r="N556">
        <f>(Table2[[#This Row],[1W Return vs Nifty]]-AVERAGE(Table2[1W Return vs Nifty]))/_xlfn.STDEV.P(Table2[1W Return vs Nifty])</f>
        <v>-0.6253991333838862</v>
      </c>
      <c r="O556">
        <v>718.88</v>
      </c>
      <c r="P556">
        <v>706.92987287022697</v>
      </c>
      <c r="Q556">
        <v>657.29633111410999</v>
      </c>
      <c r="R556">
        <v>32.533728577055903</v>
      </c>
      <c r="S556" s="1">
        <f>(Table2[[#This Row],[Close Price]]-Table2[[#This Row],[20D EMA]])/Table2[[#This Row],[20D EMA]]</f>
        <v>-6.0413420876919581E-2</v>
      </c>
      <c r="T556" s="1">
        <f>(Table2[[#This Row],[Close Price]]-Table2[[#This Row],[50D EMA]])/Table2[[#This Row],[50D EMA]]</f>
        <v>-4.4530404044766929E-2</v>
      </c>
      <c r="U556" s="1">
        <f>(Table2[[#This Row],[Close Price]]-Table2[[#This Row],[200D EMA]])/Table2[[#This Row],[200D EMA]]</f>
        <v>2.7618698030947152E-2</v>
      </c>
      <c r="V556">
        <v>0.95973523272569605</v>
      </c>
      <c r="W556">
        <v>664.3</v>
      </c>
      <c r="X556">
        <v>694.5</v>
      </c>
      <c r="Y556">
        <v>664.3</v>
      </c>
      <c r="Z556">
        <v>694.5</v>
      </c>
      <c r="AA556">
        <v>664.3</v>
      </c>
      <c r="AB556">
        <v>745.7</v>
      </c>
      <c r="AC556" s="1">
        <f>(Table2[[#This Row],[Close Price]]/Table2[[#This Row],[Day Low]])-1</f>
        <v>1.6784585277736186E-2</v>
      </c>
      <c r="AD556" s="1">
        <f>(Table2[[#This Row],[Day High]]/Table2[[#This Row],[Close Price]])-1</f>
        <v>2.8203419942260721E-2</v>
      </c>
      <c r="AE556" s="1">
        <f>(Table2[[#This Row],[Close Price]]/Table2[[#This Row],[Current Week Low]])-1</f>
        <v>1.6784585277736186E-2</v>
      </c>
      <c r="AF556" s="1">
        <f>(Table2[[#This Row],[Current Week High]]/Table2[[#This Row],[Close Price]])-1</f>
        <v>2.8203419942260721E-2</v>
      </c>
      <c r="AG556" s="1">
        <f>(Table2[[#This Row],[Close Price]]/Table2[[#This Row],[Current Month Low]])-1</f>
        <v>1.6784585277736186E-2</v>
      </c>
      <c r="AH556" s="1">
        <f>(Table2[[#This Row],[Current Month High]]/Table2[[#This Row],[Close Price]])-1</f>
        <v>0.10400473758235251</v>
      </c>
      <c r="AI556">
        <v>13.798208601672901</v>
      </c>
      <c r="AJ556">
        <v>38.383527965580797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-0.06</v>
      </c>
      <c r="AM556" t="s">
        <v>3189</v>
      </c>
      <c r="AN556">
        <v>-5.87</v>
      </c>
      <c r="AO556" t="s">
        <v>3189</v>
      </c>
      <c r="AP556">
        <v>-8.6390032800759999E-3</v>
      </c>
      <c r="AQ556">
        <f>(Table2[[#This Row],[Sharpe Ratio]]-AVERAGE(Table2[Sharpe Ratio]))/_xlfn.STDEV.P(Table2[Sharpe Ratio])</f>
        <v>-0.81818062865753294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-2.5342940119483179</v>
      </c>
      <c r="AS556">
        <f>_xlfn.RANK.AVG(Table2[[#This Row],[1Y Return vs Nifty Z-Score]],Table2[1Y Return vs Nifty Z-Score])</f>
        <v>478</v>
      </c>
      <c r="AT556">
        <f>_xlfn.RANK.AVG(Table2[[#This Row],[6M Return vs Nifty Z-Score]],Table2[6M Return vs Nifty Z-Score])</f>
        <v>461</v>
      </c>
      <c r="AU556">
        <f>_xlfn.RANK.AVG(Table2[[#This Row],[Sharpe Ratio Z-Score]],Table2[Sharpe Ratio Z-Score])</f>
        <v>581</v>
      </c>
      <c r="AV556">
        <f>(Table2[[#This Row],[Rank 1Y]]+Table2[[#This Row],[Rank 6M]]+Table2[[#This Row],[Rank Sharpe]])/3</f>
        <v>506.66666666666669</v>
      </c>
    </row>
    <row r="557" spans="1:48" x14ac:dyDescent="0.3">
      <c r="A557" t="s">
        <v>1270</v>
      </c>
      <c r="B557" t="s">
        <v>1271</v>
      </c>
      <c r="C557" t="s">
        <v>3137</v>
      </c>
      <c r="D557" t="s">
        <v>77</v>
      </c>
      <c r="E557">
        <v>9177.6767976699994</v>
      </c>
      <c r="F557">
        <v>802</v>
      </c>
      <c r="G557">
        <v>-6.25724726258826</v>
      </c>
      <c r="H557">
        <f>(Table2[[#This Row],[1Y Return vs Nifty]]-AVERAGE(Table2[1Y Return vs Nifty]))/_xlfn.STDEV.P(Table2[1Y Return vs Nifty])</f>
        <v>-0.53212266699601862</v>
      </c>
      <c r="I557">
        <v>-0.59325115006853002</v>
      </c>
      <c r="J557">
        <f>(Table2[[#This Row],[1M Return vs Nifty]]-AVERAGE(Table2[1M Return vs Nifty]))/_xlfn.STDEV.P(Table2[1M Return vs Nifty])</f>
        <v>-2.4462137253840801E-2</v>
      </c>
      <c r="K557">
        <v>-12.3969513936865</v>
      </c>
      <c r="L557">
        <f>(Table2[[#This Row],[6M Return vs Nifty]]-AVERAGE(Table2[6M Return vs Nifty]))/_xlfn.STDEV.P(Table2[6M Return vs Nifty])</f>
        <v>-0.6303372634664951</v>
      </c>
      <c r="M557">
        <v>5.8071891136585396</v>
      </c>
      <c r="N557">
        <f>(Table2[[#This Row],[1W Return vs Nifty]]-AVERAGE(Table2[1W Return vs Nifty]))/_xlfn.STDEV.P(Table2[1W Return vs Nifty])</f>
        <v>1.1180932286919807</v>
      </c>
      <c r="O557">
        <v>783.76</v>
      </c>
      <c r="P557">
        <v>796.97872835777503</v>
      </c>
      <c r="Q557">
        <v>809.74226194828202</v>
      </c>
      <c r="R557">
        <v>50.326529729296801</v>
      </c>
      <c r="S557" s="1">
        <f>(Table2[[#This Row],[Close Price]]-Table2[[#This Row],[20D EMA]])/Table2[[#This Row],[20D EMA]]</f>
        <v>2.32724303358171E-2</v>
      </c>
      <c r="T557" s="1">
        <f>(Table2[[#This Row],[Close Price]]-Table2[[#This Row],[50D EMA]])/Table2[[#This Row],[50D EMA]]</f>
        <v>6.3003835153437803E-3</v>
      </c>
      <c r="U557" s="1">
        <f>(Table2[[#This Row],[Close Price]]-Table2[[#This Row],[200D EMA]])/Table2[[#This Row],[200D EMA]]</f>
        <v>-9.5613904721407721E-3</v>
      </c>
      <c r="V557">
        <v>1.87397148850816</v>
      </c>
      <c r="W557">
        <v>790.1</v>
      </c>
      <c r="X557">
        <v>818.3</v>
      </c>
      <c r="Y557">
        <v>790.1</v>
      </c>
      <c r="Z557">
        <v>818.3</v>
      </c>
      <c r="AA557">
        <v>771.8</v>
      </c>
      <c r="AB557">
        <v>818.3</v>
      </c>
      <c r="AC557" s="1">
        <f>(Table2[[#This Row],[Close Price]]/Table2[[#This Row],[Day Low]])-1</f>
        <v>1.5061384634856401E-2</v>
      </c>
      <c r="AD557" s="1">
        <f>(Table2[[#This Row],[Day High]]/Table2[[#This Row],[Close Price]])-1</f>
        <v>2.0324189526184533E-2</v>
      </c>
      <c r="AE557" s="1">
        <f>(Table2[[#This Row],[Close Price]]/Table2[[#This Row],[Current Week Low]])-1</f>
        <v>1.5061384634856401E-2</v>
      </c>
      <c r="AF557" s="1">
        <f>(Table2[[#This Row],[Current Week High]]/Table2[[#This Row],[Close Price]])-1</f>
        <v>2.0324189526184533E-2</v>
      </c>
      <c r="AG557" s="1">
        <f>(Table2[[#This Row],[Close Price]]/Table2[[#This Row],[Current Month Low]])-1</f>
        <v>3.9129308110909644E-2</v>
      </c>
      <c r="AH557" s="1">
        <f>(Table2[[#This Row],[Current Month High]]/Table2[[#This Row],[Close Price]])-1</f>
        <v>2.0324189526184533E-2</v>
      </c>
      <c r="AI557">
        <v>24.6758104738154</v>
      </c>
      <c r="AJ557">
        <v>23.470094680932899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-0.04</v>
      </c>
      <c r="AM557" t="s">
        <v>3189</v>
      </c>
      <c r="AN557">
        <v>3.29</v>
      </c>
      <c r="AO557" t="s">
        <v>3188</v>
      </c>
      <c r="AP557">
        <v>7.655169971919E-3</v>
      </c>
      <c r="AQ557">
        <f>(Table2[[#This Row],[Sharpe Ratio]]-AVERAGE(Table2[Sharpe Ratio]))/_xlfn.STDEV.P(Table2[Sharpe Ratio])</f>
        <v>-0.62794441789263333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496</v>
      </c>
      <c r="AT557">
        <f>_xlfn.RANK.AVG(Table2[[#This Row],[6M Return vs Nifty Z-Score]],Table2[6M Return vs Nifty Z-Score])</f>
        <v>535</v>
      </c>
      <c r="AU557">
        <f>_xlfn.RANK.AVG(Table2[[#This Row],[Sharpe Ratio Z-Score]],Table2[Sharpe Ratio Z-Score])</f>
        <v>489</v>
      </c>
      <c r="AV557">
        <f>(Table2[[#This Row],[Rank 1Y]]+Table2[[#This Row],[Rank 6M]]+Table2[[#This Row],[Rank Sharpe]])/3</f>
        <v>506.66666666666669</v>
      </c>
    </row>
    <row r="558" spans="1:48" x14ac:dyDescent="0.3">
      <c r="A558" t="s">
        <v>41</v>
      </c>
      <c r="B558" t="s">
        <v>42</v>
      </c>
      <c r="C558" t="s">
        <v>3129</v>
      </c>
      <c r="D558" t="s">
        <v>43</v>
      </c>
      <c r="E558">
        <v>614252.15173261496</v>
      </c>
      <c r="F558">
        <v>931</v>
      </c>
      <c r="G558">
        <v>20.380388555347999</v>
      </c>
      <c r="H558">
        <f>(Table2[[#This Row],[1Y Return vs Nifty]]-AVERAGE(Table2[1Y Return vs Nifty]))/_xlfn.STDEV.P(Table2[1Y Return vs Nifty])</f>
        <v>-5.3333479948636443E-2</v>
      </c>
      <c r="I558">
        <v>-6.8133565145391701</v>
      </c>
      <c r="J558">
        <f>(Table2[[#This Row],[1M Return vs Nifty]]-AVERAGE(Table2[1M Return vs Nifty]))/_xlfn.STDEV.P(Table2[1M Return vs Nifty])</f>
        <v>-0.71941207317412281</v>
      </c>
      <c r="K558">
        <v>-16.728025364883099</v>
      </c>
      <c r="L558">
        <f>(Table2[[#This Row],[6M Return vs Nifty]]-AVERAGE(Table2[6M Return vs Nifty]))/_xlfn.STDEV.P(Table2[6M Return vs Nifty])</f>
        <v>-0.78320343110636748</v>
      </c>
      <c r="M558">
        <v>-0.50974365442647496</v>
      </c>
      <c r="N558">
        <f>(Table2[[#This Row],[1W Return vs Nifty]]-AVERAGE(Table2[1W Return vs Nifty]))/_xlfn.STDEV.P(Table2[1W Return vs Nifty])</f>
        <v>-0.49846279220287326</v>
      </c>
      <c r="O558">
        <v>1009.33</v>
      </c>
      <c r="P558">
        <v>1034.50915628794</v>
      </c>
      <c r="Q558">
        <v>969.65129094095698</v>
      </c>
      <c r="R558">
        <v>25.650050262808399</v>
      </c>
      <c r="S558" s="1">
        <f>(Table2[[#This Row],[Close Price]]-Table2[[#This Row],[20D EMA]])/Table2[[#This Row],[20D EMA]]</f>
        <v>-7.760593661141553E-2</v>
      </c>
      <c r="T558" s="1">
        <f>(Table2[[#This Row],[Close Price]]-Table2[[#This Row],[50D EMA]])/Table2[[#This Row],[50D EMA]]</f>
        <v>-0.10005629786724647</v>
      </c>
      <c r="U558" s="1">
        <f>(Table2[[#This Row],[Close Price]]-Table2[[#This Row],[200D EMA]])/Table2[[#This Row],[200D EMA]]</f>
        <v>-3.9861021484795298E-2</v>
      </c>
      <c r="V558">
        <v>0.55677717376328795</v>
      </c>
      <c r="W558">
        <v>924.15</v>
      </c>
      <c r="X558">
        <v>977</v>
      </c>
      <c r="Y558">
        <v>924.15</v>
      </c>
      <c r="Z558">
        <v>977</v>
      </c>
      <c r="AA558">
        <v>924.15</v>
      </c>
      <c r="AB558">
        <v>1012.4</v>
      </c>
      <c r="AC558" s="1">
        <f>(Table2[[#This Row],[Close Price]]/Table2[[#This Row],[Day Low]])-1</f>
        <v>7.4122166314991578E-3</v>
      </c>
      <c r="AD558" s="1">
        <f>(Table2[[#This Row],[Day High]]/Table2[[#This Row],[Close Price]])-1</f>
        <v>4.9409237379162141E-2</v>
      </c>
      <c r="AE558" s="1">
        <f>(Table2[[#This Row],[Close Price]]/Table2[[#This Row],[Current Week Low]])-1</f>
        <v>7.4122166314991578E-3</v>
      </c>
      <c r="AF558" s="1">
        <f>(Table2[[#This Row],[Current Week High]]/Table2[[#This Row],[Close Price]])-1</f>
        <v>4.9409237379162141E-2</v>
      </c>
      <c r="AG558" s="1">
        <f>(Table2[[#This Row],[Close Price]]/Table2[[#This Row],[Current Month Low]])-1</f>
        <v>7.4122166314991578E-3</v>
      </c>
      <c r="AH558" s="1">
        <f>(Table2[[#This Row],[Current Month High]]/Table2[[#This Row],[Close Price]])-1</f>
        <v>8.7432867883995735E-2</v>
      </c>
      <c r="AI558">
        <v>31.256713211600399</v>
      </c>
      <c r="AJ558">
        <v>55.855026366451803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-0.14000000000000001</v>
      </c>
      <c r="AM558" t="s">
        <v>3189</v>
      </c>
      <c r="AN558">
        <v>-8.6</v>
      </c>
      <c r="AO558" t="s">
        <v>3189</v>
      </c>
      <c r="AP558">
        <v>-3.0820847308506E-2</v>
      </c>
      <c r="AQ558">
        <f>(Table2[[#This Row],[Sharpe Ratio]]-AVERAGE(Table2[Sharpe Ratio]))/_xlfn.STDEV.P(Table2[Sharpe Ratio])</f>
        <v>-1.077156023756507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316</v>
      </c>
      <c r="AT558">
        <f>_xlfn.RANK.AVG(Table2[[#This Row],[6M Return vs Nifty Z-Score]],Table2[6M Return vs Nifty Z-Score])</f>
        <v>577</v>
      </c>
      <c r="AU558">
        <f>_xlfn.RANK.AVG(Table2[[#This Row],[Sharpe Ratio Z-Score]],Table2[Sharpe Ratio Z-Score])</f>
        <v>629</v>
      </c>
      <c r="AV558">
        <f>(Table2[[#This Row],[Rank 1Y]]+Table2[[#This Row],[Rank 6M]]+Table2[[#This Row],[Rank Sharpe]])/3</f>
        <v>507.33333333333331</v>
      </c>
    </row>
    <row r="559" spans="1:48" x14ac:dyDescent="0.3">
      <c r="A559" t="s">
        <v>823</v>
      </c>
      <c r="B559" t="s">
        <v>824</v>
      </c>
      <c r="C559" t="s">
        <v>3138</v>
      </c>
      <c r="D559" t="s">
        <v>37</v>
      </c>
      <c r="E559">
        <v>19719.511410349998</v>
      </c>
      <c r="F559">
        <v>877.35</v>
      </c>
      <c r="G559">
        <v>-15.3460589903866</v>
      </c>
      <c r="H559">
        <f>(Table2[[#This Row],[1Y Return vs Nifty]]-AVERAGE(Table2[1Y Return vs Nifty]))/_xlfn.STDEV.P(Table2[1Y Return vs Nifty])</f>
        <v>-0.6954864432756368</v>
      </c>
      <c r="I559">
        <v>-0.25795363948481698</v>
      </c>
      <c r="J559">
        <f>(Table2[[#This Row],[1M Return vs Nifty]]-AVERAGE(Table2[1M Return vs Nifty]))/_xlfn.STDEV.P(Table2[1M Return vs Nifty])</f>
        <v>1.2999444156880546E-2</v>
      </c>
      <c r="K559">
        <v>-3.46109475833528</v>
      </c>
      <c r="L559">
        <f>(Table2[[#This Row],[6M Return vs Nifty]]-AVERAGE(Table2[6M Return vs Nifty]))/_xlfn.STDEV.P(Table2[6M Return vs Nifty])</f>
        <v>-0.3149443222445592</v>
      </c>
      <c r="M559">
        <v>6.5418876533658104</v>
      </c>
      <c r="N559">
        <f>(Table2[[#This Row],[1W Return vs Nifty]]-AVERAGE(Table2[1W Return vs Nifty]))/_xlfn.STDEV.P(Table2[1W Return vs Nifty])</f>
        <v>1.3061087405725182</v>
      </c>
      <c r="O559">
        <v>891.85</v>
      </c>
      <c r="P559">
        <v>900.10315418650896</v>
      </c>
      <c r="Q559">
        <v>867.27858912075396</v>
      </c>
      <c r="R559">
        <v>50.6597805158043</v>
      </c>
      <c r="S559" s="1">
        <f>(Table2[[#This Row],[Close Price]]-Table2[[#This Row],[20D EMA]])/Table2[[#This Row],[20D EMA]]</f>
        <v>-1.6258339406850928E-2</v>
      </c>
      <c r="T559" s="1">
        <f>(Table2[[#This Row],[Close Price]]-Table2[[#This Row],[50D EMA]])/Table2[[#This Row],[50D EMA]]</f>
        <v>-2.5278385128060878E-2</v>
      </c>
      <c r="U559" s="1">
        <f>(Table2[[#This Row],[Close Price]]-Table2[[#This Row],[200D EMA]])/Table2[[#This Row],[200D EMA]]</f>
        <v>1.1612659421762555E-2</v>
      </c>
      <c r="V559">
        <v>0.78225382439479496</v>
      </c>
      <c r="W559">
        <v>864</v>
      </c>
      <c r="X559">
        <v>893.95</v>
      </c>
      <c r="Y559">
        <v>864</v>
      </c>
      <c r="Z559">
        <v>893.95</v>
      </c>
      <c r="AA559">
        <v>864</v>
      </c>
      <c r="AB559">
        <v>913.35</v>
      </c>
      <c r="AC559" s="1">
        <f>(Table2[[#This Row],[Close Price]]/Table2[[#This Row],[Day Low]])-1</f>
        <v>1.5451388888888973E-2</v>
      </c>
      <c r="AD559" s="1">
        <f>(Table2[[#This Row],[Day High]]/Table2[[#This Row],[Close Price]])-1</f>
        <v>1.8920613210235304E-2</v>
      </c>
      <c r="AE559" s="1">
        <f>(Table2[[#This Row],[Close Price]]/Table2[[#This Row],[Current Week Low]])-1</f>
        <v>1.5451388888888973E-2</v>
      </c>
      <c r="AF559" s="1">
        <f>(Table2[[#This Row],[Current Week High]]/Table2[[#This Row],[Close Price]])-1</f>
        <v>1.8920613210235304E-2</v>
      </c>
      <c r="AG559" s="1">
        <f>(Table2[[#This Row],[Close Price]]/Table2[[#This Row],[Current Month Low]])-1</f>
        <v>1.5451388888888973E-2</v>
      </c>
      <c r="AH559" s="1">
        <f>(Table2[[#This Row],[Current Month High]]/Table2[[#This Row],[Close Price]])-1</f>
        <v>4.1032655154727316E-2</v>
      </c>
      <c r="AI559">
        <v>16.8290875933208</v>
      </c>
      <c r="AJ559">
        <v>23.361923509561301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-0.12</v>
      </c>
      <c r="AM559" t="s">
        <v>3189</v>
      </c>
      <c r="AN559">
        <v>-0.24</v>
      </c>
      <c r="AO559" t="s">
        <v>3189</v>
      </c>
      <c r="AQ559">
        <f>(Table2[[#This Row],[Sharpe Ratio]]-AVERAGE(Table2[Sharpe Ratio]))/_xlfn.STDEV.P(Table2[Sharpe Ratio])</f>
        <v>-0.71731934386752505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547</v>
      </c>
      <c r="AT559">
        <f>_xlfn.RANK.AVG(Table2[[#This Row],[6M Return vs Nifty Z-Score]],Table2[6M Return vs Nifty Z-Score])</f>
        <v>435</v>
      </c>
      <c r="AU559">
        <f>_xlfn.RANK.AVG(Table2[[#This Row],[Sharpe Ratio Z-Score]],Table2[Sharpe Ratio Z-Score])</f>
        <v>541.5</v>
      </c>
      <c r="AV559">
        <f>(Table2[[#This Row],[Rank 1Y]]+Table2[[#This Row],[Rank 6M]]+Table2[[#This Row],[Rank Sharpe]])/3</f>
        <v>507.83333333333331</v>
      </c>
    </row>
    <row r="560" spans="1:48" x14ac:dyDescent="0.3">
      <c r="A560" t="s">
        <v>1827</v>
      </c>
      <c r="B560" t="s">
        <v>1828</v>
      </c>
      <c r="C560" t="s">
        <v>3141</v>
      </c>
      <c r="D560" t="s">
        <v>1829</v>
      </c>
      <c r="E560">
        <v>4289.4980860919904</v>
      </c>
      <c r="F560">
        <v>60.32</v>
      </c>
      <c r="G560">
        <v>-28.162926147991602</v>
      </c>
      <c r="H560">
        <f>(Table2[[#This Row],[1Y Return vs Nifty]]-AVERAGE(Table2[1Y Return vs Nifty]))/_xlfn.STDEV.P(Table2[1Y Return vs Nifty])</f>
        <v>-0.92585889257355736</v>
      </c>
      <c r="I560">
        <v>-7.1004553244337103</v>
      </c>
      <c r="J560">
        <f>(Table2[[#This Row],[1M Return vs Nifty]]-AVERAGE(Table2[1M Return vs Nifty]))/_xlfn.STDEV.P(Table2[1M Return vs Nifty])</f>
        <v>-0.75148858761367843</v>
      </c>
      <c r="K560">
        <v>-8.3303654076995208</v>
      </c>
      <c r="L560">
        <f>(Table2[[#This Row],[6M Return vs Nifty]]-AVERAGE(Table2[6M Return vs Nifty]))/_xlfn.STDEV.P(Table2[6M Return vs Nifty])</f>
        <v>-0.48680625494758678</v>
      </c>
      <c r="M560">
        <v>1.14613265708706</v>
      </c>
      <c r="N560">
        <f>(Table2[[#This Row],[1W Return vs Nifty]]-AVERAGE(Table2[1W Return vs Nifty]))/_xlfn.STDEV.P(Table2[1W Return vs Nifty])</f>
        <v>-7.471017055737679E-2</v>
      </c>
      <c r="O560">
        <v>66.069999999999993</v>
      </c>
      <c r="P560">
        <v>67.961233723574594</v>
      </c>
      <c r="Q560">
        <v>64.935003819751401</v>
      </c>
      <c r="R560">
        <v>25.9562353896609</v>
      </c>
      <c r="S560" s="1">
        <f>(Table2[[#This Row],[Close Price]]-Table2[[#This Row],[20D EMA]])/Table2[[#This Row],[20D EMA]]</f>
        <v>-8.70289087331617E-2</v>
      </c>
      <c r="T560" s="1">
        <f>(Table2[[#This Row],[Close Price]]-Table2[[#This Row],[50D EMA]])/Table2[[#This Row],[50D EMA]]</f>
        <v>-0.11243518260210718</v>
      </c>
      <c r="U560" s="1">
        <f>(Table2[[#This Row],[Close Price]]-Table2[[#This Row],[200D EMA]])/Table2[[#This Row],[200D EMA]]</f>
        <v>-7.1071125714597186E-2</v>
      </c>
      <c r="V560">
        <v>0.44327485630845598</v>
      </c>
      <c r="W560">
        <v>59.8</v>
      </c>
      <c r="X560">
        <v>64.489999999999995</v>
      </c>
      <c r="Y560">
        <v>59.8</v>
      </c>
      <c r="Z560">
        <v>64.489999999999995</v>
      </c>
      <c r="AA560">
        <v>59.8</v>
      </c>
      <c r="AB560">
        <v>66.64</v>
      </c>
      <c r="AC560" s="1">
        <f>(Table2[[#This Row],[Close Price]]/Table2[[#This Row],[Day Low]])-1</f>
        <v>8.6956521739129933E-3</v>
      </c>
      <c r="AD560" s="1">
        <f>(Table2[[#This Row],[Day High]]/Table2[[#This Row],[Close Price]])-1</f>
        <v>6.9131299734747964E-2</v>
      </c>
      <c r="AE560" s="1">
        <f>(Table2[[#This Row],[Close Price]]/Table2[[#This Row],[Current Week Low]])-1</f>
        <v>8.6956521739129933E-3</v>
      </c>
      <c r="AF560" s="1">
        <f>(Table2[[#This Row],[Current Week High]]/Table2[[#This Row],[Close Price]])-1</f>
        <v>6.9131299734747964E-2</v>
      </c>
      <c r="AG560" s="1">
        <f>(Table2[[#This Row],[Close Price]]/Table2[[#This Row],[Current Month Low]])-1</f>
        <v>8.6956521739129933E-3</v>
      </c>
      <c r="AH560" s="1">
        <f>(Table2[[#This Row],[Current Month High]]/Table2[[#This Row],[Close Price]])-1</f>
        <v>0.10477453580901863</v>
      </c>
      <c r="AI560">
        <v>39.572281167108699</v>
      </c>
      <c r="AJ560">
        <v>38.348623853211002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-0.22</v>
      </c>
      <c r="AM560" t="s">
        <v>3189</v>
      </c>
      <c r="AN560">
        <v>-11.33</v>
      </c>
      <c r="AO560" t="s">
        <v>3189</v>
      </c>
      <c r="AP560">
        <v>3.9536802227348997E-2</v>
      </c>
      <c r="AQ560">
        <f>(Table2[[#This Row],[Sharpe Ratio]]-AVERAGE(Table2[Sharpe Ratio]))/_xlfn.STDEV.P(Table2[Sharpe Ratio])</f>
        <v>-0.25572296059774302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632</v>
      </c>
      <c r="AT560">
        <f>_xlfn.RANK.AVG(Table2[[#This Row],[6M Return vs Nifty Z-Score]],Table2[6M Return vs Nifty Z-Score])</f>
        <v>484</v>
      </c>
      <c r="AU560">
        <f>_xlfn.RANK.AVG(Table2[[#This Row],[Sharpe Ratio Z-Score]],Table2[Sharpe Ratio Z-Score])</f>
        <v>409</v>
      </c>
      <c r="AV560">
        <f>(Table2[[#This Row],[Rank 1Y]]+Table2[[#This Row],[Rank 6M]]+Table2[[#This Row],[Rank Sharpe]])/3</f>
        <v>508.33333333333331</v>
      </c>
    </row>
    <row r="561" spans="1:48" x14ac:dyDescent="0.3">
      <c r="A561" t="s">
        <v>96</v>
      </c>
      <c r="B561" t="s">
        <v>97</v>
      </c>
      <c r="C561" t="s">
        <v>3129</v>
      </c>
      <c r="D561" t="s">
        <v>43</v>
      </c>
      <c r="E561">
        <v>300333.89767178497</v>
      </c>
      <c r="F561">
        <v>1879.3</v>
      </c>
      <c r="G561">
        <v>-10.2692654682571</v>
      </c>
      <c r="H561">
        <f>(Table2[[#This Row],[1Y Return vs Nifty]]-AVERAGE(Table2[1Y Return vs Nifty]))/_xlfn.STDEV.P(Table2[1Y Return vs Nifty])</f>
        <v>-0.60423533300889543</v>
      </c>
      <c r="I561">
        <v>1.41898444792359</v>
      </c>
      <c r="J561">
        <f>(Table2[[#This Row],[1M Return vs Nifty]]-AVERAGE(Table2[1M Return vs Nifty]))/_xlfn.STDEV.P(Table2[1M Return vs Nifty])</f>
        <v>0.20035768780392085</v>
      </c>
      <c r="K561">
        <v>1.12086858497972</v>
      </c>
      <c r="L561">
        <f>(Table2[[#This Row],[6M Return vs Nifty]]-AVERAGE(Table2[6M Return vs Nifty]))/_xlfn.STDEV.P(Table2[6M Return vs Nifty])</f>
        <v>-0.15322296139571065</v>
      </c>
      <c r="M561">
        <v>-2.2921223498570602</v>
      </c>
      <c r="N561">
        <f>(Table2[[#This Row],[1W Return vs Nifty]]-AVERAGE(Table2[1W Return vs Nifty]))/_xlfn.STDEV.P(Table2[1W Return vs Nifty])</f>
        <v>-0.95458843377535763</v>
      </c>
      <c r="O561">
        <v>1891.72</v>
      </c>
      <c r="P561">
        <v>1797.4645331504701</v>
      </c>
      <c r="Q561">
        <v>1662.9139657963301</v>
      </c>
      <c r="R561">
        <v>41.517315767658097</v>
      </c>
      <c r="S561" s="1">
        <f>(Table2[[#This Row],[Close Price]]-Table2[[#This Row],[20D EMA]])/Table2[[#This Row],[20D EMA]]</f>
        <v>-6.5654536612184001E-3</v>
      </c>
      <c r="T561" s="1">
        <f>(Table2[[#This Row],[Close Price]]-Table2[[#This Row],[50D EMA]])/Table2[[#This Row],[50D EMA]]</f>
        <v>4.5528279050988794E-2</v>
      </c>
      <c r="U561" s="1">
        <f>(Table2[[#This Row],[Close Price]]-Table2[[#This Row],[200D EMA]])/Table2[[#This Row],[200D EMA]]</f>
        <v>0.13012461176850343</v>
      </c>
      <c r="V561">
        <v>0.87132373959690701</v>
      </c>
      <c r="W561">
        <v>1868.8</v>
      </c>
      <c r="X561">
        <v>1901.6</v>
      </c>
      <c r="Y561">
        <v>1868.8</v>
      </c>
      <c r="Z561">
        <v>1901.6</v>
      </c>
      <c r="AA561">
        <v>1865.25</v>
      </c>
      <c r="AB561">
        <v>2007.1</v>
      </c>
      <c r="AC561" s="1">
        <f>(Table2[[#This Row],[Close Price]]/Table2[[#This Row],[Day Low]])-1</f>
        <v>5.618578767123239E-3</v>
      </c>
      <c r="AD561" s="1">
        <f>(Table2[[#This Row],[Day High]]/Table2[[#This Row],[Close Price]])-1</f>
        <v>1.1866120363965393E-2</v>
      </c>
      <c r="AE561" s="1">
        <f>(Table2[[#This Row],[Close Price]]/Table2[[#This Row],[Current Week Low]])-1</f>
        <v>5.618578767123239E-3</v>
      </c>
      <c r="AF561" s="1">
        <f>(Table2[[#This Row],[Current Week High]]/Table2[[#This Row],[Close Price]])-1</f>
        <v>1.1866120363965393E-2</v>
      </c>
      <c r="AG561" s="1">
        <f>(Table2[[#This Row],[Close Price]]/Table2[[#This Row],[Current Month Low]])-1</f>
        <v>7.5325023455301565E-3</v>
      </c>
      <c r="AH561" s="1">
        <f>(Table2[[#This Row],[Current Month High]]/Table2[[#This Row],[Close Price]])-1</f>
        <v>6.8004044058957991E-2</v>
      </c>
      <c r="AI561">
        <v>8.0136220933326197</v>
      </c>
      <c r="AJ561">
        <v>32.433670413304597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0.17</v>
      </c>
      <c r="AM561" t="s">
        <v>3188</v>
      </c>
      <c r="AN561">
        <v>-0.47</v>
      </c>
      <c r="AO561" t="s">
        <v>3189</v>
      </c>
      <c r="AP561">
        <v>-3.2274269134199E-2</v>
      </c>
      <c r="AQ561">
        <f>(Table2[[#This Row],[Sharpe Ratio]]-AVERAGE(Table2[Sharpe Ratio]))/_xlfn.STDEV.P(Table2[Sharpe Ratio])</f>
        <v>-1.0941248786033759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-2.6058139189794187</v>
      </c>
      <c r="AS561">
        <f>_xlfn.RANK.AVG(Table2[[#This Row],[1Y Return vs Nifty Z-Score]],Table2[1Y Return vs Nifty Z-Score])</f>
        <v>513</v>
      </c>
      <c r="AT561">
        <f>_xlfn.RANK.AVG(Table2[[#This Row],[6M Return vs Nifty Z-Score]],Table2[6M Return vs Nifty Z-Score])</f>
        <v>379</v>
      </c>
      <c r="AU561">
        <f>_xlfn.RANK.AVG(Table2[[#This Row],[Sharpe Ratio Z-Score]],Table2[Sharpe Ratio Z-Score])</f>
        <v>634</v>
      </c>
      <c r="AV561">
        <f>(Table2[[#This Row],[Rank 1Y]]+Table2[[#This Row],[Rank 6M]]+Table2[[#This Row],[Rank Sharpe]])/3</f>
        <v>508.66666666666669</v>
      </c>
    </row>
    <row r="562" spans="1:48" x14ac:dyDescent="0.3">
      <c r="A562" t="s">
        <v>1523</v>
      </c>
      <c r="B562" t="s">
        <v>1524</v>
      </c>
      <c r="C562" t="s">
        <v>607</v>
      </c>
      <c r="D562" t="s">
        <v>607</v>
      </c>
      <c r="E562">
        <v>6662.2902899999999</v>
      </c>
      <c r="F562">
        <v>315.7</v>
      </c>
      <c r="G562">
        <v>-39.884146361262196</v>
      </c>
      <c r="H562">
        <f>(Table2[[#This Row],[1Y Return vs Nifty]]-AVERAGE(Table2[1Y Return vs Nifty]))/_xlfn.STDEV.P(Table2[1Y Return vs Nifty])</f>
        <v>-1.1365380059705645</v>
      </c>
      <c r="I562">
        <v>-8.7955113143732095</v>
      </c>
      <c r="J562">
        <f>(Table2[[#This Row],[1M Return vs Nifty]]-AVERAGE(Table2[1M Return vs Nifty]))/_xlfn.STDEV.P(Table2[1M Return vs Nifty])</f>
        <v>-0.94087107915769375</v>
      </c>
      <c r="K562">
        <v>-19.4309141551817</v>
      </c>
      <c r="L562">
        <f>(Table2[[#This Row],[6M Return vs Nifty]]-AVERAGE(Table2[6M Return vs Nifty]))/_xlfn.STDEV.P(Table2[6M Return vs Nifty])</f>
        <v>-0.87860246000255682</v>
      </c>
      <c r="M562">
        <v>1.3668597915160901</v>
      </c>
      <c r="N562">
        <f>(Table2[[#This Row],[1W Return vs Nifty]]-AVERAGE(Table2[1W Return vs Nifty]))/_xlfn.STDEV.P(Table2[1W Return vs Nifty])</f>
        <v>-1.8224247525416772E-2</v>
      </c>
      <c r="O562">
        <v>346.33</v>
      </c>
      <c r="P562">
        <v>353.813345019221</v>
      </c>
      <c r="Q562">
        <v>349.01425635565101</v>
      </c>
      <c r="R562">
        <v>27.010002702228601</v>
      </c>
      <c r="S562" s="1">
        <f>(Table2[[#This Row],[Close Price]]-Table2[[#This Row],[20D EMA]])/Table2[[#This Row],[20D EMA]]</f>
        <v>-8.8441659688736171E-2</v>
      </c>
      <c r="T562" s="1">
        <f>(Table2[[#This Row],[Close Price]]-Table2[[#This Row],[50D EMA]])/Table2[[#This Row],[50D EMA]]</f>
        <v>-0.10772161524080019</v>
      </c>
      <c r="U562" s="1">
        <f>(Table2[[#This Row],[Close Price]]-Table2[[#This Row],[200D EMA]])/Table2[[#This Row],[200D EMA]]</f>
        <v>-9.5452422784997284E-2</v>
      </c>
      <c r="V562">
        <v>0.69498850713817995</v>
      </c>
      <c r="W562">
        <v>309</v>
      </c>
      <c r="X562">
        <v>336.9</v>
      </c>
      <c r="Y562">
        <v>309</v>
      </c>
      <c r="Z562">
        <v>336.9</v>
      </c>
      <c r="AA562">
        <v>309</v>
      </c>
      <c r="AB562">
        <v>350</v>
      </c>
      <c r="AC562" s="1">
        <f>(Table2[[#This Row],[Close Price]]/Table2[[#This Row],[Day Low]])-1</f>
        <v>2.1682847896440149E-2</v>
      </c>
      <c r="AD562" s="1">
        <f>(Table2[[#This Row],[Day High]]/Table2[[#This Row],[Close Price]])-1</f>
        <v>6.7152359835286557E-2</v>
      </c>
      <c r="AE562" s="1">
        <f>(Table2[[#This Row],[Close Price]]/Table2[[#This Row],[Current Week Low]])-1</f>
        <v>2.1682847896440149E-2</v>
      </c>
      <c r="AF562" s="1">
        <f>(Table2[[#This Row],[Current Week High]]/Table2[[#This Row],[Close Price]])-1</f>
        <v>6.7152359835286557E-2</v>
      </c>
      <c r="AG562" s="1">
        <f>(Table2[[#This Row],[Close Price]]/Table2[[#This Row],[Current Month Low]])-1</f>
        <v>2.1682847896440149E-2</v>
      </c>
      <c r="AH562" s="1">
        <f>(Table2[[#This Row],[Current Month High]]/Table2[[#This Row],[Close Price]])-1</f>
        <v>0.10864745011086474</v>
      </c>
      <c r="AI562">
        <v>38.406715235983498</v>
      </c>
      <c r="AJ562">
        <v>17.908496732026101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-0.2</v>
      </c>
      <c r="AM562" t="s">
        <v>3189</v>
      </c>
      <c r="AN562">
        <v>-9.8000000000000007</v>
      </c>
      <c r="AO562" t="s">
        <v>3189</v>
      </c>
      <c r="AP562">
        <v>9.7069817661096999E-2</v>
      </c>
      <c r="AQ562">
        <f>(Table2[[#This Row],[Sharpe Ratio]]-AVERAGE(Table2[Sharpe Ratio]))/_xlfn.STDEV.P(Table2[Sharpe Ratio])</f>
        <v>0.41598113145581694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683</v>
      </c>
      <c r="AT562">
        <f>_xlfn.RANK.AVG(Table2[[#This Row],[6M Return vs Nifty Z-Score]],Table2[6M Return vs Nifty Z-Score])</f>
        <v>608</v>
      </c>
      <c r="AU562">
        <f>_xlfn.RANK.AVG(Table2[[#This Row],[Sharpe Ratio Z-Score]],Table2[Sharpe Ratio Z-Score])</f>
        <v>236</v>
      </c>
      <c r="AV562">
        <f>(Table2[[#This Row],[Rank 1Y]]+Table2[[#This Row],[Rank 6M]]+Table2[[#This Row],[Rank Sharpe]])/3</f>
        <v>509</v>
      </c>
    </row>
    <row r="563" spans="1:48" x14ac:dyDescent="0.3">
      <c r="A563" t="s">
        <v>1038</v>
      </c>
      <c r="B563" t="s">
        <v>1039</v>
      </c>
      <c r="C563" t="s">
        <v>607</v>
      </c>
      <c r="D563" t="s">
        <v>607</v>
      </c>
      <c r="E563">
        <v>13549.285254</v>
      </c>
      <c r="F563">
        <v>444.1</v>
      </c>
      <c r="G563">
        <v>-11.2467089491963</v>
      </c>
      <c r="H563">
        <f>(Table2[[#This Row],[1Y Return vs Nifty]]-AVERAGE(Table2[1Y Return vs Nifty]))/_xlfn.STDEV.P(Table2[1Y Return vs Nifty])</f>
        <v>-0.62180406068511529</v>
      </c>
      <c r="I563">
        <v>-4.9248797265570996</v>
      </c>
      <c r="J563">
        <f>(Table2[[#This Row],[1M Return vs Nifty]]-AVERAGE(Table2[1M Return vs Nifty]))/_xlfn.STDEV.P(Table2[1M Return vs Nifty])</f>
        <v>-0.50841937355017186</v>
      </c>
      <c r="K563">
        <v>-11.3156228254661</v>
      </c>
      <c r="L563">
        <f>(Table2[[#This Row],[6M Return vs Nifty]]-AVERAGE(Table2[6M Return vs Nifty]))/_xlfn.STDEV.P(Table2[6M Return vs Nifty])</f>
        <v>-0.59217154399768313</v>
      </c>
      <c r="M563">
        <v>3.3915558451149899</v>
      </c>
      <c r="N563">
        <f>(Table2[[#This Row],[1W Return vs Nifty]]-AVERAGE(Table2[1W Return vs Nifty]))/_xlfn.STDEV.P(Table2[1W Return vs Nifty])</f>
        <v>0.49991243622459491</v>
      </c>
      <c r="O563">
        <v>476.28</v>
      </c>
      <c r="P563">
        <v>487.41044187906999</v>
      </c>
      <c r="Q563">
        <v>460.52867104902703</v>
      </c>
      <c r="R563">
        <v>36.853513371920897</v>
      </c>
      <c r="S563" s="1">
        <f>(Table2[[#This Row],[Close Price]]-Table2[[#This Row],[20D EMA]])/Table2[[#This Row],[20D EMA]]</f>
        <v>-6.7565297724027779E-2</v>
      </c>
      <c r="T563" s="1">
        <f>(Table2[[#This Row],[Close Price]]-Table2[[#This Row],[50D EMA]])/Table2[[#This Row],[50D EMA]]</f>
        <v>-8.8858256117983619E-2</v>
      </c>
      <c r="U563" s="1">
        <f>(Table2[[#This Row],[Close Price]]-Table2[[#This Row],[200D EMA]])/Table2[[#This Row],[200D EMA]]</f>
        <v>-3.5673503262249738E-2</v>
      </c>
      <c r="V563">
        <v>0.38927266609329098</v>
      </c>
      <c r="W563">
        <v>442.05</v>
      </c>
      <c r="X563">
        <v>470.5</v>
      </c>
      <c r="Y563">
        <v>442.05</v>
      </c>
      <c r="Z563">
        <v>470.5</v>
      </c>
      <c r="AA563">
        <v>442.05</v>
      </c>
      <c r="AB563">
        <v>477.05</v>
      </c>
      <c r="AC563" s="1">
        <f>(Table2[[#This Row],[Close Price]]/Table2[[#This Row],[Day Low]])-1</f>
        <v>4.6374844474608157E-3</v>
      </c>
      <c r="AD563" s="1">
        <f>(Table2[[#This Row],[Day High]]/Table2[[#This Row],[Close Price]])-1</f>
        <v>5.9446070704796128E-2</v>
      </c>
      <c r="AE563" s="1">
        <f>(Table2[[#This Row],[Close Price]]/Table2[[#This Row],[Current Week Low]])-1</f>
        <v>4.6374844474608157E-3</v>
      </c>
      <c r="AF563" s="1">
        <f>(Table2[[#This Row],[Current Week High]]/Table2[[#This Row],[Close Price]])-1</f>
        <v>5.9446070704796128E-2</v>
      </c>
      <c r="AG563" s="1">
        <f>(Table2[[#This Row],[Close Price]]/Table2[[#This Row],[Current Month Low]])-1</f>
        <v>4.6374844474608157E-3</v>
      </c>
      <c r="AH563" s="1">
        <f>(Table2[[#This Row],[Current Month High]]/Table2[[#This Row],[Close Price]])-1</f>
        <v>7.4195001125872517E-2</v>
      </c>
      <c r="AI563">
        <v>33.3033100653006</v>
      </c>
      <c r="AJ563">
        <v>31.196454948301302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-0.23</v>
      </c>
      <c r="AM563" t="s">
        <v>3189</v>
      </c>
      <c r="AN563">
        <v>-9.39</v>
      </c>
      <c r="AO563" t="s">
        <v>3189</v>
      </c>
      <c r="AP563">
        <v>1.0954124325951E-2</v>
      </c>
      <c r="AQ563">
        <f>(Table2[[#This Row],[Sharpe Ratio]]-AVERAGE(Table2[Sharpe Ratio]))/_xlfn.STDEV.P(Table2[Sharpe Ratio])</f>
        <v>-0.58942877392029647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522</v>
      </c>
      <c r="AT563">
        <f>_xlfn.RANK.AVG(Table2[[#This Row],[6M Return vs Nifty Z-Score]],Table2[6M Return vs Nifty Z-Score])</f>
        <v>526</v>
      </c>
      <c r="AU563">
        <f>_xlfn.RANK.AVG(Table2[[#This Row],[Sharpe Ratio Z-Score]],Table2[Sharpe Ratio Z-Score])</f>
        <v>480</v>
      </c>
      <c r="AV563">
        <f>(Table2[[#This Row],[Rank 1Y]]+Table2[[#This Row],[Rank 6M]]+Table2[[#This Row],[Rank Sharpe]])/3</f>
        <v>509.33333333333331</v>
      </c>
    </row>
    <row r="564" spans="1:48" x14ac:dyDescent="0.3">
      <c r="A564" t="s">
        <v>726</v>
      </c>
      <c r="B564" t="s">
        <v>727</v>
      </c>
      <c r="C564" t="s">
        <v>3130</v>
      </c>
      <c r="D564" t="s">
        <v>728</v>
      </c>
      <c r="E564">
        <v>23964.520233719999</v>
      </c>
      <c r="F564">
        <v>234.5</v>
      </c>
      <c r="G564">
        <v>-17.094783401500699</v>
      </c>
      <c r="H564">
        <f>(Table2[[#This Row],[1Y Return vs Nifty]]-AVERAGE(Table2[1Y Return vs Nifty]))/_xlfn.STDEV.P(Table2[1Y Return vs Nifty])</f>
        <v>-0.72691829949928344</v>
      </c>
      <c r="I564">
        <v>-13.1607987914532</v>
      </c>
      <c r="J564">
        <f>(Table2[[#This Row],[1M Return vs Nifty]]-AVERAGE(Table2[1M Return vs Nifty]))/_xlfn.STDEV.P(Table2[1M Return vs Nifty])</f>
        <v>-1.428588903006571</v>
      </c>
      <c r="K564">
        <v>-23.3808156809542</v>
      </c>
      <c r="L564">
        <f>(Table2[[#This Row],[6M Return vs Nifty]]-AVERAGE(Table2[6M Return vs Nifty]))/_xlfn.STDEV.P(Table2[6M Return vs Nifty])</f>
        <v>-1.0180150659324678</v>
      </c>
      <c r="M564">
        <v>-1.9539502566219999</v>
      </c>
      <c r="N564">
        <f>(Table2[[#This Row],[1W Return vs Nifty]]-AVERAGE(Table2[1W Return vs Nifty]))/_xlfn.STDEV.P(Table2[1W Return vs Nifty])</f>
        <v>-0.86804736178869513</v>
      </c>
      <c r="O564">
        <v>271.73</v>
      </c>
      <c r="P564">
        <v>284.34685782301</v>
      </c>
      <c r="Q564">
        <v>278.34089275353398</v>
      </c>
      <c r="R564">
        <v>22.086178178148</v>
      </c>
      <c r="S564" s="1">
        <f>(Table2[[#This Row],[Close Price]]-Table2[[#This Row],[20D EMA]])/Table2[[#This Row],[20D EMA]]</f>
        <v>-0.13701100356972001</v>
      </c>
      <c r="T564" s="1">
        <f>(Table2[[#This Row],[Close Price]]-Table2[[#This Row],[50D EMA]])/Table2[[#This Row],[50D EMA]]</f>
        <v>-0.17530300213142105</v>
      </c>
      <c r="U564" s="1">
        <f>(Table2[[#This Row],[Close Price]]-Table2[[#This Row],[200D EMA]])/Table2[[#This Row],[200D EMA]]</f>
        <v>-0.15750791168279513</v>
      </c>
      <c r="V564">
        <v>0.47737559842671001</v>
      </c>
      <c r="W564">
        <v>233.3</v>
      </c>
      <c r="X564">
        <v>253</v>
      </c>
      <c r="Y564">
        <v>233.3</v>
      </c>
      <c r="Z564">
        <v>253</v>
      </c>
      <c r="AA564">
        <v>233.3</v>
      </c>
      <c r="AB564">
        <v>269</v>
      </c>
      <c r="AC564" s="1">
        <f>(Table2[[#This Row],[Close Price]]/Table2[[#This Row],[Day Low]])-1</f>
        <v>5.1435919417059939E-3</v>
      </c>
      <c r="AD564" s="1">
        <f>(Table2[[#This Row],[Day High]]/Table2[[#This Row],[Close Price]])-1</f>
        <v>7.8891257995735709E-2</v>
      </c>
      <c r="AE564" s="1">
        <f>(Table2[[#This Row],[Close Price]]/Table2[[#This Row],[Current Week Low]])-1</f>
        <v>5.1435919417059939E-3</v>
      </c>
      <c r="AF564" s="1">
        <f>(Table2[[#This Row],[Current Week High]]/Table2[[#This Row],[Close Price]])-1</f>
        <v>7.8891257995735709E-2</v>
      </c>
      <c r="AG564" s="1">
        <f>(Table2[[#This Row],[Close Price]]/Table2[[#This Row],[Current Month Low]])-1</f>
        <v>5.1435919417059939E-3</v>
      </c>
      <c r="AH564" s="1">
        <f>(Table2[[#This Row],[Current Month High]]/Table2[[#This Row],[Close Price]])-1</f>
        <v>0.14712153518123672</v>
      </c>
      <c r="AI564">
        <v>63.8805970149253</v>
      </c>
      <c r="AJ564">
        <v>27.307274701411501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-0.24</v>
      </c>
      <c r="AM564" t="s">
        <v>3189</v>
      </c>
      <c r="AN564">
        <v>-17.559999999999999</v>
      </c>
      <c r="AO564" t="s">
        <v>3189</v>
      </c>
      <c r="AP564">
        <v>6.7852676856124006E-2</v>
      </c>
      <c r="AQ564">
        <f>(Table2[[#This Row],[Sharpe Ratio]]-AVERAGE(Table2[Sharpe Ratio]))/_xlfn.STDEV.P(Table2[Sharpe Ratio])</f>
        <v>7.4867896057876845E-2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560</v>
      </c>
      <c r="AT564">
        <f>_xlfn.RANK.AVG(Table2[[#This Row],[6M Return vs Nifty Z-Score]],Table2[6M Return vs Nifty Z-Score])</f>
        <v>640</v>
      </c>
      <c r="AU564">
        <f>_xlfn.RANK.AVG(Table2[[#This Row],[Sharpe Ratio Z-Score]],Table2[Sharpe Ratio Z-Score])</f>
        <v>330</v>
      </c>
      <c r="AV564">
        <f>(Table2[[#This Row],[Rank 1Y]]+Table2[[#This Row],[Rank 6M]]+Table2[[#This Row],[Rank Sharpe]])/3</f>
        <v>510</v>
      </c>
    </row>
    <row r="565" spans="1:48" x14ac:dyDescent="0.3">
      <c r="A565" t="s">
        <v>789</v>
      </c>
      <c r="B565" t="s">
        <v>790</v>
      </c>
      <c r="C565" t="s">
        <v>3128</v>
      </c>
      <c r="D565" t="s">
        <v>287</v>
      </c>
      <c r="E565">
        <v>20727.910135149999</v>
      </c>
      <c r="F565">
        <v>1841.5</v>
      </c>
      <c r="G565">
        <v>-14.453549599768699</v>
      </c>
      <c r="H565">
        <f>(Table2[[#This Row],[1Y Return vs Nifty]]-AVERAGE(Table2[1Y Return vs Nifty]))/_xlfn.STDEV.P(Table2[1Y Return vs Nifty])</f>
        <v>-0.67944433471589882</v>
      </c>
      <c r="I565">
        <v>-4.2595224287430398</v>
      </c>
      <c r="J565">
        <f>(Table2[[#This Row],[1M Return vs Nifty]]-AVERAGE(Table2[1M Return vs Nifty]))/_xlfn.STDEV.P(Table2[1M Return vs Nifty])</f>
        <v>-0.43408140266608464</v>
      </c>
      <c r="K565">
        <v>-22.5563139570537</v>
      </c>
      <c r="L565">
        <f>(Table2[[#This Row],[6M Return vs Nifty]]-AVERAGE(Table2[6M Return vs Nifty]))/_xlfn.STDEV.P(Table2[6M Return vs Nifty])</f>
        <v>-0.9889141040040077</v>
      </c>
      <c r="M565">
        <v>2.7086947742573901</v>
      </c>
      <c r="N565">
        <f>(Table2[[#This Row],[1W Return vs Nifty]]-AVERAGE(Table2[1W Return vs Nifty]))/_xlfn.STDEV.P(Table2[1W Return vs Nifty])</f>
        <v>0.32516256693570528</v>
      </c>
      <c r="O565">
        <v>1955.84</v>
      </c>
      <c r="P565">
        <v>1937.6511226397599</v>
      </c>
      <c r="Q565">
        <v>1870.2159952259501</v>
      </c>
      <c r="R565">
        <v>29.797986670916899</v>
      </c>
      <c r="S565" s="1">
        <f>(Table2[[#This Row],[Close Price]]-Table2[[#This Row],[20D EMA]])/Table2[[#This Row],[20D EMA]]</f>
        <v>-5.8460814790575875E-2</v>
      </c>
      <c r="T565" s="1">
        <f>(Table2[[#This Row],[Close Price]]-Table2[[#This Row],[50D EMA]])/Table2[[#This Row],[50D EMA]]</f>
        <v>-4.9622515382835485E-2</v>
      </c>
      <c r="U565" s="1">
        <f>(Table2[[#This Row],[Close Price]]-Table2[[#This Row],[200D EMA]])/Table2[[#This Row],[200D EMA]]</f>
        <v>-1.5354373665529894E-2</v>
      </c>
      <c r="V565">
        <v>0.614794504120453</v>
      </c>
      <c r="W565">
        <v>1815.75</v>
      </c>
      <c r="X565">
        <v>1896.7</v>
      </c>
      <c r="Y565">
        <v>1815.75</v>
      </c>
      <c r="Z565">
        <v>1896.7</v>
      </c>
      <c r="AA565">
        <v>1815.75</v>
      </c>
      <c r="AB565">
        <v>1936</v>
      </c>
      <c r="AC565" s="1">
        <f>(Table2[[#This Row],[Close Price]]/Table2[[#This Row],[Day Low]])-1</f>
        <v>1.4181467713066276E-2</v>
      </c>
      <c r="AD565" s="1">
        <f>(Table2[[#This Row],[Day High]]/Table2[[#This Row],[Close Price]])-1</f>
        <v>2.9975563399402771E-2</v>
      </c>
      <c r="AE565" s="1">
        <f>(Table2[[#This Row],[Close Price]]/Table2[[#This Row],[Current Week Low]])-1</f>
        <v>1.4181467713066276E-2</v>
      </c>
      <c r="AF565" s="1">
        <f>(Table2[[#This Row],[Current Week High]]/Table2[[#This Row],[Close Price]])-1</f>
        <v>2.9975563399402771E-2</v>
      </c>
      <c r="AG565" s="1">
        <f>(Table2[[#This Row],[Close Price]]/Table2[[#This Row],[Current Month Low]])-1</f>
        <v>1.4181467713066276E-2</v>
      </c>
      <c r="AH565" s="1">
        <f>(Table2[[#This Row],[Current Month High]]/Table2[[#This Row],[Close Price]])-1</f>
        <v>5.1316861254412149E-2</v>
      </c>
      <c r="AI565">
        <v>33.529731197393403</v>
      </c>
      <c r="AJ565">
        <v>19.415083327929398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-0.06</v>
      </c>
      <c r="AM565" t="s">
        <v>3189</v>
      </c>
      <c r="AN565">
        <v>-10.57</v>
      </c>
      <c r="AO565" t="s">
        <v>3189</v>
      </c>
      <c r="AP565">
        <v>5.2189479412373001E-2</v>
      </c>
      <c r="AQ565">
        <f>(Table2[[#This Row],[Sharpe Ratio]]-AVERAGE(Table2[Sharpe Ratio]))/_xlfn.STDEV.P(Table2[Sharpe Ratio])</f>
        <v>-0.10800160484158287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-1.8852788792918691</v>
      </c>
      <c r="AS565">
        <f>_xlfn.RANK.AVG(Table2[[#This Row],[1Y Return vs Nifty Z-Score]],Table2[1Y Return vs Nifty Z-Score])</f>
        <v>539</v>
      </c>
      <c r="AT565">
        <f>_xlfn.RANK.AVG(Table2[[#This Row],[6M Return vs Nifty Z-Score]],Table2[6M Return vs Nifty Z-Score])</f>
        <v>629</v>
      </c>
      <c r="AU565">
        <f>_xlfn.RANK.AVG(Table2[[#This Row],[Sharpe Ratio Z-Score]],Table2[Sharpe Ratio Z-Score])</f>
        <v>366</v>
      </c>
      <c r="AV565">
        <f>(Table2[[#This Row],[Rank 1Y]]+Table2[[#This Row],[Rank 6M]]+Table2[[#This Row],[Rank Sharpe]])/3</f>
        <v>511.33333333333331</v>
      </c>
    </row>
    <row r="566" spans="1:48" x14ac:dyDescent="0.3">
      <c r="A566" t="s">
        <v>1867</v>
      </c>
      <c r="B566" t="s">
        <v>1868</v>
      </c>
      <c r="C566" t="s">
        <v>3147</v>
      </c>
      <c r="D566" t="s">
        <v>634</v>
      </c>
      <c r="E566">
        <v>4018.4155627199998</v>
      </c>
      <c r="F566">
        <v>591.29999999999995</v>
      </c>
      <c r="G566">
        <v>-39.093427297491701</v>
      </c>
      <c r="H566">
        <f>(Table2[[#This Row],[1Y Return vs Nifty]]-AVERAGE(Table2[1Y Return vs Nifty]))/_xlfn.STDEV.P(Table2[1Y Return vs Nifty])</f>
        <v>-1.1223254932568565</v>
      </c>
      <c r="I566">
        <v>2.2903543149556298</v>
      </c>
      <c r="J566">
        <f>(Table2[[#This Row],[1M Return vs Nifty]]-AVERAGE(Table2[1M Return vs Nifty]))/_xlfn.STDEV.P(Table2[1M Return vs Nifty])</f>
        <v>0.29771269994177663</v>
      </c>
      <c r="K566">
        <v>-17.882586645754898</v>
      </c>
      <c r="L566">
        <f>(Table2[[#This Row],[6M Return vs Nifty]]-AVERAGE(Table2[6M Return vs Nifty]))/_xlfn.STDEV.P(Table2[6M Return vs Nifty])</f>
        <v>-0.82395391458598632</v>
      </c>
      <c r="M566">
        <v>2.3874097178523099</v>
      </c>
      <c r="N566">
        <f>(Table2[[#This Row],[1W Return vs Nifty]]-AVERAGE(Table2[1W Return vs Nifty]))/_xlfn.STDEV.P(Table2[1W Return vs Nifty])</f>
        <v>0.24294302915952209</v>
      </c>
      <c r="O566">
        <v>612.77</v>
      </c>
      <c r="P566">
        <v>617.98604772581803</v>
      </c>
      <c r="Q566">
        <v>631.52222369601998</v>
      </c>
      <c r="R566">
        <v>42.264241139633299</v>
      </c>
      <c r="S566" s="1">
        <f>(Table2[[#This Row],[Close Price]]-Table2[[#This Row],[20D EMA]])/Table2[[#This Row],[20D EMA]]</f>
        <v>-3.5037616071282911E-2</v>
      </c>
      <c r="T566" s="1">
        <f>(Table2[[#This Row],[Close Price]]-Table2[[#This Row],[50D EMA]])/Table2[[#This Row],[50D EMA]]</f>
        <v>-4.318228190429612E-2</v>
      </c>
      <c r="U566" s="1">
        <f>(Table2[[#This Row],[Close Price]]-Table2[[#This Row],[200D EMA]])/Table2[[#This Row],[200D EMA]]</f>
        <v>-6.3690907757160395E-2</v>
      </c>
      <c r="V566">
        <v>0.83210705908844795</v>
      </c>
      <c r="W566">
        <v>584.1</v>
      </c>
      <c r="X566">
        <v>614.5</v>
      </c>
      <c r="Y566">
        <v>584.1</v>
      </c>
      <c r="Z566">
        <v>614.5</v>
      </c>
      <c r="AA566">
        <v>584.1</v>
      </c>
      <c r="AB566">
        <v>629.95000000000005</v>
      </c>
      <c r="AC566" s="1">
        <f>(Table2[[#This Row],[Close Price]]/Table2[[#This Row],[Day Low]])-1</f>
        <v>1.2326656394452851E-2</v>
      </c>
      <c r="AD566" s="1">
        <f>(Table2[[#This Row],[Day High]]/Table2[[#This Row],[Close Price]])-1</f>
        <v>3.9235582614578046E-2</v>
      </c>
      <c r="AE566" s="1">
        <f>(Table2[[#This Row],[Close Price]]/Table2[[#This Row],[Current Week Low]])-1</f>
        <v>1.2326656394452851E-2</v>
      </c>
      <c r="AF566" s="1">
        <f>(Table2[[#This Row],[Current Week High]]/Table2[[#This Row],[Close Price]])-1</f>
        <v>3.9235582614578046E-2</v>
      </c>
      <c r="AG566" s="1">
        <f>(Table2[[#This Row],[Close Price]]/Table2[[#This Row],[Current Month Low]])-1</f>
        <v>1.2326656394452851E-2</v>
      </c>
      <c r="AH566" s="1">
        <f>(Table2[[#This Row],[Current Month High]]/Table2[[#This Row],[Close Price]])-1</f>
        <v>6.5364451209200203E-2</v>
      </c>
      <c r="AI566">
        <v>37.8318958227634</v>
      </c>
      <c r="AJ566">
        <v>7.1972443799854702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-0.17</v>
      </c>
      <c r="AM566" t="s">
        <v>3189</v>
      </c>
      <c r="AN566">
        <v>-3.22</v>
      </c>
      <c r="AO566" t="s">
        <v>3189</v>
      </c>
      <c r="AP566">
        <v>8.7832029153763994E-2</v>
      </c>
      <c r="AQ566">
        <f>(Table2[[#This Row],[Sharpe Ratio]]-AVERAGE(Table2[Sharpe Ratio]))/_xlfn.STDEV.P(Table2[Sharpe Ratio])</f>
        <v>0.30812896526705968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681</v>
      </c>
      <c r="AT566">
        <f>_xlfn.RANK.AVG(Table2[[#This Row],[6M Return vs Nifty Z-Score]],Table2[6M Return vs Nifty Z-Score])</f>
        <v>591</v>
      </c>
      <c r="AU566">
        <f>_xlfn.RANK.AVG(Table2[[#This Row],[Sharpe Ratio Z-Score]],Table2[Sharpe Ratio Z-Score])</f>
        <v>264</v>
      </c>
      <c r="AV566">
        <f>(Table2[[#This Row],[Rank 1Y]]+Table2[[#This Row],[Rank 6M]]+Table2[[#This Row],[Rank Sharpe]])/3</f>
        <v>512</v>
      </c>
    </row>
    <row r="567" spans="1:48" x14ac:dyDescent="0.3">
      <c r="A567" t="s">
        <v>829</v>
      </c>
      <c r="B567" t="s">
        <v>830</v>
      </c>
      <c r="C567" t="s">
        <v>3129</v>
      </c>
      <c r="D567" t="s">
        <v>562</v>
      </c>
      <c r="E567">
        <v>19557.5662037</v>
      </c>
      <c r="F567">
        <v>436.5</v>
      </c>
      <c r="G567">
        <v>-54.725246580045997</v>
      </c>
      <c r="H567">
        <f>(Table2[[#This Row],[1Y Return vs Nifty]]-AVERAGE(Table2[1Y Return vs Nifty]))/_xlfn.STDEV.P(Table2[1Y Return vs Nifty])</f>
        <v>-1.4032943486582894</v>
      </c>
      <c r="I567">
        <v>-0.33388616446777403</v>
      </c>
      <c r="J567">
        <f>(Table2[[#This Row],[1M Return vs Nifty]]-AVERAGE(Table2[1M Return vs Nifty]))/_xlfn.STDEV.P(Table2[1M Return vs Nifty])</f>
        <v>4.5157770356464783E-3</v>
      </c>
      <c r="K567">
        <v>-4.3642458287325203</v>
      </c>
      <c r="L567">
        <f>(Table2[[#This Row],[6M Return vs Nifty]]-AVERAGE(Table2[6M Return vs Nifty]))/_xlfn.STDEV.P(Table2[6M Return vs Nifty])</f>
        <v>-0.34682122941576848</v>
      </c>
      <c r="M567">
        <v>0.39653752996001401</v>
      </c>
      <c r="N567">
        <f>(Table2[[#This Row],[1W Return vs Nifty]]-AVERAGE(Table2[1W Return vs Nifty]))/_xlfn.STDEV.P(Table2[1W Return vs Nifty])</f>
        <v>-0.26653784396761904</v>
      </c>
      <c r="O567">
        <v>476.67</v>
      </c>
      <c r="P567">
        <v>471.33720130916203</v>
      </c>
      <c r="Q567">
        <v>476.23865525084301</v>
      </c>
      <c r="R567">
        <v>37.219330327634502</v>
      </c>
      <c r="S567" s="1">
        <f>(Table2[[#This Row],[Close Price]]-Table2[[#This Row],[20D EMA]])/Table2[[#This Row],[20D EMA]]</f>
        <v>-8.4272137957077248E-2</v>
      </c>
      <c r="T567" s="1">
        <f>(Table2[[#This Row],[Close Price]]-Table2[[#This Row],[50D EMA]])/Table2[[#This Row],[50D EMA]]</f>
        <v>-7.3911418857667083E-2</v>
      </c>
      <c r="U567" s="1">
        <f>(Table2[[#This Row],[Close Price]]-Table2[[#This Row],[200D EMA]])/Table2[[#This Row],[200D EMA]]</f>
        <v>-8.3442733622519541E-2</v>
      </c>
      <c r="V567">
        <v>1.1125806927758899</v>
      </c>
      <c r="W567">
        <v>430.85</v>
      </c>
      <c r="X567">
        <v>462.4</v>
      </c>
      <c r="Y567">
        <v>430.85</v>
      </c>
      <c r="Z567">
        <v>462.4</v>
      </c>
      <c r="AA567">
        <v>430.85</v>
      </c>
      <c r="AB567">
        <v>482.5</v>
      </c>
      <c r="AC567" s="1">
        <f>(Table2[[#This Row],[Close Price]]/Table2[[#This Row],[Day Low]])-1</f>
        <v>1.3113612626203919E-2</v>
      </c>
      <c r="AD567" s="1">
        <f>(Table2[[#This Row],[Day High]]/Table2[[#This Row],[Close Price]])-1</f>
        <v>5.9335624284077904E-2</v>
      </c>
      <c r="AE567" s="1">
        <f>(Table2[[#This Row],[Close Price]]/Table2[[#This Row],[Current Week Low]])-1</f>
        <v>1.3113612626203919E-2</v>
      </c>
      <c r="AF567" s="1">
        <f>(Table2[[#This Row],[Current Week High]]/Table2[[#This Row],[Close Price]])-1</f>
        <v>5.9335624284077904E-2</v>
      </c>
      <c r="AG567" s="1">
        <f>(Table2[[#This Row],[Close Price]]/Table2[[#This Row],[Current Month Low]])-1</f>
        <v>1.3113612626203919E-2</v>
      </c>
      <c r="AH567" s="1">
        <f>(Table2[[#This Row],[Current Month High]]/Table2[[#This Row],[Close Price]])-1</f>
        <v>0.1053837342497137</v>
      </c>
      <c r="AI567">
        <v>56.935296860336898</v>
      </c>
      <c r="AJ567">
        <v>43.453398185881397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-0.05</v>
      </c>
      <c r="AM567" t="s">
        <v>3189</v>
      </c>
      <c r="AN567">
        <v>-17.46</v>
      </c>
      <c r="AO567" t="s">
        <v>3189</v>
      </c>
      <c r="AP567">
        <v>5.1324968814093999E-2</v>
      </c>
      <c r="AQ567">
        <f>(Table2[[#This Row],[Sharpe Ratio]]-AVERAGE(Table2[Sharpe Ratio]))/_xlfn.STDEV.P(Table2[Sharpe Ratio])</f>
        <v>-0.11809485829109788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719</v>
      </c>
      <c r="AT567">
        <f>_xlfn.RANK.AVG(Table2[[#This Row],[6M Return vs Nifty Z-Score]],Table2[6M Return vs Nifty Z-Score])</f>
        <v>448</v>
      </c>
      <c r="AU567">
        <f>_xlfn.RANK.AVG(Table2[[#This Row],[Sharpe Ratio Z-Score]],Table2[Sharpe Ratio Z-Score])</f>
        <v>371</v>
      </c>
      <c r="AV567">
        <f>(Table2[[#This Row],[Rank 1Y]]+Table2[[#This Row],[Rank 6M]]+Table2[[#This Row],[Rank Sharpe]])/3</f>
        <v>512.66666666666663</v>
      </c>
    </row>
    <row r="568" spans="1:48" x14ac:dyDescent="0.3">
      <c r="A568" t="s">
        <v>1191</v>
      </c>
      <c r="B568" t="s">
        <v>1192</v>
      </c>
      <c r="C568" t="s">
        <v>3138</v>
      </c>
      <c r="D568" t="s">
        <v>738</v>
      </c>
      <c r="E568">
        <v>10294.946201610001</v>
      </c>
      <c r="F568">
        <v>7745.9</v>
      </c>
      <c r="G568">
        <v>-31.471975614603402</v>
      </c>
      <c r="H568">
        <f>(Table2[[#This Row],[1Y Return vs Nifty]]-AVERAGE(Table2[1Y Return vs Nifty]))/_xlfn.STDEV.P(Table2[1Y Return vs Nifty])</f>
        <v>-0.98533628444299026</v>
      </c>
      <c r="I568">
        <v>-11.889632413346799</v>
      </c>
      <c r="J568">
        <f>(Table2[[#This Row],[1M Return vs Nifty]]-AVERAGE(Table2[1M Return vs Nifty]))/_xlfn.STDEV.P(Table2[1M Return vs Nifty])</f>
        <v>-1.286566068786585</v>
      </c>
      <c r="K568">
        <v>-5.7180551005958202</v>
      </c>
      <c r="L568">
        <f>(Table2[[#This Row],[6M Return vs Nifty]]-AVERAGE(Table2[6M Return vs Nifty]))/_xlfn.STDEV.P(Table2[6M Return vs Nifty])</f>
        <v>-0.39460421268536428</v>
      </c>
      <c r="M568">
        <v>2.1384167875873099</v>
      </c>
      <c r="N568">
        <f>(Table2[[#This Row],[1W Return vs Nifty]]-AVERAGE(Table2[1W Return vs Nifty]))/_xlfn.STDEV.P(Table2[1W Return vs Nifty])</f>
        <v>0.17922365215210145</v>
      </c>
      <c r="O568">
        <v>8336.82</v>
      </c>
      <c r="P568">
        <v>8659.0557435170304</v>
      </c>
      <c r="Q568">
        <v>8265.9440133761109</v>
      </c>
      <c r="R568">
        <v>21.559123679418299</v>
      </c>
      <c r="S568" s="1">
        <f>(Table2[[#This Row],[Close Price]]-Table2[[#This Row],[20D EMA]])/Table2[[#This Row],[20D EMA]]</f>
        <v>-7.0880743496920903E-2</v>
      </c>
      <c r="T568" s="1">
        <f>(Table2[[#This Row],[Close Price]]-Table2[[#This Row],[50D EMA]])/Table2[[#This Row],[50D EMA]]</f>
        <v>-0.10545673460997217</v>
      </c>
      <c r="U568" s="1">
        <f>(Table2[[#This Row],[Close Price]]-Table2[[#This Row],[200D EMA]])/Table2[[#This Row],[200D EMA]]</f>
        <v>-6.2914049809019504E-2</v>
      </c>
      <c r="V568">
        <v>0.43157210319123801</v>
      </c>
      <c r="W568">
        <v>7680</v>
      </c>
      <c r="X568">
        <v>8019.95</v>
      </c>
      <c r="Y568">
        <v>7680</v>
      </c>
      <c r="Z568">
        <v>8019.95</v>
      </c>
      <c r="AA568">
        <v>7680</v>
      </c>
      <c r="AB568">
        <v>8272.7999999999993</v>
      </c>
      <c r="AC568" s="1">
        <f>(Table2[[#This Row],[Close Price]]/Table2[[#This Row],[Day Low]])-1</f>
        <v>8.5807291666666341E-3</v>
      </c>
      <c r="AD568" s="1">
        <f>(Table2[[#This Row],[Day High]]/Table2[[#This Row],[Close Price]])-1</f>
        <v>3.5380007487832321E-2</v>
      </c>
      <c r="AE568" s="1">
        <f>(Table2[[#This Row],[Close Price]]/Table2[[#This Row],[Current Week Low]])-1</f>
        <v>8.5807291666666341E-3</v>
      </c>
      <c r="AF568" s="1">
        <f>(Table2[[#This Row],[Current Week High]]/Table2[[#This Row],[Close Price]])-1</f>
        <v>3.5380007487832321E-2</v>
      </c>
      <c r="AG568" s="1">
        <f>(Table2[[#This Row],[Close Price]]/Table2[[#This Row],[Current Month Low]])-1</f>
        <v>8.5807291666666341E-3</v>
      </c>
      <c r="AH568" s="1">
        <f>(Table2[[#This Row],[Current Month High]]/Table2[[#This Row],[Close Price]])-1</f>
        <v>6.8023083179488353E-2</v>
      </c>
      <c r="AI568">
        <v>39.298854878064503</v>
      </c>
      <c r="AJ568">
        <v>17.5188129627381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-0.11</v>
      </c>
      <c r="AM568" t="s">
        <v>3189</v>
      </c>
      <c r="AN568">
        <v>-6.28</v>
      </c>
      <c r="AO568" t="s">
        <v>3189</v>
      </c>
      <c r="AP568">
        <v>3.4003806394232998E-2</v>
      </c>
      <c r="AQ568">
        <f>(Table2[[#This Row],[Sharpe Ratio]]-AVERAGE(Table2[Sharpe Ratio]))/_xlfn.STDEV.P(Table2[Sharpe Ratio])</f>
        <v>-0.32032127713651509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655</v>
      </c>
      <c r="AT568">
        <f>_xlfn.RANK.AVG(Table2[[#This Row],[6M Return vs Nifty Z-Score]],Table2[6M Return vs Nifty Z-Score])</f>
        <v>463</v>
      </c>
      <c r="AU568">
        <f>_xlfn.RANK.AVG(Table2[[#This Row],[Sharpe Ratio Z-Score]],Table2[Sharpe Ratio Z-Score])</f>
        <v>422</v>
      </c>
      <c r="AV568">
        <f>(Table2[[#This Row],[Rank 1Y]]+Table2[[#This Row],[Rank 6M]]+Table2[[#This Row],[Rank Sharpe]])/3</f>
        <v>513.33333333333337</v>
      </c>
    </row>
    <row r="569" spans="1:48" x14ac:dyDescent="0.3">
      <c r="A569" t="s">
        <v>399</v>
      </c>
      <c r="B569" t="s">
        <v>400</v>
      </c>
      <c r="C569" t="s">
        <v>3130</v>
      </c>
      <c r="D569" t="s">
        <v>27</v>
      </c>
      <c r="E569">
        <v>59338.425000000003</v>
      </c>
      <c r="F569">
        <v>1980</v>
      </c>
      <c r="G569">
        <v>-16.605829028449001</v>
      </c>
      <c r="H569">
        <f>(Table2[[#This Row],[1Y Return vs Nifty]]-AVERAGE(Table2[1Y Return vs Nifty]))/_xlfn.STDEV.P(Table2[1Y Return vs Nifty])</f>
        <v>-0.71812975428540782</v>
      </c>
      <c r="I569">
        <v>8.2002865324098693</v>
      </c>
      <c r="J569">
        <f>(Table2[[#This Row],[1M Return vs Nifty]]-AVERAGE(Table2[1M Return vs Nifty]))/_xlfn.STDEV.P(Table2[1M Return vs Nifty])</f>
        <v>0.95800810896698496</v>
      </c>
      <c r="K569">
        <v>-13.468385359897001</v>
      </c>
      <c r="L569">
        <f>(Table2[[#This Row],[6M Return vs Nifty]]-AVERAGE(Table2[6M Return vs Nifty]))/_xlfn.STDEV.P(Table2[6M Return vs Nifty])</f>
        <v>-0.66815375087424456</v>
      </c>
      <c r="M569">
        <v>2.2378069026460201</v>
      </c>
      <c r="N569">
        <f>(Table2[[#This Row],[1W Return vs Nifty]]-AVERAGE(Table2[1W Return vs Nifty]))/_xlfn.STDEV.P(Table2[1W Return vs Nifty])</f>
        <v>0.2046584153218696</v>
      </c>
      <c r="O569">
        <v>2048.69</v>
      </c>
      <c r="P569">
        <v>1983.5991590639601</v>
      </c>
      <c r="Q569">
        <v>1856.71803550512</v>
      </c>
      <c r="R569">
        <v>50.853896966023697</v>
      </c>
      <c r="S569" s="1">
        <f>(Table2[[#This Row],[Close Price]]-Table2[[#This Row],[20D EMA]])/Table2[[#This Row],[20D EMA]]</f>
        <v>-3.3528742757567058E-2</v>
      </c>
      <c r="T569" s="1">
        <f>(Table2[[#This Row],[Close Price]]-Table2[[#This Row],[50D EMA]])/Table2[[#This Row],[50D EMA]]</f>
        <v>-1.8144588575337434E-3</v>
      </c>
      <c r="U569" s="1">
        <f>(Table2[[#This Row],[Close Price]]-Table2[[#This Row],[200D EMA]])/Table2[[#This Row],[200D EMA]]</f>
        <v>6.6397784767217555E-2</v>
      </c>
      <c r="V569">
        <v>1.59108445701805</v>
      </c>
      <c r="W569">
        <v>1968.6</v>
      </c>
      <c r="X569">
        <v>2096.4</v>
      </c>
      <c r="Y569">
        <v>1968.6</v>
      </c>
      <c r="Z569">
        <v>2096.4</v>
      </c>
      <c r="AA569">
        <v>1968.6</v>
      </c>
      <c r="AB569">
        <v>2175</v>
      </c>
      <c r="AC569" s="1">
        <f>(Table2[[#This Row],[Close Price]]/Table2[[#This Row],[Day Low]])-1</f>
        <v>5.7909174032306776E-3</v>
      </c>
      <c r="AD569" s="1">
        <f>(Table2[[#This Row],[Day High]]/Table2[[#This Row],[Close Price]])-1</f>
        <v>5.8787878787878833E-2</v>
      </c>
      <c r="AE569" s="1">
        <f>(Table2[[#This Row],[Close Price]]/Table2[[#This Row],[Current Week Low]])-1</f>
        <v>5.7909174032306776E-3</v>
      </c>
      <c r="AF569" s="1">
        <f>(Table2[[#This Row],[Current Week High]]/Table2[[#This Row],[Close Price]])-1</f>
        <v>5.8787878787878833E-2</v>
      </c>
      <c r="AG569" s="1">
        <f>(Table2[[#This Row],[Close Price]]/Table2[[#This Row],[Current Month Low]])-1</f>
        <v>5.7909174032306776E-3</v>
      </c>
      <c r="AH569" s="1">
        <f>(Table2[[#This Row],[Current Month High]]/Table2[[#This Row],[Close Price]])-1</f>
        <v>9.8484848484848397E-2</v>
      </c>
      <c r="AI569">
        <v>9.8484848484848406</v>
      </c>
      <c r="AJ569">
        <v>28.288194894389001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0.04</v>
      </c>
      <c r="AM569" t="s">
        <v>3188</v>
      </c>
      <c r="AN569">
        <v>-0.76</v>
      </c>
      <c r="AO569" t="s">
        <v>3189</v>
      </c>
      <c r="AP569">
        <v>2.83760111064E-2</v>
      </c>
      <c r="AQ569">
        <f>(Table2[[#This Row],[Sharpe Ratio]]-AVERAGE(Table2[Sharpe Ratio]))/_xlfn.STDEV.P(Table2[Sharpe Ratio])</f>
        <v>-0.38602638742106576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-0.60964336829186361</v>
      </c>
      <c r="AS569">
        <f>_xlfn.RANK.AVG(Table2[[#This Row],[1Y Return vs Nifty Z-Score]],Table2[1Y Return vs Nifty Z-Score])</f>
        <v>558</v>
      </c>
      <c r="AT569">
        <f>_xlfn.RANK.AVG(Table2[[#This Row],[6M Return vs Nifty Z-Score]],Table2[6M Return vs Nifty Z-Score])</f>
        <v>546</v>
      </c>
      <c r="AU569">
        <f>_xlfn.RANK.AVG(Table2[[#This Row],[Sharpe Ratio Z-Score]],Table2[Sharpe Ratio Z-Score])</f>
        <v>438</v>
      </c>
      <c r="AV569">
        <f>(Table2[[#This Row],[Rank 1Y]]+Table2[[#This Row],[Rank 6M]]+Table2[[#This Row],[Rank Sharpe]])/3</f>
        <v>514</v>
      </c>
    </row>
    <row r="570" spans="1:48" x14ac:dyDescent="0.3">
      <c r="A570" t="s">
        <v>2125</v>
      </c>
      <c r="B570" t="s">
        <v>2126</v>
      </c>
      <c r="C570" t="s">
        <v>3129</v>
      </c>
      <c r="D570" t="s">
        <v>562</v>
      </c>
      <c r="E570">
        <v>2920.5643935119901</v>
      </c>
      <c r="F570">
        <v>47.43</v>
      </c>
      <c r="G570">
        <v>-6.9936965720044402</v>
      </c>
      <c r="H570">
        <f>(Table2[[#This Row],[1Y Return vs Nifty]]-AVERAGE(Table2[1Y Return vs Nifty]))/_xlfn.STDEV.P(Table2[1Y Return vs Nifty])</f>
        <v>-0.54535972634193686</v>
      </c>
      <c r="I570">
        <v>-5.6684561270069196</v>
      </c>
      <c r="J570">
        <f>(Table2[[#This Row],[1M Return vs Nifty]]-AVERAGE(Table2[1M Return vs Nifty]))/_xlfn.STDEV.P(Table2[1M Return vs Nifty])</f>
        <v>-0.59149648262875965</v>
      </c>
      <c r="K570">
        <v>2.2570923482146301</v>
      </c>
      <c r="L570">
        <f>(Table2[[#This Row],[6M Return vs Nifty]]-AVERAGE(Table2[6M Return vs Nifty]))/_xlfn.STDEV.P(Table2[6M Return vs Nifty])</f>
        <v>-0.11311970446170659</v>
      </c>
      <c r="M570">
        <v>2.3289774619086598</v>
      </c>
      <c r="N570">
        <f>(Table2[[#This Row],[1W Return vs Nifty]]-AVERAGE(Table2[1W Return vs Nifty]))/_xlfn.STDEV.P(Table2[1W Return vs Nifty])</f>
        <v>0.22798972529701922</v>
      </c>
      <c r="O570">
        <v>51.87</v>
      </c>
      <c r="P570">
        <v>52.714850934975203</v>
      </c>
      <c r="Q570">
        <v>48.670525114746397</v>
      </c>
      <c r="R570">
        <v>40.3434822471228</v>
      </c>
      <c r="S570" s="1">
        <f>(Table2[[#This Row],[Close Price]]-Table2[[#This Row],[20D EMA]])/Table2[[#This Row],[20D EMA]]</f>
        <v>-8.5598611914401351E-2</v>
      </c>
      <c r="T570" s="1">
        <f>(Table2[[#This Row],[Close Price]]-Table2[[#This Row],[50D EMA]])/Table2[[#This Row],[50D EMA]]</f>
        <v>-0.10025354982970872</v>
      </c>
      <c r="U570" s="1">
        <f>(Table2[[#This Row],[Close Price]]-Table2[[#This Row],[200D EMA]])/Table2[[#This Row],[200D EMA]]</f>
        <v>-2.5488221296600264E-2</v>
      </c>
      <c r="V570">
        <v>0.64088663531113499</v>
      </c>
      <c r="W570">
        <v>47.05</v>
      </c>
      <c r="X570">
        <v>51.48</v>
      </c>
      <c r="Y570">
        <v>47.05</v>
      </c>
      <c r="Z570">
        <v>51.48</v>
      </c>
      <c r="AA570">
        <v>47.05</v>
      </c>
      <c r="AB570">
        <v>54.1</v>
      </c>
      <c r="AC570" s="1">
        <f>(Table2[[#This Row],[Close Price]]/Table2[[#This Row],[Day Low]])-1</f>
        <v>8.0765143464400779E-3</v>
      </c>
      <c r="AD570" s="1">
        <f>(Table2[[#This Row],[Day High]]/Table2[[#This Row],[Close Price]])-1</f>
        <v>8.5388994307400212E-2</v>
      </c>
      <c r="AE570" s="1">
        <f>(Table2[[#This Row],[Close Price]]/Table2[[#This Row],[Current Week Low]])-1</f>
        <v>8.0765143464400779E-3</v>
      </c>
      <c r="AF570" s="1">
        <f>(Table2[[#This Row],[Current Week High]]/Table2[[#This Row],[Close Price]])-1</f>
        <v>8.5388994307400212E-2</v>
      </c>
      <c r="AG570" s="1">
        <f>(Table2[[#This Row],[Close Price]]/Table2[[#This Row],[Current Month Low]])-1</f>
        <v>8.0765143464400779E-3</v>
      </c>
      <c r="AH570" s="1">
        <f>(Table2[[#This Row],[Current Month High]]/Table2[[#This Row],[Close Price]])-1</f>
        <v>0.14062829432848423</v>
      </c>
      <c r="AI570">
        <v>32.827324478178298</v>
      </c>
      <c r="AJ570">
        <v>42.646616541353303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-0.15</v>
      </c>
      <c r="AM570" t="s">
        <v>3189</v>
      </c>
      <c r="AN570">
        <v>-5.42</v>
      </c>
      <c r="AO570" t="s">
        <v>3189</v>
      </c>
      <c r="AP570">
        <v>-5.7810149479272002E-2</v>
      </c>
      <c r="AQ570">
        <f>(Table2[[#This Row],[Sharpe Ratio]]-AVERAGE(Table2[Sharpe Ratio]))/_xlfn.STDEV.P(Table2[Sharpe Ratio])</f>
        <v>-1.3922590054635888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501</v>
      </c>
      <c r="AT570">
        <f>_xlfn.RANK.AVG(Table2[[#This Row],[6M Return vs Nifty Z-Score]],Table2[6M Return vs Nifty Z-Score])</f>
        <v>369</v>
      </c>
      <c r="AU570">
        <f>_xlfn.RANK.AVG(Table2[[#This Row],[Sharpe Ratio Z-Score]],Table2[Sharpe Ratio Z-Score])</f>
        <v>672</v>
      </c>
      <c r="AV570">
        <f>(Table2[[#This Row],[Rank 1Y]]+Table2[[#This Row],[Rank 6M]]+Table2[[#This Row],[Rank Sharpe]])/3</f>
        <v>514</v>
      </c>
    </row>
    <row r="571" spans="1:48" x14ac:dyDescent="0.3">
      <c r="A571" t="s">
        <v>624</v>
      </c>
      <c r="B571" t="s">
        <v>625</v>
      </c>
      <c r="C571" t="s">
        <v>3129</v>
      </c>
      <c r="D571" t="s">
        <v>54</v>
      </c>
      <c r="E571">
        <v>30716.894223300002</v>
      </c>
      <c r="F571">
        <v>379.95</v>
      </c>
      <c r="G571">
        <v>-24.695729905986401</v>
      </c>
      <c r="H571">
        <f>(Table2[[#This Row],[1Y Return vs Nifty]]-AVERAGE(Table2[1Y Return vs Nifty]))/_xlfn.STDEV.P(Table2[1Y Return vs Nifty])</f>
        <v>-0.86353894491042349</v>
      </c>
      <c r="I571">
        <v>3.1723350720611099</v>
      </c>
      <c r="J571">
        <f>(Table2[[#This Row],[1M Return vs Nifty]]-AVERAGE(Table2[1M Return vs Nifty]))/_xlfn.STDEV.P(Table2[1M Return vs Nifty])</f>
        <v>0.39625322855314982</v>
      </c>
      <c r="K571">
        <v>-32.389188480020003</v>
      </c>
      <c r="L571">
        <f>(Table2[[#This Row],[6M Return vs Nifty]]-AVERAGE(Table2[6M Return vs Nifty]))/_xlfn.STDEV.P(Table2[6M Return vs Nifty])</f>
        <v>-1.3359674804196298</v>
      </c>
      <c r="M571">
        <v>3.8190333949942201</v>
      </c>
      <c r="N571">
        <f>(Table2[[#This Row],[1W Return vs Nifty]]-AVERAGE(Table2[1W Return vs Nifty]))/_xlfn.STDEV.P(Table2[1W Return vs Nifty])</f>
        <v>0.60930752279983802</v>
      </c>
      <c r="O571">
        <v>394.22</v>
      </c>
      <c r="P571">
        <v>395.33134773827499</v>
      </c>
      <c r="Q571">
        <v>413.00695081976198</v>
      </c>
      <c r="R571">
        <v>47.124971959049901</v>
      </c>
      <c r="S571" s="1">
        <f>(Table2[[#This Row],[Close Price]]-Table2[[#This Row],[20D EMA]])/Table2[[#This Row],[20D EMA]]</f>
        <v>-3.6198061995839984E-2</v>
      </c>
      <c r="T571" s="1">
        <f>(Table2[[#This Row],[Close Price]]-Table2[[#This Row],[50D EMA]])/Table2[[#This Row],[50D EMA]]</f>
        <v>-3.8907483118333579E-2</v>
      </c>
      <c r="U571" s="1">
        <f>(Table2[[#This Row],[Close Price]]-Table2[[#This Row],[200D EMA]])/Table2[[#This Row],[200D EMA]]</f>
        <v>-8.0039696073270661E-2</v>
      </c>
      <c r="V571">
        <v>0.59625496099452402</v>
      </c>
      <c r="W571">
        <v>377.45</v>
      </c>
      <c r="X571">
        <v>399.95</v>
      </c>
      <c r="Y571">
        <v>377.45</v>
      </c>
      <c r="Z571">
        <v>399.95</v>
      </c>
      <c r="AA571">
        <v>377.45</v>
      </c>
      <c r="AB571">
        <v>407.65</v>
      </c>
      <c r="AC571" s="1">
        <f>(Table2[[#This Row],[Close Price]]/Table2[[#This Row],[Day Low]])-1</f>
        <v>6.6233938269970594E-3</v>
      </c>
      <c r="AD571" s="1">
        <f>(Table2[[#This Row],[Day High]]/Table2[[#This Row],[Close Price]])-1</f>
        <v>5.2638505066456176E-2</v>
      </c>
      <c r="AE571" s="1">
        <f>(Table2[[#This Row],[Close Price]]/Table2[[#This Row],[Current Week Low]])-1</f>
        <v>6.6233938269970594E-3</v>
      </c>
      <c r="AF571" s="1">
        <f>(Table2[[#This Row],[Current Week High]]/Table2[[#This Row],[Close Price]])-1</f>
        <v>5.2638505066456176E-2</v>
      </c>
      <c r="AG571" s="1">
        <f>(Table2[[#This Row],[Close Price]]/Table2[[#This Row],[Current Month Low]])-1</f>
        <v>6.6233938269970594E-3</v>
      </c>
      <c r="AH571" s="1">
        <f>(Table2[[#This Row],[Current Month High]]/Table2[[#This Row],[Close Price]])-1</f>
        <v>7.2904329517041733E-2</v>
      </c>
      <c r="AI571">
        <v>36.781155415186198</v>
      </c>
      <c r="AJ571">
        <v>12.9794826048171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-0.06</v>
      </c>
      <c r="AM571" t="s">
        <v>3189</v>
      </c>
      <c r="AN571">
        <v>-4.1399999999999997</v>
      </c>
      <c r="AO571" t="s">
        <v>3189</v>
      </c>
      <c r="AP571">
        <v>9.5515211566281996E-2</v>
      </c>
      <c r="AQ571">
        <f>(Table2[[#This Row],[Sharpe Ratio]]-AVERAGE(Table2[Sharpe Ratio]))/_xlfn.STDEV.P(Table2[Sharpe Ratio])</f>
        <v>0.39783093947394305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604</v>
      </c>
      <c r="AT571">
        <f>_xlfn.RANK.AVG(Table2[[#This Row],[6M Return vs Nifty Z-Score]],Table2[6M Return vs Nifty Z-Score])</f>
        <v>698</v>
      </c>
      <c r="AU571">
        <f>_xlfn.RANK.AVG(Table2[[#This Row],[Sharpe Ratio Z-Score]],Table2[Sharpe Ratio Z-Score])</f>
        <v>243</v>
      </c>
      <c r="AV571">
        <f>(Table2[[#This Row],[Rank 1Y]]+Table2[[#This Row],[Rank 6M]]+Table2[[#This Row],[Rank Sharpe]])/3</f>
        <v>515</v>
      </c>
    </row>
    <row r="572" spans="1:48" x14ac:dyDescent="0.3">
      <c r="A572" t="s">
        <v>734</v>
      </c>
      <c r="B572" t="s">
        <v>735</v>
      </c>
      <c r="C572" t="s">
        <v>3129</v>
      </c>
      <c r="D572" t="s">
        <v>54</v>
      </c>
      <c r="E572">
        <v>23372.59581545</v>
      </c>
      <c r="F572">
        <v>790.95</v>
      </c>
      <c r="G572">
        <v>-15.7121000683298</v>
      </c>
      <c r="H572">
        <f>(Table2[[#This Row],[1Y Return vs Nifty]]-AVERAGE(Table2[1Y Return vs Nifty]))/_xlfn.STDEV.P(Table2[1Y Return vs Nifty])</f>
        <v>-0.70206572498562858</v>
      </c>
      <c r="I572">
        <v>6.2435258837180996</v>
      </c>
      <c r="J572">
        <f>(Table2[[#This Row],[1M Return vs Nifty]]-AVERAGE(Table2[1M Return vs Nifty]))/_xlfn.STDEV.P(Table2[1M Return vs Nifty])</f>
        <v>0.73938629989166482</v>
      </c>
      <c r="K572">
        <v>-6.1323278075197498</v>
      </c>
      <c r="L572">
        <f>(Table2[[#This Row],[6M Return vs Nifty]]-AVERAGE(Table2[6M Return vs Nifty]))/_xlfn.STDEV.P(Table2[6M Return vs Nifty])</f>
        <v>-0.40922605509360199</v>
      </c>
      <c r="M572">
        <v>3.8953140500985999</v>
      </c>
      <c r="N572">
        <f>(Table2[[#This Row],[1W Return vs Nifty]]-AVERAGE(Table2[1W Return vs Nifty]))/_xlfn.STDEV.P(Table2[1W Return vs Nifty])</f>
        <v>0.62882838154789955</v>
      </c>
      <c r="O572">
        <v>784.01</v>
      </c>
      <c r="P572">
        <v>768.16829839144305</v>
      </c>
      <c r="Q572">
        <v>742.29857282927298</v>
      </c>
      <c r="R572">
        <v>53.702340385588499</v>
      </c>
      <c r="S572" s="1">
        <f>(Table2[[#This Row],[Close Price]]-Table2[[#This Row],[20D EMA]])/Table2[[#This Row],[20D EMA]]</f>
        <v>8.8519279090828618E-3</v>
      </c>
      <c r="T572" s="1">
        <f>(Table2[[#This Row],[Close Price]]-Table2[[#This Row],[50D EMA]])/Table2[[#This Row],[50D EMA]]</f>
        <v>2.9657174939739451E-2</v>
      </c>
      <c r="U572" s="1">
        <f>(Table2[[#This Row],[Close Price]]-Table2[[#This Row],[200D EMA]])/Table2[[#This Row],[200D EMA]]</f>
        <v>6.5541587915617316E-2</v>
      </c>
      <c r="V572">
        <v>3.5292460427316001</v>
      </c>
      <c r="W572">
        <v>782.8</v>
      </c>
      <c r="X572">
        <v>811</v>
      </c>
      <c r="Y572">
        <v>782.8</v>
      </c>
      <c r="Z572">
        <v>811</v>
      </c>
      <c r="AA572">
        <v>777</v>
      </c>
      <c r="AB572">
        <v>832</v>
      </c>
      <c r="AC572" s="1">
        <f>(Table2[[#This Row],[Close Price]]/Table2[[#This Row],[Day Low]])-1</f>
        <v>1.0411343893715008E-2</v>
      </c>
      <c r="AD572" s="1">
        <f>(Table2[[#This Row],[Day High]]/Table2[[#This Row],[Close Price]])-1</f>
        <v>2.5349263543839706E-2</v>
      </c>
      <c r="AE572" s="1">
        <f>(Table2[[#This Row],[Close Price]]/Table2[[#This Row],[Current Week Low]])-1</f>
        <v>1.0411343893715008E-2</v>
      </c>
      <c r="AF572" s="1">
        <f>(Table2[[#This Row],[Current Week High]]/Table2[[#This Row],[Close Price]])-1</f>
        <v>2.5349263543839706E-2</v>
      </c>
      <c r="AG572" s="1">
        <f>(Table2[[#This Row],[Close Price]]/Table2[[#This Row],[Current Month Low]])-1</f>
        <v>1.795366795366804E-2</v>
      </c>
      <c r="AH572" s="1">
        <f>(Table2[[#This Row],[Current Month High]]/Table2[[#This Row],[Close Price]])-1</f>
        <v>5.1899614387761472E-2</v>
      </c>
      <c r="AI572">
        <v>9.0776913837789799</v>
      </c>
      <c r="AJ572">
        <v>31.8140154987084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0.06</v>
      </c>
      <c r="AM572" t="s">
        <v>3188</v>
      </c>
      <c r="AN572">
        <v>2.89</v>
      </c>
      <c r="AO572" t="s">
        <v>3188</v>
      </c>
      <c r="AQ572">
        <f>(Table2[[#This Row],[Sharpe Ratio]]-AVERAGE(Table2[Sharpe Ratio]))/_xlfn.STDEV.P(Table2[Sharpe Ratio])</f>
        <v>-0.71731934386752505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-0.46039644250719103</v>
      </c>
      <c r="AS572">
        <f>_xlfn.RANK.AVG(Table2[[#This Row],[1Y Return vs Nifty Z-Score]],Table2[1Y Return vs Nifty Z-Score])</f>
        <v>549</v>
      </c>
      <c r="AT572">
        <f>_xlfn.RANK.AVG(Table2[[#This Row],[6M Return vs Nifty Z-Score]],Table2[6M Return vs Nifty Z-Score])</f>
        <v>465</v>
      </c>
      <c r="AU572">
        <f>_xlfn.RANK.AVG(Table2[[#This Row],[Sharpe Ratio Z-Score]],Table2[Sharpe Ratio Z-Score])</f>
        <v>541.5</v>
      </c>
      <c r="AV572">
        <f>(Table2[[#This Row],[Rank 1Y]]+Table2[[#This Row],[Rank 6M]]+Table2[[#This Row],[Rank Sharpe]])/3</f>
        <v>518.5</v>
      </c>
    </row>
    <row r="573" spans="1:48" x14ac:dyDescent="0.3">
      <c r="A573" t="s">
        <v>1805</v>
      </c>
      <c r="B573" t="s">
        <v>1806</v>
      </c>
      <c r="C573" t="s">
        <v>3141</v>
      </c>
      <c r="D573" t="s">
        <v>117</v>
      </c>
      <c r="E573">
        <v>4376.9639500499998</v>
      </c>
      <c r="F573">
        <v>207.46</v>
      </c>
      <c r="G573">
        <v>-35.669458149795197</v>
      </c>
      <c r="H573">
        <f>(Table2[[#This Row],[1Y Return vs Nifty]]-AVERAGE(Table2[1Y Return vs Nifty]))/_xlfn.STDEV.P(Table2[1Y Return vs Nifty])</f>
        <v>-1.0607825163986371</v>
      </c>
      <c r="I573">
        <v>-5.0071004174004097</v>
      </c>
      <c r="J573">
        <f>(Table2[[#This Row],[1M Return vs Nifty]]-AVERAGE(Table2[1M Return vs Nifty]))/_xlfn.STDEV.P(Table2[1M Return vs Nifty])</f>
        <v>-0.51760559476103107</v>
      </c>
      <c r="K573">
        <v>-14.3339174664029</v>
      </c>
      <c r="L573">
        <f>(Table2[[#This Row],[6M Return vs Nifty]]-AVERAGE(Table2[6M Return vs Nifty]))/_xlfn.STDEV.P(Table2[6M Return vs Nifty])</f>
        <v>-0.69870288879494091</v>
      </c>
      <c r="M573">
        <v>0.76313916564162299</v>
      </c>
      <c r="N573">
        <f>(Table2[[#This Row],[1W Return vs Nifty]]-AVERAGE(Table2[1W Return vs Nifty]))/_xlfn.STDEV.P(Table2[1W Return vs Nifty])</f>
        <v>-0.1727214138759206</v>
      </c>
      <c r="O573">
        <v>228.23</v>
      </c>
      <c r="P573">
        <v>226.17099291000099</v>
      </c>
      <c r="Q573">
        <v>220.466063890519</v>
      </c>
      <c r="R573">
        <v>39.145530777007501</v>
      </c>
      <c r="S573" s="1">
        <f>(Table2[[#This Row],[Close Price]]-Table2[[#This Row],[20D EMA]])/Table2[[#This Row],[20D EMA]]</f>
        <v>-9.1004688253077962E-2</v>
      </c>
      <c r="T573" s="1">
        <f>(Table2[[#This Row],[Close Price]]-Table2[[#This Row],[50D EMA]])/Table2[[#This Row],[50D EMA]]</f>
        <v>-8.2729410475049503E-2</v>
      </c>
      <c r="U573" s="1">
        <f>(Table2[[#This Row],[Close Price]]-Table2[[#This Row],[200D EMA]])/Table2[[#This Row],[200D EMA]]</f>
        <v>-5.8993496146316896E-2</v>
      </c>
      <c r="V573">
        <v>1.3419705771641399</v>
      </c>
      <c r="W573">
        <v>205.79</v>
      </c>
      <c r="X573">
        <v>226.02</v>
      </c>
      <c r="Y573">
        <v>205.79</v>
      </c>
      <c r="Z573">
        <v>226.02</v>
      </c>
      <c r="AA573">
        <v>205.79</v>
      </c>
      <c r="AB573">
        <v>247.49</v>
      </c>
      <c r="AC573" s="1">
        <f>(Table2[[#This Row],[Close Price]]/Table2[[#This Row],[Day Low]])-1</f>
        <v>8.1150687594149229E-3</v>
      </c>
      <c r="AD573" s="1">
        <f>(Table2[[#This Row],[Day High]]/Table2[[#This Row],[Close Price]])-1</f>
        <v>8.9463029017641915E-2</v>
      </c>
      <c r="AE573" s="1">
        <f>(Table2[[#This Row],[Close Price]]/Table2[[#This Row],[Current Week Low]])-1</f>
        <v>8.1150687594149229E-3</v>
      </c>
      <c r="AF573" s="1">
        <f>(Table2[[#This Row],[Current Week High]]/Table2[[#This Row],[Close Price]])-1</f>
        <v>8.9463029017641915E-2</v>
      </c>
      <c r="AG573" s="1">
        <f>(Table2[[#This Row],[Close Price]]/Table2[[#This Row],[Current Month Low]])-1</f>
        <v>8.1150687594149229E-3</v>
      </c>
      <c r="AH573" s="1">
        <f>(Table2[[#This Row],[Current Month High]]/Table2[[#This Row],[Close Price]])-1</f>
        <v>0.19295285838233878</v>
      </c>
      <c r="AI573">
        <v>34.001735274269699</v>
      </c>
      <c r="AJ573">
        <v>24.301977231875298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-0.11</v>
      </c>
      <c r="AM573" t="s">
        <v>3189</v>
      </c>
      <c r="AN573">
        <v>-7.92</v>
      </c>
      <c r="AO573" t="s">
        <v>3189</v>
      </c>
      <c r="AP573">
        <v>6.5406611660621006E-2</v>
      </c>
      <c r="AQ573">
        <f>(Table2[[#This Row],[Sharpe Ratio]]-AVERAGE(Table2[Sharpe Ratio]))/_xlfn.STDEV.P(Table2[Sharpe Ratio])</f>
        <v>4.6309823986351487E-2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-2.403502589844178</v>
      </c>
      <c r="AS573">
        <f>_xlfn.RANK.AVG(Table2[[#This Row],[1Y Return vs Nifty Z-Score]],Table2[1Y Return vs Nifty Z-Score])</f>
        <v>668</v>
      </c>
      <c r="AT573">
        <f>_xlfn.RANK.AVG(Table2[[#This Row],[6M Return vs Nifty Z-Score]],Table2[6M Return vs Nifty Z-Score])</f>
        <v>553</v>
      </c>
      <c r="AU573">
        <f>_xlfn.RANK.AVG(Table2[[#This Row],[Sharpe Ratio Z-Score]],Table2[Sharpe Ratio Z-Score])</f>
        <v>340</v>
      </c>
      <c r="AV573">
        <f>(Table2[[#This Row],[Rank 1Y]]+Table2[[#This Row],[Rank 6M]]+Table2[[#This Row],[Rank Sharpe]])/3</f>
        <v>520.33333333333337</v>
      </c>
    </row>
    <row r="574" spans="1:48" x14ac:dyDescent="0.3">
      <c r="A574" t="s">
        <v>916</v>
      </c>
      <c r="B574" t="s">
        <v>917</v>
      </c>
      <c r="C574" t="s">
        <v>3128</v>
      </c>
      <c r="D574" t="s">
        <v>21</v>
      </c>
      <c r="E574">
        <v>16724.763616619999</v>
      </c>
      <c r="F574">
        <v>588.95000000000005</v>
      </c>
      <c r="G574">
        <v>-10.6309426354793</v>
      </c>
      <c r="H574">
        <f>(Table2[[#This Row],[1Y Return vs Nifty]]-AVERAGE(Table2[1Y Return vs Nifty]))/_xlfn.STDEV.P(Table2[1Y Return vs Nifty])</f>
        <v>-0.61073617707972394</v>
      </c>
      <c r="I574">
        <v>-10.9554255481245</v>
      </c>
      <c r="J574">
        <f>(Table2[[#This Row],[1M Return vs Nifty]]-AVERAGE(Table2[1M Return vs Nifty]))/_xlfn.STDEV.P(Table2[1M Return vs Nifty])</f>
        <v>-1.1821905054993582</v>
      </c>
      <c r="K574">
        <v>-32.688708638292702</v>
      </c>
      <c r="L574">
        <f>(Table2[[#This Row],[6M Return vs Nifty]]-AVERAGE(Table2[6M Return vs Nifty]))/_xlfn.STDEV.P(Table2[6M Return vs Nifty])</f>
        <v>-1.346539107464223</v>
      </c>
      <c r="M574">
        <v>-0.59172198762699602</v>
      </c>
      <c r="N574">
        <f>(Table2[[#This Row],[1W Return vs Nifty]]-AVERAGE(Table2[1W Return vs Nifty]))/_xlfn.STDEV.P(Table2[1W Return vs Nifty])</f>
        <v>-0.51944173451294007</v>
      </c>
      <c r="O574">
        <v>635.05999999999995</v>
      </c>
      <c r="P574">
        <v>641.68522655122604</v>
      </c>
      <c r="Q574">
        <v>638.19249760010302</v>
      </c>
      <c r="R574">
        <v>17.981685538094499</v>
      </c>
      <c r="S574" s="1">
        <f>(Table2[[#This Row],[Close Price]]-Table2[[#This Row],[20D EMA]])/Table2[[#This Row],[20D EMA]]</f>
        <v>-7.2607312694863327E-2</v>
      </c>
      <c r="T574" s="1">
        <f>(Table2[[#This Row],[Close Price]]-Table2[[#This Row],[50D EMA]])/Table2[[#This Row],[50D EMA]]</f>
        <v>-8.2182391567053037E-2</v>
      </c>
      <c r="U574" s="1">
        <f>(Table2[[#This Row],[Close Price]]-Table2[[#This Row],[200D EMA]])/Table2[[#This Row],[200D EMA]]</f>
        <v>-7.7159317580945241E-2</v>
      </c>
      <c r="V574">
        <v>0.486889109052215</v>
      </c>
      <c r="W574">
        <v>584.75</v>
      </c>
      <c r="X574">
        <v>610.54999999999995</v>
      </c>
      <c r="Y574">
        <v>584.75</v>
      </c>
      <c r="Z574">
        <v>610.54999999999995</v>
      </c>
      <c r="AA574">
        <v>584.75</v>
      </c>
      <c r="AB574">
        <v>637.29999999999995</v>
      </c>
      <c r="AC574" s="1">
        <f>(Table2[[#This Row],[Close Price]]/Table2[[#This Row],[Day Low]])-1</f>
        <v>7.1825566481402703E-3</v>
      </c>
      <c r="AD574" s="1">
        <f>(Table2[[#This Row],[Day High]]/Table2[[#This Row],[Close Price]])-1</f>
        <v>3.6675439341200322E-2</v>
      </c>
      <c r="AE574" s="1">
        <f>(Table2[[#This Row],[Close Price]]/Table2[[#This Row],[Current Week Low]])-1</f>
        <v>7.1825566481402703E-3</v>
      </c>
      <c r="AF574" s="1">
        <f>(Table2[[#This Row],[Current Week High]]/Table2[[#This Row],[Close Price]])-1</f>
        <v>3.6675439341200322E-2</v>
      </c>
      <c r="AG574" s="1">
        <f>(Table2[[#This Row],[Close Price]]/Table2[[#This Row],[Current Month Low]])-1</f>
        <v>7.1825566481402703E-3</v>
      </c>
      <c r="AH574" s="1">
        <f>(Table2[[#This Row],[Current Month High]]/Table2[[#This Row],[Close Price]])-1</f>
        <v>8.2095254266066675E-2</v>
      </c>
      <c r="AI574">
        <v>47.720519568723901</v>
      </c>
      <c r="AJ574">
        <v>25.415247018739301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</v>
      </c>
      <c r="AM574" t="s">
        <v>3189</v>
      </c>
      <c r="AN574">
        <v>-9.7899999999999991</v>
      </c>
      <c r="AO574" t="s">
        <v>3189</v>
      </c>
      <c r="AP574">
        <v>5.9115693998448002E-2</v>
      </c>
      <c r="AQ574">
        <f>(Table2[[#This Row],[Sharpe Ratio]]-AVERAGE(Table2[Sharpe Ratio]))/_xlfn.STDEV.P(Table2[Sharpe Ratio])</f>
        <v>-2.7137310751782325E-2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516</v>
      </c>
      <c r="AT574">
        <f>_xlfn.RANK.AVG(Table2[[#This Row],[6M Return vs Nifty Z-Score]],Table2[6M Return vs Nifty Z-Score])</f>
        <v>700</v>
      </c>
      <c r="AU574">
        <f>_xlfn.RANK.AVG(Table2[[#This Row],[Sharpe Ratio Z-Score]],Table2[Sharpe Ratio Z-Score])</f>
        <v>348</v>
      </c>
      <c r="AV574">
        <f>(Table2[[#This Row],[Rank 1Y]]+Table2[[#This Row],[Rank 6M]]+Table2[[#This Row],[Rank Sharpe]])/3</f>
        <v>521.33333333333337</v>
      </c>
    </row>
    <row r="575" spans="1:48" x14ac:dyDescent="0.3">
      <c r="A575" t="s">
        <v>172</v>
      </c>
      <c r="B575" t="s">
        <v>173</v>
      </c>
      <c r="C575" t="s">
        <v>3129</v>
      </c>
      <c r="D575" t="s">
        <v>43</v>
      </c>
      <c r="E575">
        <v>152511.17571824</v>
      </c>
      <c r="F575">
        <v>705.85</v>
      </c>
      <c r="G575">
        <v>-11.420179551806299</v>
      </c>
      <c r="H575">
        <f>(Table2[[#This Row],[1Y Return vs Nifty]]-AVERAGE(Table2[1Y Return vs Nifty]))/_xlfn.STDEV.P(Table2[1Y Return vs Nifty])</f>
        <v>-0.62492204943486529</v>
      </c>
      <c r="I575">
        <v>-4.4081066364928096</v>
      </c>
      <c r="J575">
        <f>(Table2[[#This Row],[1M Return vs Nifty]]-AVERAGE(Table2[1M Return vs Nifty]))/_xlfn.STDEV.P(Table2[1M Return vs Nifty])</f>
        <v>-0.45068218024202145</v>
      </c>
      <c r="K575">
        <v>1.0912723294843301</v>
      </c>
      <c r="L575">
        <f>(Table2[[#This Row],[6M Return vs Nifty]]-AVERAGE(Table2[6M Return vs Nifty]))/_xlfn.STDEV.P(Table2[6M Return vs Nifty])</f>
        <v>-0.15426756746435757</v>
      </c>
      <c r="M575">
        <v>0.36821634586803598</v>
      </c>
      <c r="N575">
        <f>(Table2[[#This Row],[1W Return vs Nifty]]-AVERAGE(Table2[1W Return vs Nifty]))/_xlfn.STDEV.P(Table2[1W Return vs Nifty])</f>
        <v>-0.2737854722618549</v>
      </c>
      <c r="O575">
        <v>714.42</v>
      </c>
      <c r="P575">
        <v>701.728468947755</v>
      </c>
      <c r="Q575">
        <v>648.25292444890499</v>
      </c>
      <c r="R575">
        <v>43.976435577595197</v>
      </c>
      <c r="S575" s="1">
        <f>(Table2[[#This Row],[Close Price]]-Table2[[#This Row],[20D EMA]])/Table2[[#This Row],[20D EMA]]</f>
        <v>-1.1995744799977516E-2</v>
      </c>
      <c r="T575" s="1">
        <f>(Table2[[#This Row],[Close Price]]-Table2[[#This Row],[50D EMA]])/Table2[[#This Row],[50D EMA]]</f>
        <v>5.8733986643370369E-3</v>
      </c>
      <c r="U575" s="1">
        <f>(Table2[[#This Row],[Close Price]]-Table2[[#This Row],[200D EMA]])/Table2[[#This Row],[200D EMA]]</f>
        <v>8.8849696436093445E-2</v>
      </c>
      <c r="V575">
        <v>0.610497243195122</v>
      </c>
      <c r="W575">
        <v>702.9</v>
      </c>
      <c r="X575">
        <v>719.3</v>
      </c>
      <c r="Y575">
        <v>702.9</v>
      </c>
      <c r="Z575">
        <v>719.3</v>
      </c>
      <c r="AA575">
        <v>696.5</v>
      </c>
      <c r="AB575">
        <v>723.35</v>
      </c>
      <c r="AC575" s="1">
        <f>(Table2[[#This Row],[Close Price]]/Table2[[#This Row],[Day Low]])-1</f>
        <v>4.1968985630957967E-3</v>
      </c>
      <c r="AD575" s="1">
        <f>(Table2[[#This Row],[Day High]]/Table2[[#This Row],[Close Price]])-1</f>
        <v>1.9055040022667669E-2</v>
      </c>
      <c r="AE575" s="1">
        <f>(Table2[[#This Row],[Close Price]]/Table2[[#This Row],[Current Week Low]])-1</f>
        <v>4.1968985630957967E-3</v>
      </c>
      <c r="AF575" s="1">
        <f>(Table2[[#This Row],[Current Week High]]/Table2[[#This Row],[Close Price]])-1</f>
        <v>1.9055040022667669E-2</v>
      </c>
      <c r="AG575" s="1">
        <f>(Table2[[#This Row],[Close Price]]/Table2[[#This Row],[Current Month Low]])-1</f>
        <v>1.3424264178033107E-2</v>
      </c>
      <c r="AH575" s="1">
        <f>(Table2[[#This Row],[Current Month High]]/Table2[[#This Row],[Close Price]])-1</f>
        <v>2.4792803003470976E-2</v>
      </c>
      <c r="AI575">
        <v>7.8416094070978302</v>
      </c>
      <c r="AJ575">
        <v>38.023073914743797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0.11</v>
      </c>
      <c r="AM575" t="s">
        <v>3188</v>
      </c>
      <c r="AN575">
        <v>1.01</v>
      </c>
      <c r="AO575" t="s">
        <v>3188</v>
      </c>
      <c r="AP575">
        <v>-5.0160622171242002E-2</v>
      </c>
      <c r="AQ575">
        <f>(Table2[[#This Row],[Sharpe Ratio]]-AVERAGE(Table2[Sharpe Ratio]))/_xlfn.STDEV.P(Table2[Sharpe Ratio])</f>
        <v>-1.3029499581914861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-2.8066072275945855</v>
      </c>
      <c r="AS575">
        <f>_xlfn.RANK.AVG(Table2[[#This Row],[1Y Return vs Nifty Z-Score]],Table2[1Y Return vs Nifty Z-Score])</f>
        <v>524</v>
      </c>
      <c r="AT575">
        <f>_xlfn.RANK.AVG(Table2[[#This Row],[6M Return vs Nifty Z-Score]],Table2[6M Return vs Nifty Z-Score])</f>
        <v>380</v>
      </c>
      <c r="AU575">
        <f>_xlfn.RANK.AVG(Table2[[#This Row],[Sharpe Ratio Z-Score]],Table2[Sharpe Ratio Z-Score])</f>
        <v>661</v>
      </c>
      <c r="AV575">
        <f>(Table2[[#This Row],[Rank 1Y]]+Table2[[#This Row],[Rank 6M]]+Table2[[#This Row],[Rank Sharpe]])/3</f>
        <v>521.66666666666663</v>
      </c>
    </row>
    <row r="576" spans="1:48" x14ac:dyDescent="0.3">
      <c r="A576" t="s">
        <v>937</v>
      </c>
      <c r="B576" t="s">
        <v>938</v>
      </c>
      <c r="C576" t="s">
        <v>3130</v>
      </c>
      <c r="D576" t="s">
        <v>27</v>
      </c>
      <c r="E576">
        <v>15922.886336415</v>
      </c>
      <c r="F576">
        <v>77.099999999999994</v>
      </c>
      <c r="G576">
        <v>-40.201490157345397</v>
      </c>
      <c r="H576">
        <f>(Table2[[#This Row],[1Y Return vs Nifty]]-AVERAGE(Table2[1Y Return vs Nifty]))/_xlfn.STDEV.P(Table2[1Y Return vs Nifty])</f>
        <v>-1.1422419948372828</v>
      </c>
      <c r="I576">
        <v>-10.766391926060001</v>
      </c>
      <c r="J576">
        <f>(Table2[[#This Row],[1M Return vs Nifty]]-AVERAGE(Table2[1M Return vs Nifty]))/_xlfn.STDEV.P(Table2[1M Return vs Nifty])</f>
        <v>-1.1610704607665334</v>
      </c>
      <c r="K576">
        <v>-14.7744915046285</v>
      </c>
      <c r="L576">
        <f>(Table2[[#This Row],[6M Return vs Nifty]]-AVERAGE(Table2[6M Return vs Nifty]))/_xlfn.STDEV.P(Table2[6M Return vs Nifty])</f>
        <v>-0.71425304222872366</v>
      </c>
      <c r="M576">
        <v>9.5770177317977906E-2</v>
      </c>
      <c r="N576">
        <f>(Table2[[#This Row],[1W Return vs Nifty]]-AVERAGE(Table2[1W Return vs Nifty]))/_xlfn.STDEV.P(Table2[1W Return vs Nifty])</f>
        <v>-0.34350672944611421</v>
      </c>
      <c r="O576">
        <v>86.09</v>
      </c>
      <c r="P576">
        <v>88.2319569627455</v>
      </c>
      <c r="Q576">
        <v>86.296298752252099</v>
      </c>
      <c r="R576">
        <v>19.933134889789802</v>
      </c>
      <c r="S576" s="1">
        <f>(Table2[[#This Row],[Close Price]]-Table2[[#This Row],[20D EMA]])/Table2[[#This Row],[20D EMA]]</f>
        <v>-0.10442560111511219</v>
      </c>
      <c r="T576" s="1">
        <f>(Table2[[#This Row],[Close Price]]-Table2[[#This Row],[50D EMA]])/Table2[[#This Row],[50D EMA]]</f>
        <v>-0.12616695068257175</v>
      </c>
      <c r="U576" s="1">
        <f>(Table2[[#This Row],[Close Price]]-Table2[[#This Row],[200D EMA]])/Table2[[#This Row],[200D EMA]]</f>
        <v>-0.10656654903188541</v>
      </c>
      <c r="V576">
        <v>0.17316386009778301</v>
      </c>
      <c r="W576">
        <v>76.22</v>
      </c>
      <c r="X576">
        <v>82.5</v>
      </c>
      <c r="Y576">
        <v>76.22</v>
      </c>
      <c r="Z576">
        <v>82.5</v>
      </c>
      <c r="AA576">
        <v>76.22</v>
      </c>
      <c r="AB576">
        <v>86.26</v>
      </c>
      <c r="AC576" s="1">
        <f>(Table2[[#This Row],[Close Price]]/Table2[[#This Row],[Day Low]])-1</f>
        <v>1.1545526108632798E-2</v>
      </c>
      <c r="AD576" s="1">
        <f>(Table2[[#This Row],[Day High]]/Table2[[#This Row],[Close Price]])-1</f>
        <v>7.0038910505836549E-2</v>
      </c>
      <c r="AE576" s="1">
        <f>(Table2[[#This Row],[Close Price]]/Table2[[#This Row],[Current Week Low]])-1</f>
        <v>1.1545526108632798E-2</v>
      </c>
      <c r="AF576" s="1">
        <f>(Table2[[#This Row],[Current Week High]]/Table2[[#This Row],[Close Price]])-1</f>
        <v>7.0038910505836549E-2</v>
      </c>
      <c r="AG576" s="1">
        <f>(Table2[[#This Row],[Close Price]]/Table2[[#This Row],[Current Month Low]])-1</f>
        <v>1.1545526108632798E-2</v>
      </c>
      <c r="AH576" s="1">
        <f>(Table2[[#This Row],[Current Month High]]/Table2[[#This Row],[Close Price]])-1</f>
        <v>0.11880674448767858</v>
      </c>
      <c r="AI576">
        <v>44.487678339818402</v>
      </c>
      <c r="AJ576">
        <v>18.524212144504201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-0.22</v>
      </c>
      <c r="AM576" t="s">
        <v>3189</v>
      </c>
      <c r="AN576">
        <v>-12.86</v>
      </c>
      <c r="AO576" t="s">
        <v>3189</v>
      </c>
      <c r="AP576">
        <v>6.8249772018143001E-2</v>
      </c>
      <c r="AQ576">
        <f>(Table2[[#This Row],[Sharpe Ratio]]-AVERAGE(Table2[Sharpe Ratio]))/_xlfn.STDEV.P(Table2[Sharpe Ratio])</f>
        <v>7.9504024431331977E-2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685</v>
      </c>
      <c r="AT576">
        <f>_xlfn.RANK.AVG(Table2[[#This Row],[6M Return vs Nifty Z-Score]],Table2[6M Return vs Nifty Z-Score])</f>
        <v>556</v>
      </c>
      <c r="AU576">
        <f>_xlfn.RANK.AVG(Table2[[#This Row],[Sharpe Ratio Z-Score]],Table2[Sharpe Ratio Z-Score])</f>
        <v>327</v>
      </c>
      <c r="AV576">
        <f>(Table2[[#This Row],[Rank 1Y]]+Table2[[#This Row],[Rank 6M]]+Table2[[#This Row],[Rank Sharpe]])/3</f>
        <v>522.66666666666663</v>
      </c>
    </row>
    <row r="577" spans="1:48" x14ac:dyDescent="0.3">
      <c r="A577" t="s">
        <v>645</v>
      </c>
      <c r="B577" t="s">
        <v>646</v>
      </c>
      <c r="C577" t="s">
        <v>3135</v>
      </c>
      <c r="D577" t="s">
        <v>540</v>
      </c>
      <c r="E577">
        <v>29824.794109271901</v>
      </c>
      <c r="F577">
        <v>65.92</v>
      </c>
      <c r="G577">
        <v>-18.977558973442498</v>
      </c>
      <c r="H577">
        <f>(Table2[[#This Row],[1Y Return vs Nifty]]-AVERAGE(Table2[1Y Return vs Nifty]))/_xlfn.STDEV.P(Table2[1Y Return vs Nifty])</f>
        <v>-0.7607596130319092</v>
      </c>
      <c r="I577">
        <v>-2.9590509755751899</v>
      </c>
      <c r="J577">
        <f>(Table2[[#This Row],[1M Return vs Nifty]]-AVERAGE(Table2[1M Return vs Nifty]))/_xlfn.STDEV.P(Table2[1M Return vs Nifty])</f>
        <v>-0.28878441811539485</v>
      </c>
      <c r="K577">
        <v>-15.897530622153401</v>
      </c>
      <c r="L577">
        <f>(Table2[[#This Row],[6M Return vs Nifty]]-AVERAGE(Table2[6M Return vs Nifty]))/_xlfn.STDEV.P(Table2[6M Return vs Nifty])</f>
        <v>-0.75389094431661285</v>
      </c>
      <c r="M577">
        <v>-2.2684926202545599</v>
      </c>
      <c r="N577">
        <f>(Table2[[#This Row],[1W Return vs Nifty]]-AVERAGE(Table2[1W Return vs Nifty]))/_xlfn.STDEV.P(Table2[1W Return vs Nifty])</f>
        <v>-0.94854138799167753</v>
      </c>
      <c r="O577">
        <v>69.7</v>
      </c>
      <c r="P577">
        <v>70.466181342609502</v>
      </c>
      <c r="Q577">
        <v>68.540346573280402</v>
      </c>
      <c r="R577">
        <v>26.9685049454745</v>
      </c>
      <c r="S577" s="1">
        <f>(Table2[[#This Row],[Close Price]]-Table2[[#This Row],[20D EMA]])/Table2[[#This Row],[20D EMA]]</f>
        <v>-5.423242467718796E-2</v>
      </c>
      <c r="T577" s="1">
        <f>(Table2[[#This Row],[Close Price]]-Table2[[#This Row],[50D EMA]])/Table2[[#This Row],[50D EMA]]</f>
        <v>-6.4515789787242456E-2</v>
      </c>
      <c r="U577" s="1">
        <f>(Table2[[#This Row],[Close Price]]-Table2[[#This Row],[200D EMA]])/Table2[[#This Row],[200D EMA]]</f>
        <v>-3.8230716713386299E-2</v>
      </c>
      <c r="V577">
        <v>1.3157840647372001</v>
      </c>
      <c r="W577">
        <v>65.11</v>
      </c>
      <c r="X577">
        <v>68.099999999999994</v>
      </c>
      <c r="Y577">
        <v>65.11</v>
      </c>
      <c r="Z577">
        <v>68.099999999999994</v>
      </c>
      <c r="AA577">
        <v>65.11</v>
      </c>
      <c r="AB577">
        <v>71.86</v>
      </c>
      <c r="AC577" s="1">
        <f>(Table2[[#This Row],[Close Price]]/Table2[[#This Row],[Day Low]])-1</f>
        <v>1.2440485332514184E-2</v>
      </c>
      <c r="AD577" s="1">
        <f>(Table2[[#This Row],[Day High]]/Table2[[#This Row],[Close Price]])-1</f>
        <v>3.3070388349514479E-2</v>
      </c>
      <c r="AE577" s="1">
        <f>(Table2[[#This Row],[Close Price]]/Table2[[#This Row],[Current Week Low]])-1</f>
        <v>1.2440485332514184E-2</v>
      </c>
      <c r="AF577" s="1">
        <f>(Table2[[#This Row],[Current Week High]]/Table2[[#This Row],[Close Price]])-1</f>
        <v>3.3070388349514479E-2</v>
      </c>
      <c r="AG577" s="1">
        <f>(Table2[[#This Row],[Close Price]]/Table2[[#This Row],[Current Month Low]])-1</f>
        <v>1.2440485332514184E-2</v>
      </c>
      <c r="AH577" s="1">
        <f>(Table2[[#This Row],[Current Month High]]/Table2[[#This Row],[Close Price]])-1</f>
        <v>9.010922330097082E-2</v>
      </c>
      <c r="AI577">
        <v>21.3592233009708</v>
      </c>
      <c r="AJ577">
        <v>13.9498703543647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-0.14000000000000001</v>
      </c>
      <c r="AM577" t="s">
        <v>3189</v>
      </c>
      <c r="AN577">
        <v>-5.8</v>
      </c>
      <c r="AO577" t="s">
        <v>3189</v>
      </c>
      <c r="AP577">
        <v>2.8461406330223E-2</v>
      </c>
      <c r="AQ577">
        <f>(Table2[[#This Row],[Sharpe Ratio]]-AVERAGE(Table2[Sharpe Ratio]))/_xlfn.STDEV.P(Table2[Sharpe Ratio])</f>
        <v>-0.38502938907409412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569</v>
      </c>
      <c r="AT577">
        <f>_xlfn.RANK.AVG(Table2[[#This Row],[6M Return vs Nifty Z-Score]],Table2[6M Return vs Nifty Z-Score])</f>
        <v>564</v>
      </c>
      <c r="AU577">
        <f>_xlfn.RANK.AVG(Table2[[#This Row],[Sharpe Ratio Z-Score]],Table2[Sharpe Ratio Z-Score])</f>
        <v>437</v>
      </c>
      <c r="AV577">
        <f>(Table2[[#This Row],[Rank 1Y]]+Table2[[#This Row],[Rank 6M]]+Table2[[#This Row],[Rank Sharpe]])/3</f>
        <v>523.33333333333337</v>
      </c>
    </row>
    <row r="578" spans="1:48" x14ac:dyDescent="0.3">
      <c r="A578" t="s">
        <v>1091</v>
      </c>
      <c r="B578" t="s">
        <v>1092</v>
      </c>
      <c r="C578" t="s">
        <v>3128</v>
      </c>
      <c r="D578" t="s">
        <v>287</v>
      </c>
      <c r="E578">
        <v>12264.16518996</v>
      </c>
      <c r="F578">
        <v>867.95</v>
      </c>
      <c r="G578">
        <v>9.3116366504091205E-3</v>
      </c>
      <c r="H578">
        <f>(Table2[[#This Row],[1Y Return vs Nifty]]-AVERAGE(Table2[1Y Return vs Nifty]))/_xlfn.STDEV.P(Table2[1Y Return vs Nifty])</f>
        <v>-0.41948652085084354</v>
      </c>
      <c r="I578">
        <v>-9.91732513831675</v>
      </c>
      <c r="J578">
        <f>(Table2[[#This Row],[1M Return vs Nifty]]-AVERAGE(Table2[1M Return vs Nifty]))/_xlfn.STDEV.P(Table2[1M Return vs Nifty])</f>
        <v>-1.0662072912284997</v>
      </c>
      <c r="K578">
        <v>-27.182052949614299</v>
      </c>
      <c r="L578">
        <f>(Table2[[#This Row],[6M Return vs Nifty]]-AVERAGE(Table2[6M Return vs Nifty]))/_xlfn.STDEV.P(Table2[6M Return vs Nifty])</f>
        <v>-1.1521805356091226</v>
      </c>
      <c r="M578">
        <v>-5.7358769529445297</v>
      </c>
      <c r="N578">
        <f>(Table2[[#This Row],[1W Return vs Nifty]]-AVERAGE(Table2[1W Return vs Nifty]))/_xlfn.STDEV.P(Table2[1W Return vs Nifty])</f>
        <v>-1.8358740897240224</v>
      </c>
      <c r="O578">
        <v>956.5</v>
      </c>
      <c r="P578">
        <v>975.58742424647801</v>
      </c>
      <c r="Q578">
        <v>939.04904434070397</v>
      </c>
      <c r="R578">
        <v>19.4835776597793</v>
      </c>
      <c r="S578" s="1">
        <f>(Table2[[#This Row],[Close Price]]-Table2[[#This Row],[20D EMA]])/Table2[[#This Row],[20D EMA]]</f>
        <v>-9.2577104025091436E-2</v>
      </c>
      <c r="T578" s="1">
        <f>(Table2[[#This Row],[Close Price]]-Table2[[#This Row],[50D EMA]])/Table2[[#This Row],[50D EMA]]</f>
        <v>-0.11033088534286377</v>
      </c>
      <c r="U578" s="1">
        <f>(Table2[[#This Row],[Close Price]]-Table2[[#This Row],[200D EMA]])/Table2[[#This Row],[200D EMA]]</f>
        <v>-7.5713877533011911E-2</v>
      </c>
      <c r="V578">
        <v>2.1430346164577498</v>
      </c>
      <c r="W578">
        <v>860.05</v>
      </c>
      <c r="X578">
        <v>923.95</v>
      </c>
      <c r="Y578">
        <v>860.05</v>
      </c>
      <c r="Z578">
        <v>923.95</v>
      </c>
      <c r="AA578">
        <v>860.05</v>
      </c>
      <c r="AB578">
        <v>973.2</v>
      </c>
      <c r="AC578" s="1">
        <f>(Table2[[#This Row],[Close Price]]/Table2[[#This Row],[Day Low]])-1</f>
        <v>9.1855124702053814E-3</v>
      </c>
      <c r="AD578" s="1">
        <f>(Table2[[#This Row],[Day High]]/Table2[[#This Row],[Close Price]])-1</f>
        <v>6.4519845613226545E-2</v>
      </c>
      <c r="AE578" s="1">
        <f>(Table2[[#This Row],[Close Price]]/Table2[[#This Row],[Current Week Low]])-1</f>
        <v>9.1855124702053814E-3</v>
      </c>
      <c r="AF578" s="1">
        <f>(Table2[[#This Row],[Current Week High]]/Table2[[#This Row],[Close Price]])-1</f>
        <v>6.4519845613226545E-2</v>
      </c>
      <c r="AG578" s="1">
        <f>(Table2[[#This Row],[Close Price]]/Table2[[#This Row],[Current Month Low]])-1</f>
        <v>9.1855124702053814E-3</v>
      </c>
      <c r="AH578" s="1">
        <f>(Table2[[#This Row],[Current Month High]]/Table2[[#This Row],[Close Price]])-1</f>
        <v>0.12126274554985894</v>
      </c>
      <c r="AI578">
        <v>38.141598018319002</v>
      </c>
      <c r="AJ578">
        <v>38.872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-0.23</v>
      </c>
      <c r="AM578" t="s">
        <v>3189</v>
      </c>
      <c r="AN578">
        <v>-11.91</v>
      </c>
      <c r="AO578" t="s">
        <v>3189</v>
      </c>
      <c r="AP578">
        <v>1.9518085446479001E-2</v>
      </c>
      <c r="AQ578">
        <f>(Table2[[#This Row],[Sharpe Ratio]]-AVERAGE(Table2[Sharpe Ratio]))/_xlfn.STDEV.P(Table2[Sharpe Ratio])</f>
        <v>-0.48944361434752093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442</v>
      </c>
      <c r="AT578">
        <f>_xlfn.RANK.AVG(Table2[[#This Row],[6M Return vs Nifty Z-Score]],Table2[6M Return vs Nifty Z-Score])</f>
        <v>670</v>
      </c>
      <c r="AU578">
        <f>_xlfn.RANK.AVG(Table2[[#This Row],[Sharpe Ratio Z-Score]],Table2[Sharpe Ratio Z-Score])</f>
        <v>459</v>
      </c>
      <c r="AV578">
        <f>(Table2[[#This Row],[Rank 1Y]]+Table2[[#This Row],[Rank 6M]]+Table2[[#This Row],[Rank Sharpe]])/3</f>
        <v>523.66666666666663</v>
      </c>
    </row>
    <row r="579" spans="1:48" x14ac:dyDescent="0.3">
      <c r="A579" t="s">
        <v>1591</v>
      </c>
      <c r="B579" t="s">
        <v>1592</v>
      </c>
      <c r="C579" t="s">
        <v>3131</v>
      </c>
      <c r="D579" t="s">
        <v>40</v>
      </c>
      <c r="E579">
        <v>6083.2265207999999</v>
      </c>
      <c r="F579">
        <v>349.7</v>
      </c>
      <c r="G579">
        <v>-10.7658588172017</v>
      </c>
      <c r="H579">
        <f>(Table2[[#This Row],[1Y Return vs Nifty]]-AVERAGE(Table2[1Y Return vs Nifty]))/_xlfn.STDEV.P(Table2[1Y Return vs Nifty])</f>
        <v>-0.61316118241457829</v>
      </c>
      <c r="I579">
        <v>-22.843383764723399</v>
      </c>
      <c r="J579">
        <f>(Table2[[#This Row],[1M Return vs Nifty]]-AVERAGE(Table2[1M Return vs Nifty]))/_xlfn.STDEV.P(Table2[1M Return vs Nifty])</f>
        <v>-2.5103891961579512</v>
      </c>
      <c r="K579">
        <v>-5.2758429656042596</v>
      </c>
      <c r="L579">
        <f>(Table2[[#This Row],[6M Return vs Nifty]]-AVERAGE(Table2[6M Return vs Nifty]))/_xlfn.STDEV.P(Table2[6M Return vs Nifty])</f>
        <v>-0.37899624228135631</v>
      </c>
      <c r="M579">
        <v>-2.4101491898529002</v>
      </c>
      <c r="N579">
        <f>(Table2[[#This Row],[1W Return vs Nifty]]-AVERAGE(Table2[1W Return vs Nifty]))/_xlfn.STDEV.P(Table2[1W Return vs Nifty])</f>
        <v>-0.98479249100174304</v>
      </c>
      <c r="O579">
        <v>393.7</v>
      </c>
      <c r="P579">
        <v>398.79917842389801</v>
      </c>
      <c r="Q579">
        <v>367.75753274177401</v>
      </c>
      <c r="R579">
        <v>20.754432817920399</v>
      </c>
      <c r="S579" s="1">
        <f>(Table2[[#This Row],[Close Price]]-Table2[[#This Row],[20D EMA]])/Table2[[#This Row],[20D EMA]]</f>
        <v>-0.11176022352044704</v>
      </c>
      <c r="T579" s="1">
        <f>(Table2[[#This Row],[Close Price]]-Table2[[#This Row],[50D EMA]])/Table2[[#This Row],[50D EMA]]</f>
        <v>-0.1231175515906122</v>
      </c>
      <c r="U579" s="1">
        <f>(Table2[[#This Row],[Close Price]]-Table2[[#This Row],[200D EMA]])/Table2[[#This Row],[200D EMA]]</f>
        <v>-4.9101734523690557E-2</v>
      </c>
      <c r="V579">
        <v>0.67501448091258098</v>
      </c>
      <c r="W579">
        <v>345.05</v>
      </c>
      <c r="X579">
        <v>363</v>
      </c>
      <c r="Y579">
        <v>345.05</v>
      </c>
      <c r="Z579">
        <v>363</v>
      </c>
      <c r="AA579">
        <v>345.05</v>
      </c>
      <c r="AB579">
        <v>379.75</v>
      </c>
      <c r="AC579" s="1">
        <f>(Table2[[#This Row],[Close Price]]/Table2[[#This Row],[Day Low]])-1</f>
        <v>1.347630778148079E-2</v>
      </c>
      <c r="AD579" s="1">
        <f>(Table2[[#This Row],[Day High]]/Table2[[#This Row],[Close Price]])-1</f>
        <v>3.8032599370889431E-2</v>
      </c>
      <c r="AE579" s="1">
        <f>(Table2[[#This Row],[Close Price]]/Table2[[#This Row],[Current Week Low]])-1</f>
        <v>1.347630778148079E-2</v>
      </c>
      <c r="AF579" s="1">
        <f>(Table2[[#This Row],[Current Week High]]/Table2[[#This Row],[Close Price]])-1</f>
        <v>3.8032599370889431E-2</v>
      </c>
      <c r="AG579" s="1">
        <f>(Table2[[#This Row],[Close Price]]/Table2[[#This Row],[Current Month Low]])-1</f>
        <v>1.347630778148079E-2</v>
      </c>
      <c r="AH579" s="1">
        <f>(Table2[[#This Row],[Current Month High]]/Table2[[#This Row],[Close Price]])-1</f>
        <v>8.5930797826708538E-2</v>
      </c>
      <c r="AI579">
        <v>39.019159279382301</v>
      </c>
      <c r="AJ579">
        <v>21.769547325102799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</v>
      </c>
      <c r="AM579" t="s">
        <v>3189</v>
      </c>
      <c r="AN579">
        <v>-20.14</v>
      </c>
      <c r="AO579" t="s">
        <v>3189</v>
      </c>
      <c r="AP579">
        <v>-1.4185619172023E-2</v>
      </c>
      <c r="AQ579">
        <f>(Table2[[#This Row],[Sharpe Ratio]]-AVERAGE(Table2[Sharpe Ratio]))/_xlfn.STDEV.P(Table2[Sharpe Ratio])</f>
        <v>-0.88293796083596543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518</v>
      </c>
      <c r="AT579">
        <f>_xlfn.RANK.AVG(Table2[[#This Row],[6M Return vs Nifty Z-Score]],Table2[6M Return vs Nifty Z-Score])</f>
        <v>454</v>
      </c>
      <c r="AU579">
        <f>_xlfn.RANK.AVG(Table2[[#This Row],[Sharpe Ratio Z-Score]],Table2[Sharpe Ratio Z-Score])</f>
        <v>599</v>
      </c>
      <c r="AV579">
        <f>(Table2[[#This Row],[Rank 1Y]]+Table2[[#This Row],[Rank 6M]]+Table2[[#This Row],[Rank Sharpe]])/3</f>
        <v>523.66666666666663</v>
      </c>
    </row>
    <row r="580" spans="1:48" x14ac:dyDescent="0.3">
      <c r="A580" t="s">
        <v>19</v>
      </c>
      <c r="B580" t="s">
        <v>20</v>
      </c>
      <c r="C580" t="s">
        <v>3128</v>
      </c>
      <c r="D580" t="s">
        <v>21</v>
      </c>
      <c r="E580">
        <v>1538501.26484155</v>
      </c>
      <c r="F580">
        <v>4272.8500000000004</v>
      </c>
      <c r="G580">
        <v>-8.7253270193750705</v>
      </c>
      <c r="H580">
        <f>(Table2[[#This Row],[1Y Return vs Nifty]]-AVERAGE(Table2[1Y Return vs Nifty]))/_xlfn.STDEV.P(Table2[1Y Return vs Nifty])</f>
        <v>-0.57648433288846912</v>
      </c>
      <c r="I580">
        <v>-4.5474926916059299</v>
      </c>
      <c r="J580">
        <f>(Table2[[#This Row],[1M Return vs Nifty]]-AVERAGE(Table2[1M Return vs Nifty]))/_xlfn.STDEV.P(Table2[1M Return vs Nifty])</f>
        <v>-0.46625528140238864</v>
      </c>
      <c r="K580">
        <v>-2.57689636139032</v>
      </c>
      <c r="L580">
        <f>(Table2[[#This Row],[6M Return vs Nifty]]-AVERAGE(Table2[6M Return vs Nifty]))/_xlfn.STDEV.P(Table2[6M Return vs Nifty])</f>
        <v>-0.2837363536729785</v>
      </c>
      <c r="M580">
        <v>3.34138213145147</v>
      </c>
      <c r="N580">
        <f>(Table2[[#This Row],[1W Return vs Nifty]]-AVERAGE(Table2[1W Return vs Nifty]))/_xlfn.STDEV.P(Table2[1W Return vs Nifty])</f>
        <v>0.48707256252462428</v>
      </c>
      <c r="O580">
        <v>4329.1400000000003</v>
      </c>
      <c r="P580">
        <v>4319.1567098420801</v>
      </c>
      <c r="Q580">
        <v>4046.0456130748198</v>
      </c>
      <c r="R580">
        <v>33.472533338349798</v>
      </c>
      <c r="S580" s="1">
        <f>(Table2[[#This Row],[Close Price]]-Table2[[#This Row],[20D EMA]])/Table2[[#This Row],[20D EMA]]</f>
        <v>-1.3002582499064471E-2</v>
      </c>
      <c r="T580" s="1">
        <f>(Table2[[#This Row],[Close Price]]-Table2[[#This Row],[50D EMA]])/Table2[[#This Row],[50D EMA]]</f>
        <v>-1.0721238647479597E-2</v>
      </c>
      <c r="U580" s="1">
        <f>(Table2[[#This Row],[Close Price]]-Table2[[#This Row],[200D EMA]])/Table2[[#This Row],[200D EMA]]</f>
        <v>5.6055815631999024E-2</v>
      </c>
      <c r="V580">
        <v>1.05331111374221</v>
      </c>
      <c r="W580">
        <v>4229.3999999999996</v>
      </c>
      <c r="X580">
        <v>4297.25</v>
      </c>
      <c r="Y580">
        <v>4229.3999999999996</v>
      </c>
      <c r="Z580">
        <v>4297.25</v>
      </c>
      <c r="AA580">
        <v>4210</v>
      </c>
      <c r="AB580">
        <v>4298</v>
      </c>
      <c r="AC580" s="1">
        <f>(Table2[[#This Row],[Close Price]]/Table2[[#This Row],[Day Low]])-1</f>
        <v>1.0273324821487906E-2</v>
      </c>
      <c r="AD580" s="1">
        <f>(Table2[[#This Row],[Day High]]/Table2[[#This Row],[Close Price]])-1</f>
        <v>5.7104742736111547E-3</v>
      </c>
      <c r="AE580" s="1">
        <f>(Table2[[#This Row],[Close Price]]/Table2[[#This Row],[Current Week Low]])-1</f>
        <v>1.0273324821487906E-2</v>
      </c>
      <c r="AF580" s="1">
        <f>(Table2[[#This Row],[Current Week High]]/Table2[[#This Row],[Close Price]])-1</f>
        <v>5.7104742736111547E-3</v>
      </c>
      <c r="AG580" s="1">
        <f>(Table2[[#This Row],[Close Price]]/Table2[[#This Row],[Current Month Low]])-1</f>
        <v>1.4928741092636644E-2</v>
      </c>
      <c r="AH580" s="1">
        <f>(Table2[[#This Row],[Current Month High]]/Table2[[#This Row],[Close Price]])-1</f>
        <v>5.8860011467753992E-3</v>
      </c>
      <c r="AI580">
        <v>7.47510443848953</v>
      </c>
      <c r="AJ580">
        <v>29.050135910601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-0.06</v>
      </c>
      <c r="AM580" t="s">
        <v>3189</v>
      </c>
      <c r="AN580">
        <v>-1.69</v>
      </c>
      <c r="AO580" t="s">
        <v>3189</v>
      </c>
      <c r="AP580">
        <v>-4.1997726170363001E-2</v>
      </c>
      <c r="AQ580">
        <f>(Table2[[#This Row],[Sharpe Ratio]]-AVERAGE(Table2[Sharpe Ratio]))/_xlfn.STDEV.P(Table2[Sharpe Ratio])</f>
        <v>-1.2076472766709589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-2.0470506821101715</v>
      </c>
      <c r="AS580">
        <f>_xlfn.RANK.AVG(Table2[[#This Row],[1Y Return vs Nifty Z-Score]],Table2[1Y Return vs Nifty Z-Score])</f>
        <v>506</v>
      </c>
      <c r="AT580">
        <f>_xlfn.RANK.AVG(Table2[[#This Row],[6M Return vs Nifty Z-Score]],Table2[6M Return vs Nifty Z-Score])</f>
        <v>420</v>
      </c>
      <c r="AU580">
        <f>_xlfn.RANK.AVG(Table2[[#This Row],[Sharpe Ratio Z-Score]],Table2[Sharpe Ratio Z-Score])</f>
        <v>648</v>
      </c>
      <c r="AV580">
        <f>(Table2[[#This Row],[Rank 1Y]]+Table2[[#This Row],[Rank 6M]]+Table2[[#This Row],[Rank Sharpe]])/3</f>
        <v>524.66666666666663</v>
      </c>
    </row>
    <row r="581" spans="1:48" x14ac:dyDescent="0.3">
      <c r="A581" t="s">
        <v>1260</v>
      </c>
      <c r="B581" t="s">
        <v>1261</v>
      </c>
      <c r="C581" t="s">
        <v>3139</v>
      </c>
      <c r="D581" t="s">
        <v>292</v>
      </c>
      <c r="E581">
        <v>9342.4838683769995</v>
      </c>
      <c r="F581">
        <v>114.03</v>
      </c>
      <c r="G581">
        <v>-27.947496579795299</v>
      </c>
      <c r="H581">
        <f>(Table2[[#This Row],[1Y Return vs Nifty]]-AVERAGE(Table2[1Y Return vs Nifty]))/_xlfn.STDEV.P(Table2[1Y Return vs Nifty])</f>
        <v>-0.9219867265702506</v>
      </c>
      <c r="I581">
        <v>-8.9416490882274093</v>
      </c>
      <c r="J581">
        <f>(Table2[[#This Row],[1M Return vs Nifty]]-AVERAGE(Table2[1M Return vs Nifty]))/_xlfn.STDEV.P(Table2[1M Return vs Nifty])</f>
        <v>-0.95719852549897477</v>
      </c>
      <c r="K581">
        <v>-29.120286790286698</v>
      </c>
      <c r="L581">
        <f>(Table2[[#This Row],[6M Return vs Nifty]]-AVERAGE(Table2[6M Return vs Nifty]))/_xlfn.STDEV.P(Table2[6M Return vs Nifty])</f>
        <v>-1.22059090707448</v>
      </c>
      <c r="M581">
        <v>0.30628007908001398</v>
      </c>
      <c r="N581">
        <f>(Table2[[#This Row],[1W Return vs Nifty]]-AVERAGE(Table2[1W Return vs Nifty]))/_xlfn.STDEV.P(Table2[1W Return vs Nifty])</f>
        <v>-0.28963548185729965</v>
      </c>
      <c r="O581">
        <v>123.86</v>
      </c>
      <c r="P581">
        <v>129.421798127394</v>
      </c>
      <c r="Q581">
        <v>131.22623067568401</v>
      </c>
      <c r="R581">
        <v>12.622963582218601</v>
      </c>
      <c r="S581" s="1">
        <f>(Table2[[#This Row],[Close Price]]-Table2[[#This Row],[20D EMA]])/Table2[[#This Row],[20D EMA]]</f>
        <v>-7.9363797836266736E-2</v>
      </c>
      <c r="T581" s="1">
        <f>(Table2[[#This Row],[Close Price]]-Table2[[#This Row],[50D EMA]])/Table2[[#This Row],[50D EMA]]</f>
        <v>-0.11892740133500046</v>
      </c>
      <c r="U581" s="1">
        <f>(Table2[[#This Row],[Close Price]]-Table2[[#This Row],[200D EMA]])/Table2[[#This Row],[200D EMA]]</f>
        <v>-0.13104263215624343</v>
      </c>
      <c r="V581">
        <v>0.70171766277467196</v>
      </c>
      <c r="W581">
        <v>112.3</v>
      </c>
      <c r="X581">
        <v>118.5</v>
      </c>
      <c r="Y581">
        <v>112.3</v>
      </c>
      <c r="Z581">
        <v>118.5</v>
      </c>
      <c r="AA581">
        <v>112.3</v>
      </c>
      <c r="AB581">
        <v>122.94</v>
      </c>
      <c r="AC581" s="1">
        <f>(Table2[[#This Row],[Close Price]]/Table2[[#This Row],[Day Low]])-1</f>
        <v>1.5405164737310795E-2</v>
      </c>
      <c r="AD581" s="1">
        <f>(Table2[[#This Row],[Day High]]/Table2[[#This Row],[Close Price]])-1</f>
        <v>3.9200210470928587E-2</v>
      </c>
      <c r="AE581" s="1">
        <f>(Table2[[#This Row],[Close Price]]/Table2[[#This Row],[Current Week Low]])-1</f>
        <v>1.5405164737310795E-2</v>
      </c>
      <c r="AF581" s="1">
        <f>(Table2[[#This Row],[Current Week High]]/Table2[[#This Row],[Close Price]])-1</f>
        <v>3.9200210470928587E-2</v>
      </c>
      <c r="AG581" s="1">
        <f>(Table2[[#This Row],[Close Price]]/Table2[[#This Row],[Current Month Low]])-1</f>
        <v>1.5405164737310795E-2</v>
      </c>
      <c r="AH581" s="1">
        <f>(Table2[[#This Row],[Current Month High]]/Table2[[#This Row],[Close Price]])-1</f>
        <v>7.8137332280978633E-2</v>
      </c>
      <c r="AI581">
        <v>38.560028062790401</v>
      </c>
      <c r="AJ581">
        <v>13.1811414392059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-0.22</v>
      </c>
      <c r="AM581" t="s">
        <v>3189</v>
      </c>
      <c r="AN581">
        <v>-12.01</v>
      </c>
      <c r="AO581" t="s">
        <v>3189</v>
      </c>
      <c r="AP581">
        <v>8.7215942361835996E-2</v>
      </c>
      <c r="AQ581">
        <f>(Table2[[#This Row],[Sharpe Ratio]]-AVERAGE(Table2[Sharpe Ratio]))/_xlfn.STDEV.P(Table2[Sharpe Ratio])</f>
        <v>0.30093608625527329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629</v>
      </c>
      <c r="AT581">
        <f>_xlfn.RANK.AVG(Table2[[#This Row],[6M Return vs Nifty Z-Score]],Table2[6M Return vs Nifty Z-Score])</f>
        <v>679</v>
      </c>
      <c r="AU581">
        <f>_xlfn.RANK.AVG(Table2[[#This Row],[Sharpe Ratio Z-Score]],Table2[Sharpe Ratio Z-Score])</f>
        <v>267</v>
      </c>
      <c r="AV581">
        <f>(Table2[[#This Row],[Rank 1Y]]+Table2[[#This Row],[Rank 6M]]+Table2[[#This Row],[Rank Sharpe]])/3</f>
        <v>525</v>
      </c>
    </row>
    <row r="582" spans="1:48" x14ac:dyDescent="0.3">
      <c r="A582" t="s">
        <v>1703</v>
      </c>
      <c r="B582" t="s">
        <v>1704</v>
      </c>
      <c r="C582" t="s">
        <v>3137</v>
      </c>
      <c r="D582" t="s">
        <v>77</v>
      </c>
      <c r="E582">
        <v>4957.6151387319997</v>
      </c>
      <c r="F582">
        <v>227.73</v>
      </c>
      <c r="G582">
        <v>-5.4489399236686902</v>
      </c>
      <c r="H582">
        <f>(Table2[[#This Row],[1Y Return vs Nifty]]-AVERAGE(Table2[1Y Return vs Nifty]))/_xlfn.STDEV.P(Table2[1Y Return vs Nifty])</f>
        <v>-0.5175940197718103</v>
      </c>
      <c r="I582">
        <v>-4.5355845282636</v>
      </c>
      <c r="J582">
        <f>(Table2[[#This Row],[1M Return vs Nifty]]-AVERAGE(Table2[1M Return vs Nifty]))/_xlfn.STDEV.P(Table2[1M Return vs Nifty])</f>
        <v>-0.46492482526591372</v>
      </c>
      <c r="K582">
        <v>-0.62437068120023398</v>
      </c>
      <c r="L582">
        <f>(Table2[[#This Row],[6M Return vs Nifty]]-AVERAGE(Table2[6M Return vs Nifty]))/_xlfn.STDEV.P(Table2[6M Return vs Nifty])</f>
        <v>-0.21482154872296513</v>
      </c>
      <c r="M582">
        <v>2.0843967746998202</v>
      </c>
      <c r="N582">
        <f>(Table2[[#This Row],[1W Return vs Nifty]]-AVERAGE(Table2[1W Return vs Nifty]))/_xlfn.STDEV.P(Table2[1W Return vs Nifty])</f>
        <v>0.16539947825503432</v>
      </c>
      <c r="O582">
        <v>225.31</v>
      </c>
      <c r="P582">
        <v>225.57705044362999</v>
      </c>
      <c r="Q582">
        <v>215.17277474283699</v>
      </c>
      <c r="R582">
        <v>30.6007493972721</v>
      </c>
      <c r="S582" s="1">
        <f>(Table2[[#This Row],[Close Price]]-Table2[[#This Row],[20D EMA]])/Table2[[#This Row],[20D EMA]]</f>
        <v>1.074075717899777E-2</v>
      </c>
      <c r="T582" s="1">
        <f>(Table2[[#This Row],[Close Price]]-Table2[[#This Row],[50D EMA]])/Table2[[#This Row],[50D EMA]]</f>
        <v>9.5441870178545034E-3</v>
      </c>
      <c r="U582" s="1">
        <f>(Table2[[#This Row],[Close Price]]-Table2[[#This Row],[200D EMA]])/Table2[[#This Row],[200D EMA]]</f>
        <v>5.835880153597834E-2</v>
      </c>
      <c r="V582">
        <v>2.7409563708440499</v>
      </c>
      <c r="W582">
        <v>224.65</v>
      </c>
      <c r="X582">
        <v>258</v>
      </c>
      <c r="Y582">
        <v>224.65</v>
      </c>
      <c r="Z582">
        <v>258</v>
      </c>
      <c r="AA582">
        <v>217.01</v>
      </c>
      <c r="AB582">
        <v>258</v>
      </c>
      <c r="AC582" s="1">
        <f>(Table2[[#This Row],[Close Price]]/Table2[[#This Row],[Day Low]])-1</f>
        <v>1.3710215891386435E-2</v>
      </c>
      <c r="AD582" s="1">
        <f>(Table2[[#This Row],[Day High]]/Table2[[#This Row],[Close Price]])-1</f>
        <v>0.13292056382558304</v>
      </c>
      <c r="AE582" s="1">
        <f>(Table2[[#This Row],[Close Price]]/Table2[[#This Row],[Current Week Low]])-1</f>
        <v>1.3710215891386435E-2</v>
      </c>
      <c r="AF582" s="1">
        <f>(Table2[[#This Row],[Current Week High]]/Table2[[#This Row],[Close Price]])-1</f>
        <v>0.13292056382558304</v>
      </c>
      <c r="AG582" s="1">
        <f>(Table2[[#This Row],[Close Price]]/Table2[[#This Row],[Current Month Low]])-1</f>
        <v>4.9398645223722504E-2</v>
      </c>
      <c r="AH582" s="1">
        <f>(Table2[[#This Row],[Current Month High]]/Table2[[#This Row],[Close Price]])-1</f>
        <v>0.13292056382558304</v>
      </c>
      <c r="AI582">
        <v>13.2920563825583</v>
      </c>
      <c r="AJ582">
        <v>24.103542234332402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0.01</v>
      </c>
      <c r="AM582" t="s">
        <v>3188</v>
      </c>
      <c r="AN582">
        <v>0.18</v>
      </c>
      <c r="AO582" t="s">
        <v>3188</v>
      </c>
      <c r="AP582">
        <v>-7.8874488160367004E-2</v>
      </c>
      <c r="AQ582">
        <f>(Table2[[#This Row],[Sharpe Ratio]]-AVERAGE(Table2[Sharpe Ratio]))/_xlfn.STDEV.P(Table2[Sharpe Ratio])</f>
        <v>-1.6381874064316704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489</v>
      </c>
      <c r="AT582">
        <f>_xlfn.RANK.AVG(Table2[[#This Row],[6M Return vs Nifty Z-Score]],Table2[6M Return vs Nifty Z-Score])</f>
        <v>397</v>
      </c>
      <c r="AU582">
        <f>_xlfn.RANK.AVG(Table2[[#This Row],[Sharpe Ratio Z-Score]],Table2[Sharpe Ratio Z-Score])</f>
        <v>693</v>
      </c>
      <c r="AV582">
        <f>(Table2[[#This Row],[Rank 1Y]]+Table2[[#This Row],[Rank 6M]]+Table2[[#This Row],[Rank Sharpe]])/3</f>
        <v>526.33333333333337</v>
      </c>
    </row>
    <row r="583" spans="1:48" x14ac:dyDescent="0.3">
      <c r="A583" t="s">
        <v>1739</v>
      </c>
      <c r="B583" t="s">
        <v>1740</v>
      </c>
      <c r="C583" t="s">
        <v>3143</v>
      </c>
      <c r="D583" t="s">
        <v>276</v>
      </c>
      <c r="E583">
        <v>4732.7566434749997</v>
      </c>
      <c r="F583">
        <v>273.45</v>
      </c>
      <c r="G583">
        <v>-2.9055920874450698</v>
      </c>
      <c r="H583">
        <f>(Table2[[#This Row],[1Y Return vs Nifty]]-AVERAGE(Table2[1Y Return vs Nifty]))/_xlfn.STDEV.P(Table2[1Y Return vs Nifty])</f>
        <v>-0.47187947321042673</v>
      </c>
      <c r="I583">
        <v>-2.1621950247451802</v>
      </c>
      <c r="J583">
        <f>(Table2[[#This Row],[1M Return vs Nifty]]-AVERAGE(Table2[1M Return vs Nifty]))/_xlfn.STDEV.P(Table2[1M Return vs Nifty])</f>
        <v>-0.19975457705672345</v>
      </c>
      <c r="K583">
        <v>-7.4706071029404804</v>
      </c>
      <c r="L583">
        <f>(Table2[[#This Row],[6M Return vs Nifty]]-AVERAGE(Table2[6M Return vs Nifty]))/_xlfn.STDEV.P(Table2[6M Return vs Nifty])</f>
        <v>-0.45646090457511168</v>
      </c>
      <c r="M583">
        <v>3.2160589794249499</v>
      </c>
      <c r="N583">
        <f>(Table2[[#This Row],[1W Return vs Nifty]]-AVERAGE(Table2[1W Return vs Nifty]))/_xlfn.STDEV.P(Table2[1W Return vs Nifty])</f>
        <v>0.45500131791845316</v>
      </c>
      <c r="O583">
        <v>283.73</v>
      </c>
      <c r="P583">
        <v>285.98136960579598</v>
      </c>
      <c r="Q583">
        <v>273.18125205694901</v>
      </c>
      <c r="R583">
        <v>48.884365019116203</v>
      </c>
      <c r="S583" s="1">
        <f>(Table2[[#This Row],[Close Price]]-Table2[[#This Row],[20D EMA]])/Table2[[#This Row],[20D EMA]]</f>
        <v>-3.6231628661051098E-2</v>
      </c>
      <c r="T583" s="1">
        <f>(Table2[[#This Row],[Close Price]]-Table2[[#This Row],[50D EMA]])/Table2[[#This Row],[50D EMA]]</f>
        <v>-4.3818832055631973E-2</v>
      </c>
      <c r="U583" s="1">
        <f>(Table2[[#This Row],[Close Price]]-Table2[[#This Row],[200D EMA]])/Table2[[#This Row],[200D EMA]]</f>
        <v>9.8377154737894559E-4</v>
      </c>
      <c r="V583">
        <v>0.66461920045372103</v>
      </c>
      <c r="W583">
        <v>271</v>
      </c>
      <c r="X583">
        <v>286.3</v>
      </c>
      <c r="Y583">
        <v>271</v>
      </c>
      <c r="Z583">
        <v>286.3</v>
      </c>
      <c r="AA583">
        <v>271</v>
      </c>
      <c r="AB583">
        <v>299.75</v>
      </c>
      <c r="AC583" s="1">
        <f>(Table2[[#This Row],[Close Price]]/Table2[[#This Row],[Day Low]])-1</f>
        <v>9.0405904059041031E-3</v>
      </c>
      <c r="AD583" s="1">
        <f>(Table2[[#This Row],[Day High]]/Table2[[#This Row],[Close Price]])-1</f>
        <v>4.6992137502285702E-2</v>
      </c>
      <c r="AE583" s="1">
        <f>(Table2[[#This Row],[Close Price]]/Table2[[#This Row],[Current Week Low]])-1</f>
        <v>9.0405904059041031E-3</v>
      </c>
      <c r="AF583" s="1">
        <f>(Table2[[#This Row],[Current Week High]]/Table2[[#This Row],[Close Price]])-1</f>
        <v>4.6992137502285702E-2</v>
      </c>
      <c r="AG583" s="1">
        <f>(Table2[[#This Row],[Close Price]]/Table2[[#This Row],[Current Month Low]])-1</f>
        <v>9.0405904059041031E-3</v>
      </c>
      <c r="AH583" s="1">
        <f>(Table2[[#This Row],[Current Month High]]/Table2[[#This Row],[Close Price]])-1</f>
        <v>9.6178460413238298E-2</v>
      </c>
      <c r="AI583">
        <v>22.8743828853538</v>
      </c>
      <c r="AJ583">
        <v>30.028530670470701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</v>
      </c>
      <c r="AM583" t="s">
        <v>3189</v>
      </c>
      <c r="AN583">
        <v>-2.88</v>
      </c>
      <c r="AO583" t="s">
        <v>3189</v>
      </c>
      <c r="AP583">
        <v>-3.9876998764520999E-2</v>
      </c>
      <c r="AQ583">
        <f>(Table2[[#This Row],[Sharpe Ratio]]-AVERAGE(Table2[Sharpe Ratio]))/_xlfn.STDEV.P(Table2[Sharpe Ratio])</f>
        <v>-1.1828875579964773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459</v>
      </c>
      <c r="AT583">
        <f>_xlfn.RANK.AVG(Table2[[#This Row],[6M Return vs Nifty Z-Score]],Table2[6M Return vs Nifty Z-Score])</f>
        <v>477</v>
      </c>
      <c r="AU583">
        <f>_xlfn.RANK.AVG(Table2[[#This Row],[Sharpe Ratio Z-Score]],Table2[Sharpe Ratio Z-Score])</f>
        <v>644</v>
      </c>
      <c r="AV583">
        <f>(Table2[[#This Row],[Rank 1Y]]+Table2[[#This Row],[Rank 6M]]+Table2[[#This Row],[Rank Sharpe]])/3</f>
        <v>526.66666666666663</v>
      </c>
    </row>
    <row r="584" spans="1:48" x14ac:dyDescent="0.3">
      <c r="A584" t="s">
        <v>1823</v>
      </c>
      <c r="B584" t="s">
        <v>1824</v>
      </c>
      <c r="C584" t="s">
        <v>3139</v>
      </c>
      <c r="D584" t="s">
        <v>292</v>
      </c>
      <c r="E584">
        <v>4307.5303497000004</v>
      </c>
      <c r="F584">
        <v>190.43</v>
      </c>
      <c r="G584">
        <v>-3.4648085753199802</v>
      </c>
      <c r="H584">
        <f>(Table2[[#This Row],[1Y Return vs Nifty]]-AVERAGE(Table2[1Y Return vs Nifty]))/_xlfn.STDEV.P(Table2[1Y Return vs Nifty])</f>
        <v>-0.4819309210732598</v>
      </c>
      <c r="I584">
        <v>-7.8716494135046897</v>
      </c>
      <c r="J584">
        <f>(Table2[[#This Row],[1M Return vs Nifty]]-AVERAGE(Table2[1M Return vs Nifty]))/_xlfn.STDEV.P(Table2[1M Return vs Nifty])</f>
        <v>-0.8376513214225435</v>
      </c>
      <c r="K584">
        <v>-16.8568211969088</v>
      </c>
      <c r="L584">
        <f>(Table2[[#This Row],[6M Return vs Nifty]]-AVERAGE(Table2[6M Return vs Nifty]))/_xlfn.STDEV.P(Table2[6M Return vs Nifty])</f>
        <v>-0.7877493071132643</v>
      </c>
      <c r="M584">
        <v>-0.101867089015858</v>
      </c>
      <c r="N584">
        <f>(Table2[[#This Row],[1W Return vs Nifty]]-AVERAGE(Table2[1W Return vs Nifty]))/_xlfn.STDEV.P(Table2[1W Return vs Nifty])</f>
        <v>-0.39408376177726828</v>
      </c>
      <c r="O584">
        <v>202.56</v>
      </c>
      <c r="P584">
        <v>200.93969084434099</v>
      </c>
      <c r="Q584">
        <v>190.348867118595</v>
      </c>
      <c r="R584">
        <v>28.8855376872317</v>
      </c>
      <c r="S584" s="1">
        <f>(Table2[[#This Row],[Close Price]]-Table2[[#This Row],[20D EMA]])/Table2[[#This Row],[20D EMA]]</f>
        <v>-5.9883491311216404E-2</v>
      </c>
      <c r="T584" s="1">
        <f>(Table2[[#This Row],[Close Price]]-Table2[[#This Row],[50D EMA]])/Table2[[#This Row],[50D EMA]]</f>
        <v>-5.2302712322188097E-2</v>
      </c>
      <c r="U584" s="1">
        <f>(Table2[[#This Row],[Close Price]]-Table2[[#This Row],[200D EMA]])/Table2[[#This Row],[200D EMA]]</f>
        <v>4.2623254150739103E-4</v>
      </c>
      <c r="V584">
        <v>0.69611466640512598</v>
      </c>
      <c r="W584">
        <v>189.05</v>
      </c>
      <c r="X584">
        <v>198.7</v>
      </c>
      <c r="Y584">
        <v>189.05</v>
      </c>
      <c r="Z584">
        <v>198.7</v>
      </c>
      <c r="AA584">
        <v>189.05</v>
      </c>
      <c r="AB584">
        <v>202.9</v>
      </c>
      <c r="AC584" s="1">
        <f>(Table2[[#This Row],[Close Price]]/Table2[[#This Row],[Day Low]])-1</f>
        <v>7.2996561756148992E-3</v>
      </c>
      <c r="AD584" s="1">
        <f>(Table2[[#This Row],[Day High]]/Table2[[#This Row],[Close Price]])-1</f>
        <v>4.3428031297589653E-2</v>
      </c>
      <c r="AE584" s="1">
        <f>(Table2[[#This Row],[Close Price]]/Table2[[#This Row],[Current Week Low]])-1</f>
        <v>7.2996561756148992E-3</v>
      </c>
      <c r="AF584" s="1">
        <f>(Table2[[#This Row],[Current Week High]]/Table2[[#This Row],[Close Price]])-1</f>
        <v>4.3428031297589653E-2</v>
      </c>
      <c r="AG584" s="1">
        <f>(Table2[[#This Row],[Close Price]]/Table2[[#This Row],[Current Month Low]])-1</f>
        <v>7.2996561756148992E-3</v>
      </c>
      <c r="AH584" s="1">
        <f>(Table2[[#This Row],[Current Month High]]/Table2[[#This Row],[Close Price]])-1</f>
        <v>6.5483379719581958E-2</v>
      </c>
      <c r="AI584">
        <v>24.9015386231161</v>
      </c>
      <c r="AJ584">
        <v>39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0.06</v>
      </c>
      <c r="AM584" t="s">
        <v>3188</v>
      </c>
      <c r="AN584">
        <v>-8.9600000000000009</v>
      </c>
      <c r="AO584" t="s">
        <v>3189</v>
      </c>
      <c r="AQ584">
        <f>(Table2[[#This Row],[Sharpe Ratio]]-AVERAGE(Table2[Sharpe Ratio]))/_xlfn.STDEV.P(Table2[Sharpe Ratio])</f>
        <v>-0.71731934386752505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-3.2187346552538609</v>
      </c>
      <c r="AS584">
        <f>_xlfn.RANK.AVG(Table2[[#This Row],[1Y Return vs Nifty Z-Score]],Table2[1Y Return vs Nifty Z-Score])</f>
        <v>465</v>
      </c>
      <c r="AT584">
        <f>_xlfn.RANK.AVG(Table2[[#This Row],[6M Return vs Nifty Z-Score]],Table2[6M Return vs Nifty Z-Score])</f>
        <v>578</v>
      </c>
      <c r="AU584">
        <f>_xlfn.RANK.AVG(Table2[[#This Row],[Sharpe Ratio Z-Score]],Table2[Sharpe Ratio Z-Score])</f>
        <v>541.5</v>
      </c>
      <c r="AV584">
        <f>(Table2[[#This Row],[Rank 1Y]]+Table2[[#This Row],[Rank 6M]]+Table2[[#This Row],[Rank Sharpe]])/3</f>
        <v>528.16666666666663</v>
      </c>
    </row>
    <row r="585" spans="1:48" x14ac:dyDescent="0.3">
      <c r="A585" t="s">
        <v>1228</v>
      </c>
      <c r="B585" t="s">
        <v>1229</v>
      </c>
      <c r="C585" t="s">
        <v>3129</v>
      </c>
      <c r="D585" t="s">
        <v>143</v>
      </c>
      <c r="E585">
        <v>9718.6541976799999</v>
      </c>
      <c r="F585">
        <v>86.51</v>
      </c>
      <c r="G585">
        <v>-21.935635180710602</v>
      </c>
      <c r="H585">
        <f>(Table2[[#This Row],[1Y Return vs Nifty]]-AVERAGE(Table2[1Y Return vs Nifty]))/_xlfn.STDEV.P(Table2[1Y Return vs Nifty])</f>
        <v>-0.81392855460698865</v>
      </c>
      <c r="I585">
        <v>9.9623147990588699</v>
      </c>
      <c r="J585">
        <f>(Table2[[#This Row],[1M Return vs Nifty]]-AVERAGE(Table2[1M Return vs Nifty]))/_xlfn.STDEV.P(Table2[1M Return vs Nifty])</f>
        <v>1.1548731714130229</v>
      </c>
      <c r="K585">
        <v>-5.7816284311175004</v>
      </c>
      <c r="L585">
        <f>(Table2[[#This Row],[6M Return vs Nifty]]-AVERAGE(Table2[6M Return vs Nifty]))/_xlfn.STDEV.P(Table2[6M Return vs Nifty])</f>
        <v>-0.39684804677030072</v>
      </c>
      <c r="M585">
        <v>0.60699469326731703</v>
      </c>
      <c r="N585">
        <f>(Table2[[#This Row],[1W Return vs Nifty]]-AVERAGE(Table2[1W Return vs Nifty]))/_xlfn.STDEV.P(Table2[1W Return vs Nifty])</f>
        <v>-0.21268009259123244</v>
      </c>
      <c r="O585">
        <v>89.81</v>
      </c>
      <c r="P585">
        <v>87.234344719627799</v>
      </c>
      <c r="Q585">
        <v>85.717512074391493</v>
      </c>
      <c r="R585">
        <v>47.989872349725204</v>
      </c>
      <c r="S585" s="1">
        <f>(Table2[[#This Row],[Close Price]]-Table2[[#This Row],[20D EMA]])/Table2[[#This Row],[20D EMA]]</f>
        <v>-3.6744237835430321E-2</v>
      </c>
      <c r="T585" s="1">
        <f>(Table2[[#This Row],[Close Price]]-Table2[[#This Row],[50D EMA]])/Table2[[#This Row],[50D EMA]]</f>
        <v>-8.3034350972182626E-3</v>
      </c>
      <c r="U585" s="1">
        <f>(Table2[[#This Row],[Close Price]]-Table2[[#This Row],[200D EMA]])/Table2[[#This Row],[200D EMA]]</f>
        <v>9.2453444626430254E-3</v>
      </c>
      <c r="V585">
        <v>4.4377505751026201</v>
      </c>
      <c r="W585">
        <v>85.9</v>
      </c>
      <c r="X585">
        <v>91.91</v>
      </c>
      <c r="Y585">
        <v>85.9</v>
      </c>
      <c r="Z585">
        <v>91.91</v>
      </c>
      <c r="AA585">
        <v>85.9</v>
      </c>
      <c r="AB585">
        <v>96</v>
      </c>
      <c r="AC585" s="1">
        <f>(Table2[[#This Row],[Close Price]]/Table2[[#This Row],[Day Low]])-1</f>
        <v>7.1012805587893357E-3</v>
      </c>
      <c r="AD585" s="1">
        <f>(Table2[[#This Row],[Day High]]/Table2[[#This Row],[Close Price]])-1</f>
        <v>6.2420529418564241E-2</v>
      </c>
      <c r="AE585" s="1">
        <f>(Table2[[#This Row],[Close Price]]/Table2[[#This Row],[Current Week Low]])-1</f>
        <v>7.1012805587893357E-3</v>
      </c>
      <c r="AF585" s="1">
        <f>(Table2[[#This Row],[Current Week High]]/Table2[[#This Row],[Close Price]])-1</f>
        <v>6.2420529418564241E-2</v>
      </c>
      <c r="AG585" s="1">
        <f>(Table2[[#This Row],[Close Price]]/Table2[[#This Row],[Current Month Low]])-1</f>
        <v>7.1012805587893357E-3</v>
      </c>
      <c r="AH585" s="1">
        <f>(Table2[[#This Row],[Current Month High]]/Table2[[#This Row],[Close Price]])-1</f>
        <v>0.10969830077447695</v>
      </c>
      <c r="AI585">
        <v>22.309559588486799</v>
      </c>
      <c r="AJ585">
        <v>19.488950276242999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0.09</v>
      </c>
      <c r="AM585" t="s">
        <v>3188</v>
      </c>
      <c r="AN585">
        <v>-0.55000000000000004</v>
      </c>
      <c r="AO585" t="s">
        <v>3189</v>
      </c>
      <c r="AQ585">
        <f>(Table2[[#This Row],[Sharpe Ratio]]-AVERAGE(Table2[Sharpe Ratio]))/_xlfn.STDEV.P(Table2[Sharpe Ratio])</f>
        <v>-0.71731934386752505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-0.98590286642302394</v>
      </c>
      <c r="AS585">
        <f>_xlfn.RANK.AVG(Table2[[#This Row],[1Y Return vs Nifty Z-Score]],Table2[1Y Return vs Nifty Z-Score])</f>
        <v>585</v>
      </c>
      <c r="AT585">
        <f>_xlfn.RANK.AVG(Table2[[#This Row],[6M Return vs Nifty Z-Score]],Table2[6M Return vs Nifty Z-Score])</f>
        <v>464</v>
      </c>
      <c r="AU585">
        <f>_xlfn.RANK.AVG(Table2[[#This Row],[Sharpe Ratio Z-Score]],Table2[Sharpe Ratio Z-Score])</f>
        <v>541.5</v>
      </c>
      <c r="AV585">
        <f>(Table2[[#This Row],[Rank 1Y]]+Table2[[#This Row],[Rank 6M]]+Table2[[#This Row],[Rank Sharpe]])/3</f>
        <v>530.16666666666663</v>
      </c>
    </row>
    <row r="586" spans="1:48" x14ac:dyDescent="0.3">
      <c r="A586" t="s">
        <v>1138</v>
      </c>
      <c r="B586" t="s">
        <v>1139</v>
      </c>
      <c r="C586" t="s">
        <v>3129</v>
      </c>
      <c r="D586" t="s">
        <v>24</v>
      </c>
      <c r="E586">
        <v>11202.329196098999</v>
      </c>
      <c r="F586">
        <v>97.35</v>
      </c>
      <c r="G586">
        <v>-37.664550843361198</v>
      </c>
      <c r="H586">
        <f>(Table2[[#This Row],[1Y Return vs Nifty]]-AVERAGE(Table2[1Y Return vs Nifty]))/_xlfn.STDEV.P(Table2[1Y Return vs Nifty])</f>
        <v>-1.0966426360941486</v>
      </c>
      <c r="I586">
        <v>-3.8013597510013701</v>
      </c>
      <c r="J586">
        <f>(Table2[[#This Row],[1M Return vs Nifty]]-AVERAGE(Table2[1M Return vs Nifty]))/_xlfn.STDEV.P(Table2[1M Return vs Nifty])</f>
        <v>-0.38289253931397077</v>
      </c>
      <c r="K586">
        <v>-38.765304838759803</v>
      </c>
      <c r="L586">
        <f>(Table2[[#This Row],[6M Return vs Nifty]]-AVERAGE(Table2[6M Return vs Nifty]))/_xlfn.STDEV.P(Table2[6M Return vs Nifty])</f>
        <v>-1.5610138496732033</v>
      </c>
      <c r="M586">
        <v>-0.231076786363654</v>
      </c>
      <c r="N586">
        <f>(Table2[[#This Row],[1W Return vs Nifty]]-AVERAGE(Table2[1W Return vs Nifty]))/_xlfn.STDEV.P(Table2[1W Return vs Nifty])</f>
        <v>-0.42714960589403289</v>
      </c>
      <c r="O586">
        <v>105.55</v>
      </c>
      <c r="P586">
        <v>108.523570940337</v>
      </c>
      <c r="Q586">
        <v>113.54498193583601</v>
      </c>
      <c r="R586">
        <v>24.090754457537098</v>
      </c>
      <c r="S586" s="1">
        <f>(Table2[[#This Row],[Close Price]]-Table2[[#This Row],[20D EMA]])/Table2[[#This Row],[20D EMA]]</f>
        <v>-7.768829938417815E-2</v>
      </c>
      <c r="T586" s="1">
        <f>(Table2[[#This Row],[Close Price]]-Table2[[#This Row],[50D EMA]])/Table2[[#This Row],[50D EMA]]</f>
        <v>-0.10295985326984766</v>
      </c>
      <c r="U586" s="1">
        <f>(Table2[[#This Row],[Close Price]]-Table2[[#This Row],[200D EMA]])/Table2[[#This Row],[200D EMA]]</f>
        <v>-0.14263053866165354</v>
      </c>
      <c r="V586">
        <v>0.59372231356277805</v>
      </c>
      <c r="W586">
        <v>96.59</v>
      </c>
      <c r="X586">
        <v>103.17</v>
      </c>
      <c r="Y586">
        <v>96.59</v>
      </c>
      <c r="Z586">
        <v>103.17</v>
      </c>
      <c r="AA586">
        <v>96.59</v>
      </c>
      <c r="AB586">
        <v>108</v>
      </c>
      <c r="AC586" s="1">
        <f>(Table2[[#This Row],[Close Price]]/Table2[[#This Row],[Day Low]])-1</f>
        <v>7.8683093487936784E-3</v>
      </c>
      <c r="AD586" s="1">
        <f>(Table2[[#This Row],[Day High]]/Table2[[#This Row],[Close Price]])-1</f>
        <v>5.9784283513097058E-2</v>
      </c>
      <c r="AE586" s="1">
        <f>(Table2[[#This Row],[Close Price]]/Table2[[#This Row],[Current Week Low]])-1</f>
        <v>7.8683093487936784E-3</v>
      </c>
      <c r="AF586" s="1">
        <f>(Table2[[#This Row],[Current Week High]]/Table2[[#This Row],[Close Price]])-1</f>
        <v>5.9784283513097058E-2</v>
      </c>
      <c r="AG586" s="1">
        <f>(Table2[[#This Row],[Close Price]]/Table2[[#This Row],[Current Month Low]])-1</f>
        <v>7.8683093487936784E-3</v>
      </c>
      <c r="AH586" s="1">
        <f>(Table2[[#This Row],[Current Month High]]/Table2[[#This Row],[Close Price]])-1</f>
        <v>0.10939907550077055</v>
      </c>
      <c r="AI586">
        <v>56.651258346173599</v>
      </c>
      <c r="AJ586">
        <v>2.9069767441860499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-0.09</v>
      </c>
      <c r="AM586" t="s">
        <v>3189</v>
      </c>
      <c r="AN586">
        <v>-7.46</v>
      </c>
      <c r="AO586" t="s">
        <v>3189</v>
      </c>
      <c r="AP586">
        <v>0.111333386805296</v>
      </c>
      <c r="AQ586">
        <f>(Table2[[#This Row],[Sharpe Ratio]]-AVERAGE(Table2[Sharpe Ratio]))/_xlfn.STDEV.P(Table2[Sharpe Ratio])</f>
        <v>0.58250982266408891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676</v>
      </c>
      <c r="AT586">
        <f>_xlfn.RANK.AVG(Table2[[#This Row],[6M Return vs Nifty Z-Score]],Table2[6M Return vs Nifty Z-Score])</f>
        <v>716</v>
      </c>
      <c r="AU586">
        <f>_xlfn.RANK.AVG(Table2[[#This Row],[Sharpe Ratio Z-Score]],Table2[Sharpe Ratio Z-Score])</f>
        <v>201</v>
      </c>
      <c r="AV586">
        <f>(Table2[[#This Row],[Rank 1Y]]+Table2[[#This Row],[Rank 6M]]+Table2[[#This Row],[Rank Sharpe]])/3</f>
        <v>531</v>
      </c>
    </row>
    <row r="587" spans="1:48" x14ac:dyDescent="0.3">
      <c r="A587" t="s">
        <v>1974</v>
      </c>
      <c r="B587" t="s">
        <v>1975</v>
      </c>
      <c r="C587" t="s">
        <v>3141</v>
      </c>
      <c r="D587" t="s">
        <v>276</v>
      </c>
      <c r="E587">
        <v>3527.5709549399999</v>
      </c>
      <c r="F587">
        <v>1085.75</v>
      </c>
      <c r="G587">
        <v>-31.098444547940499</v>
      </c>
      <c r="H587">
        <f>(Table2[[#This Row],[1Y Return vs Nifty]]-AVERAGE(Table2[1Y Return vs Nifty]))/_xlfn.STDEV.P(Table2[1Y Return vs Nifty])</f>
        <v>-0.97862237646080918</v>
      </c>
      <c r="I587">
        <v>-7.0432344610070698</v>
      </c>
      <c r="J587">
        <f>(Table2[[#This Row],[1M Return vs Nifty]]-AVERAGE(Table2[1M Return vs Nifty]))/_xlfn.STDEV.P(Table2[1M Return vs Nifty])</f>
        <v>-0.74509550694356808</v>
      </c>
      <c r="K587">
        <v>10.0685433617348</v>
      </c>
      <c r="L587">
        <f>(Table2[[#This Row],[6M Return vs Nifty]]-AVERAGE(Table2[6M Return vs Nifty]))/_xlfn.STDEV.P(Table2[6M Return vs Nifty])</f>
        <v>0.16258710361516279</v>
      </c>
      <c r="M587">
        <v>2.07258018747455</v>
      </c>
      <c r="N587">
        <f>(Table2[[#This Row],[1W Return vs Nifty]]-AVERAGE(Table2[1W Return vs Nifty]))/_xlfn.STDEV.P(Table2[1W Return vs Nifty])</f>
        <v>0.16237551458045643</v>
      </c>
      <c r="O587">
        <v>1165.79</v>
      </c>
      <c r="P587">
        <v>1158.8342146841601</v>
      </c>
      <c r="Q587">
        <v>1080.0683441164299</v>
      </c>
      <c r="R587">
        <v>31.2234955014127</v>
      </c>
      <c r="S587" s="1">
        <f>(Table2[[#This Row],[Close Price]]-Table2[[#This Row],[20D EMA]])/Table2[[#This Row],[20D EMA]]</f>
        <v>-6.8657305346588982E-2</v>
      </c>
      <c r="T587" s="1">
        <f>(Table2[[#This Row],[Close Price]]-Table2[[#This Row],[50D EMA]])/Table2[[#This Row],[50D EMA]]</f>
        <v>-6.3067014900038285E-2</v>
      </c>
      <c r="U587" s="1">
        <f>(Table2[[#This Row],[Close Price]]-Table2[[#This Row],[200D EMA]])/Table2[[#This Row],[200D EMA]]</f>
        <v>5.2604595945436091E-3</v>
      </c>
      <c r="V587">
        <v>0.35218266755934902</v>
      </c>
      <c r="W587">
        <v>1071.4000000000001</v>
      </c>
      <c r="X587">
        <v>1140</v>
      </c>
      <c r="Y587">
        <v>1071.4000000000001</v>
      </c>
      <c r="Z587">
        <v>1140</v>
      </c>
      <c r="AA587">
        <v>1071.4000000000001</v>
      </c>
      <c r="AB587">
        <v>1179.9000000000001</v>
      </c>
      <c r="AC587" s="1">
        <f>(Table2[[#This Row],[Close Price]]/Table2[[#This Row],[Day Low]])-1</f>
        <v>1.3393690498413102E-2</v>
      </c>
      <c r="AD587" s="1">
        <f>(Table2[[#This Row],[Day High]]/Table2[[#This Row],[Close Price]])-1</f>
        <v>4.9965461662445421E-2</v>
      </c>
      <c r="AE587" s="1">
        <f>(Table2[[#This Row],[Close Price]]/Table2[[#This Row],[Current Week Low]])-1</f>
        <v>1.3393690498413102E-2</v>
      </c>
      <c r="AF587" s="1">
        <f>(Table2[[#This Row],[Current Week High]]/Table2[[#This Row],[Close Price]])-1</f>
        <v>4.9965461662445421E-2</v>
      </c>
      <c r="AG587" s="1">
        <f>(Table2[[#This Row],[Close Price]]/Table2[[#This Row],[Current Month Low]])-1</f>
        <v>1.3393690498413102E-2</v>
      </c>
      <c r="AH587" s="1">
        <f>(Table2[[#This Row],[Current Month High]]/Table2[[#This Row],[Close Price]])-1</f>
        <v>8.6714252820631055E-2</v>
      </c>
      <c r="AI587">
        <v>26.6405710338475</v>
      </c>
      <c r="AJ587">
        <v>44.448879132575001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-0.02</v>
      </c>
      <c r="AM587" t="s">
        <v>3189</v>
      </c>
      <c r="AN587">
        <v>-9.73</v>
      </c>
      <c r="AO587" t="s">
        <v>3189</v>
      </c>
      <c r="AP587">
        <v>-6.2721738449674005E-2</v>
      </c>
      <c r="AQ587">
        <f>(Table2[[#This Row],[Sharpe Ratio]]-AVERAGE(Table2[Sharpe Ratio]))/_xlfn.STDEV.P(Table2[Sharpe Ratio])</f>
        <v>-1.4496023305966728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-2.8483575958054308</v>
      </c>
      <c r="AS587">
        <f>_xlfn.RANK.AVG(Table2[[#This Row],[1Y Return vs Nifty Z-Score]],Table2[1Y Return vs Nifty Z-Score])</f>
        <v>653</v>
      </c>
      <c r="AT587">
        <f>_xlfn.RANK.AVG(Table2[[#This Row],[6M Return vs Nifty Z-Score]],Table2[6M Return vs Nifty Z-Score])</f>
        <v>266</v>
      </c>
      <c r="AU587">
        <f>_xlfn.RANK.AVG(Table2[[#This Row],[Sharpe Ratio Z-Score]],Table2[Sharpe Ratio Z-Score])</f>
        <v>675</v>
      </c>
      <c r="AV587">
        <f>(Table2[[#This Row],[Rank 1Y]]+Table2[[#This Row],[Rank 6M]]+Table2[[#This Row],[Rank Sharpe]])/3</f>
        <v>531.33333333333337</v>
      </c>
    </row>
    <row r="588" spans="1:48" x14ac:dyDescent="0.3">
      <c r="A588" t="s">
        <v>933</v>
      </c>
      <c r="B588" t="s">
        <v>934</v>
      </c>
      <c r="C588" t="s">
        <v>3129</v>
      </c>
      <c r="D588" t="s">
        <v>54</v>
      </c>
      <c r="E588">
        <v>16023.00941997</v>
      </c>
      <c r="F588">
        <v>182.75</v>
      </c>
      <c r="G588">
        <v>4.4177999962243399</v>
      </c>
      <c r="H588">
        <f>(Table2[[#This Row],[1Y Return vs Nifty]]-AVERAGE(Table2[1Y Return vs Nifty]))/_xlfn.STDEV.P(Table2[1Y Return vs Nifty])</f>
        <v>-0.34024763598077556</v>
      </c>
      <c r="I588">
        <v>-7.5665308305995698</v>
      </c>
      <c r="J588">
        <f>(Table2[[#This Row],[1M Return vs Nifty]]-AVERAGE(Table2[1M Return vs Nifty]))/_xlfn.STDEV.P(Table2[1M Return vs Nifty])</f>
        <v>-0.80356152274337822</v>
      </c>
      <c r="K588">
        <v>-16.322104202871898</v>
      </c>
      <c r="L588">
        <f>(Table2[[#This Row],[6M Return vs Nifty]]-AVERAGE(Table2[6M Return vs Nifty]))/_xlfn.STDEV.P(Table2[6M Return vs Nifty])</f>
        <v>-0.76887635823408573</v>
      </c>
      <c r="M588">
        <v>-3.1683012498339198</v>
      </c>
      <c r="N588">
        <f>(Table2[[#This Row],[1W Return vs Nifty]]-AVERAGE(Table2[1W Return vs Nifty]))/_xlfn.STDEV.P(Table2[1W Return vs Nifty])</f>
        <v>-1.1788099552223881</v>
      </c>
      <c r="O588">
        <v>200.89</v>
      </c>
      <c r="P588">
        <v>203.93067216155001</v>
      </c>
      <c r="Q588">
        <v>188.548574327708</v>
      </c>
      <c r="R588">
        <v>18.365002419721801</v>
      </c>
      <c r="S588" s="1">
        <f>(Table2[[#This Row],[Close Price]]-Table2[[#This Row],[20D EMA]])/Table2[[#This Row],[20D EMA]]</f>
        <v>-9.0298173129573334E-2</v>
      </c>
      <c r="T588" s="1">
        <f>(Table2[[#This Row],[Close Price]]-Table2[[#This Row],[50D EMA]])/Table2[[#This Row],[50D EMA]]</f>
        <v>-0.10386212106813966</v>
      </c>
      <c r="U588" s="1">
        <f>(Table2[[#This Row],[Close Price]]-Table2[[#This Row],[200D EMA]])/Table2[[#This Row],[200D EMA]]</f>
        <v>-3.0753742627773726E-2</v>
      </c>
      <c r="V588">
        <v>0.86776010107061097</v>
      </c>
      <c r="W588">
        <v>181.7</v>
      </c>
      <c r="X588">
        <v>191.98</v>
      </c>
      <c r="Y588">
        <v>181.7</v>
      </c>
      <c r="Z588">
        <v>191.98</v>
      </c>
      <c r="AA588">
        <v>181.7</v>
      </c>
      <c r="AB588">
        <v>198.59</v>
      </c>
      <c r="AC588" s="1">
        <f>(Table2[[#This Row],[Close Price]]/Table2[[#This Row],[Day Low]])-1</f>
        <v>5.77875619152457E-3</v>
      </c>
      <c r="AD588" s="1">
        <f>(Table2[[#This Row],[Day High]]/Table2[[#This Row],[Close Price]])-1</f>
        <v>5.0506155950752252E-2</v>
      </c>
      <c r="AE588" s="1">
        <f>(Table2[[#This Row],[Close Price]]/Table2[[#This Row],[Current Week Low]])-1</f>
        <v>5.77875619152457E-3</v>
      </c>
      <c r="AF588" s="1">
        <f>(Table2[[#This Row],[Current Week High]]/Table2[[#This Row],[Close Price]])-1</f>
        <v>5.0506155950752252E-2</v>
      </c>
      <c r="AG588" s="1">
        <f>(Table2[[#This Row],[Close Price]]/Table2[[#This Row],[Current Month Low]])-1</f>
        <v>5.77875619152457E-3</v>
      </c>
      <c r="AH588" s="1">
        <f>(Table2[[#This Row],[Current Month High]]/Table2[[#This Row],[Close Price]])-1</f>
        <v>8.6675786593707338E-2</v>
      </c>
      <c r="AI588">
        <v>26.073871409028701</v>
      </c>
      <c r="AJ588">
        <v>45.791783007578701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-0.18</v>
      </c>
      <c r="AM588" t="s">
        <v>3189</v>
      </c>
      <c r="AN588">
        <v>-13.05</v>
      </c>
      <c r="AO588" t="s">
        <v>3189</v>
      </c>
      <c r="AP588">
        <v>-2.099006624366E-2</v>
      </c>
      <c r="AQ588">
        <f>(Table2[[#This Row],[Sharpe Ratio]]-AVERAGE(Table2[Sharpe Ratio]))/_xlfn.STDEV.P(Table2[Sharpe Ratio])</f>
        <v>-0.96238060620614729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415</v>
      </c>
      <c r="AT588">
        <f>_xlfn.RANK.AVG(Table2[[#This Row],[6M Return vs Nifty Z-Score]],Table2[6M Return vs Nifty Z-Score])</f>
        <v>571</v>
      </c>
      <c r="AU588">
        <f>_xlfn.RANK.AVG(Table2[[#This Row],[Sharpe Ratio Z-Score]],Table2[Sharpe Ratio Z-Score])</f>
        <v>611</v>
      </c>
      <c r="AV588">
        <f>(Table2[[#This Row],[Rank 1Y]]+Table2[[#This Row],[Rank 6M]]+Table2[[#This Row],[Rank Sharpe]])/3</f>
        <v>532.33333333333337</v>
      </c>
    </row>
    <row r="589" spans="1:48" x14ac:dyDescent="0.3">
      <c r="A589" t="s">
        <v>608</v>
      </c>
      <c r="B589" t="s">
        <v>609</v>
      </c>
      <c r="C589" t="s">
        <v>3129</v>
      </c>
      <c r="D589" t="s">
        <v>422</v>
      </c>
      <c r="E589">
        <v>32169.733035000001</v>
      </c>
      <c r="F589">
        <v>4289.6000000000004</v>
      </c>
      <c r="G589">
        <v>-16.1070795789934</v>
      </c>
      <c r="H589">
        <f>(Table2[[#This Row],[1Y Return vs Nifty]]-AVERAGE(Table2[1Y Return vs Nifty]))/_xlfn.STDEV.P(Table2[1Y Return vs Nifty])</f>
        <v>-0.70916515077940201</v>
      </c>
      <c r="I589">
        <v>-4.0833370589273796</v>
      </c>
      <c r="J589">
        <f>(Table2[[#This Row],[1M Return vs Nifty]]-AVERAGE(Table2[1M Return vs Nifty]))/_xlfn.STDEV.P(Table2[1M Return vs Nifty])</f>
        <v>-0.41439684681227806</v>
      </c>
      <c r="K589">
        <v>-22.5048898573319</v>
      </c>
      <c r="L589">
        <f>(Table2[[#This Row],[6M Return vs Nifty]]-AVERAGE(Table2[6M Return vs Nifty]))/_xlfn.STDEV.P(Table2[6M Return vs Nifty])</f>
        <v>-0.98709907957794585</v>
      </c>
      <c r="M589">
        <v>-0.436723021183126</v>
      </c>
      <c r="N589">
        <f>(Table2[[#This Row],[1W Return vs Nifty]]-AVERAGE(Table2[1W Return vs Nifty]))/_xlfn.STDEV.P(Table2[1W Return vs Nifty])</f>
        <v>-0.47977620036268886</v>
      </c>
      <c r="O589">
        <v>4553.93</v>
      </c>
      <c r="P589">
        <v>4518.7022200039501</v>
      </c>
      <c r="Q589">
        <v>4373.2707938435597</v>
      </c>
      <c r="R589">
        <v>27.514022168414201</v>
      </c>
      <c r="S589" s="1">
        <f>(Table2[[#This Row],[Close Price]]-Table2[[#This Row],[20D EMA]])/Table2[[#This Row],[20D EMA]]</f>
        <v>-5.8044370466827533E-2</v>
      </c>
      <c r="T589" s="1">
        <f>(Table2[[#This Row],[Close Price]]-Table2[[#This Row],[50D EMA]])/Table2[[#This Row],[50D EMA]]</f>
        <v>-5.0700889071586007E-2</v>
      </c>
      <c r="U589" s="1">
        <f>(Table2[[#This Row],[Close Price]]-Table2[[#This Row],[200D EMA]])/Table2[[#This Row],[200D EMA]]</f>
        <v>-1.9132314870907663E-2</v>
      </c>
      <c r="V589">
        <v>0.83817224835058701</v>
      </c>
      <c r="W589">
        <v>4277.1000000000004</v>
      </c>
      <c r="X589">
        <v>4444.7</v>
      </c>
      <c r="Y589">
        <v>4277.1000000000004</v>
      </c>
      <c r="Z589">
        <v>4444.7</v>
      </c>
      <c r="AA589">
        <v>4277.1000000000004</v>
      </c>
      <c r="AB589">
        <v>4688</v>
      </c>
      <c r="AC589" s="1">
        <f>(Table2[[#This Row],[Close Price]]/Table2[[#This Row],[Day Low]])-1</f>
        <v>2.9225409740245567E-3</v>
      </c>
      <c r="AD589" s="1">
        <f>(Table2[[#This Row],[Day High]]/Table2[[#This Row],[Close Price]])-1</f>
        <v>3.6157217456172841E-2</v>
      </c>
      <c r="AE589" s="1">
        <f>(Table2[[#This Row],[Close Price]]/Table2[[#This Row],[Current Week Low]])-1</f>
        <v>2.9225409740245567E-3</v>
      </c>
      <c r="AF589" s="1">
        <f>(Table2[[#This Row],[Current Week High]]/Table2[[#This Row],[Close Price]])-1</f>
        <v>3.6157217456172841E-2</v>
      </c>
      <c r="AG589" s="1">
        <f>(Table2[[#This Row],[Close Price]]/Table2[[#This Row],[Current Month Low]])-1</f>
        <v>2.9225409740245567E-3</v>
      </c>
      <c r="AH589" s="1">
        <f>(Table2[[#This Row],[Current Month High]]/Table2[[#This Row],[Close Price]])-1</f>
        <v>9.2875792614695918E-2</v>
      </c>
      <c r="AI589">
        <v>22.820309585975298</v>
      </c>
      <c r="AJ589">
        <v>17.179774360094999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0.02</v>
      </c>
      <c r="AM589" t="s">
        <v>3188</v>
      </c>
      <c r="AN589">
        <v>-8.43</v>
      </c>
      <c r="AO589" t="s">
        <v>3189</v>
      </c>
      <c r="AP589">
        <v>3.4243884859252997E-2</v>
      </c>
      <c r="AQ589">
        <f>(Table2[[#This Row],[Sharpe Ratio]]-AVERAGE(Table2[Sharpe Ratio]))/_xlfn.STDEV.P(Table2[Sharpe Ratio])</f>
        <v>-0.31751833544899705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-2.9079556129813118</v>
      </c>
      <c r="AS589">
        <f>_xlfn.RANK.AVG(Table2[[#This Row],[1Y Return vs Nifty Z-Score]],Table2[1Y Return vs Nifty Z-Score])</f>
        <v>552</v>
      </c>
      <c r="AT589">
        <f>_xlfn.RANK.AVG(Table2[[#This Row],[6M Return vs Nifty Z-Score]],Table2[6M Return vs Nifty Z-Score])</f>
        <v>628</v>
      </c>
      <c r="AU589">
        <f>_xlfn.RANK.AVG(Table2[[#This Row],[Sharpe Ratio Z-Score]],Table2[Sharpe Ratio Z-Score])</f>
        <v>421</v>
      </c>
      <c r="AV589">
        <f>(Table2[[#This Row],[Rank 1Y]]+Table2[[#This Row],[Rank 6M]]+Table2[[#This Row],[Rank Sharpe]])/3</f>
        <v>533.66666666666663</v>
      </c>
    </row>
    <row r="590" spans="1:48" x14ac:dyDescent="0.3">
      <c r="A590" t="s">
        <v>1462</v>
      </c>
      <c r="B590" t="s">
        <v>1463</v>
      </c>
      <c r="C590" t="s">
        <v>3141</v>
      </c>
      <c r="D590" t="s">
        <v>146</v>
      </c>
      <c r="E590">
        <v>7198.5394999999999</v>
      </c>
      <c r="F590">
        <v>365.7</v>
      </c>
      <c r="G590">
        <v>-34.739550843361201</v>
      </c>
      <c r="H590">
        <f>(Table2[[#This Row],[1Y Return vs Nifty]]-AVERAGE(Table2[1Y Return vs Nifty]))/_xlfn.STDEV.P(Table2[1Y Return vs Nifty])</f>
        <v>-1.0440682116337539</v>
      </c>
      <c r="I590">
        <v>-2.7402295813806399</v>
      </c>
      <c r="J590">
        <f>(Table2[[#This Row],[1M Return vs Nifty]]-AVERAGE(Table2[1M Return vs Nifty]))/_xlfn.STDEV.P(Table2[1M Return vs Nifty])</f>
        <v>-0.26433629304952128</v>
      </c>
      <c r="K590">
        <v>-20.930271848898698</v>
      </c>
      <c r="L590">
        <f>(Table2[[#This Row],[6M Return vs Nifty]]-AVERAGE(Table2[6M Return vs Nifty]))/_xlfn.STDEV.P(Table2[6M Return vs Nifty])</f>
        <v>-0.93152260546397236</v>
      </c>
      <c r="M590">
        <v>2.4332267129987302</v>
      </c>
      <c r="N590">
        <f>(Table2[[#This Row],[1W Return vs Nifty]]-AVERAGE(Table2[1W Return vs Nifty]))/_xlfn.STDEV.P(Table2[1W Return vs Nifty])</f>
        <v>0.25466798208880725</v>
      </c>
      <c r="O590">
        <v>394.05</v>
      </c>
      <c r="P590">
        <v>412.79235390027202</v>
      </c>
      <c r="Q590">
        <v>417.77985143955999</v>
      </c>
      <c r="R590">
        <v>38.650221238927401</v>
      </c>
      <c r="S590" s="1">
        <f>(Table2[[#This Row],[Close Price]]-Table2[[#This Row],[20D EMA]])/Table2[[#This Row],[20D EMA]]</f>
        <v>-7.1945184621241012E-2</v>
      </c>
      <c r="T590" s="1">
        <f>(Table2[[#This Row],[Close Price]]-Table2[[#This Row],[50D EMA]])/Table2[[#This Row],[50D EMA]]</f>
        <v>-0.1140824277759012</v>
      </c>
      <c r="U590" s="1">
        <f>(Table2[[#This Row],[Close Price]]-Table2[[#This Row],[200D EMA]])/Table2[[#This Row],[200D EMA]]</f>
        <v>-0.12465860012182604</v>
      </c>
      <c r="V590">
        <v>0.46014572528410602</v>
      </c>
      <c r="W590">
        <v>360.6</v>
      </c>
      <c r="X590">
        <v>388</v>
      </c>
      <c r="Y590">
        <v>360.6</v>
      </c>
      <c r="Z590">
        <v>388</v>
      </c>
      <c r="AA590">
        <v>360.6</v>
      </c>
      <c r="AB590">
        <v>407.35</v>
      </c>
      <c r="AC590" s="1">
        <f>(Table2[[#This Row],[Close Price]]/Table2[[#This Row],[Day Low]])-1</f>
        <v>1.4143094841930104E-2</v>
      </c>
      <c r="AD590" s="1">
        <f>(Table2[[#This Row],[Day High]]/Table2[[#This Row],[Close Price]])-1</f>
        <v>6.0978944490019282E-2</v>
      </c>
      <c r="AE590" s="1">
        <f>(Table2[[#This Row],[Close Price]]/Table2[[#This Row],[Current Week Low]])-1</f>
        <v>1.4143094841930104E-2</v>
      </c>
      <c r="AF590" s="1">
        <f>(Table2[[#This Row],[Current Week High]]/Table2[[#This Row],[Close Price]])-1</f>
        <v>6.0978944490019282E-2</v>
      </c>
      <c r="AG590" s="1">
        <f>(Table2[[#This Row],[Close Price]]/Table2[[#This Row],[Current Month Low]])-1</f>
        <v>1.4143094841930104E-2</v>
      </c>
      <c r="AH590" s="1">
        <f>(Table2[[#This Row],[Current Month High]]/Table2[[#This Row],[Close Price]])-1</f>
        <v>0.1138911676237353</v>
      </c>
      <c r="AI590">
        <v>49.712879409351899</v>
      </c>
      <c r="AJ590">
        <v>6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-0.28000000000000003</v>
      </c>
      <c r="AM590" t="s">
        <v>3189</v>
      </c>
      <c r="AN590">
        <v>-6.58</v>
      </c>
      <c r="AO590" t="s">
        <v>3189</v>
      </c>
      <c r="AP590">
        <v>7.0208666049905E-2</v>
      </c>
      <c r="AQ590">
        <f>(Table2[[#This Row],[Sharpe Ratio]]-AVERAGE(Table2[Sharpe Ratio]))/_xlfn.STDEV.P(Table2[Sharpe Ratio])</f>
        <v>0.10237432120117596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665</v>
      </c>
      <c r="AT590">
        <f>_xlfn.RANK.AVG(Table2[[#This Row],[6M Return vs Nifty Z-Score]],Table2[6M Return vs Nifty Z-Score])</f>
        <v>619</v>
      </c>
      <c r="AU590">
        <f>_xlfn.RANK.AVG(Table2[[#This Row],[Sharpe Ratio Z-Score]],Table2[Sharpe Ratio Z-Score])</f>
        <v>320</v>
      </c>
      <c r="AV590">
        <f>(Table2[[#This Row],[Rank 1Y]]+Table2[[#This Row],[Rank 6M]]+Table2[[#This Row],[Rank Sharpe]])/3</f>
        <v>534.66666666666663</v>
      </c>
    </row>
    <row r="591" spans="1:48" x14ac:dyDescent="0.3">
      <c r="A591" t="s">
        <v>1988</v>
      </c>
      <c r="B591" t="s">
        <v>1989</v>
      </c>
      <c r="C591" t="s">
        <v>3128</v>
      </c>
      <c r="D591" t="s">
        <v>21</v>
      </c>
      <c r="E591">
        <v>3467.5129532999999</v>
      </c>
      <c r="F591">
        <v>565.75</v>
      </c>
      <c r="G591">
        <v>-29.7107105910383</v>
      </c>
      <c r="H591">
        <f>(Table2[[#This Row],[1Y Return vs Nifty]]-AVERAGE(Table2[1Y Return vs Nifty]))/_xlfn.STDEV.P(Table2[1Y Return vs Nifty])</f>
        <v>-0.95367902121695314</v>
      </c>
      <c r="I591">
        <v>-8.3062251018296092</v>
      </c>
      <c r="J591">
        <f>(Table2[[#This Row],[1M Return vs Nifty]]-AVERAGE(Table2[1M Return vs Nifty]))/_xlfn.STDEV.P(Table2[1M Return vs Nifty])</f>
        <v>-0.886204895527412</v>
      </c>
      <c r="K591">
        <v>-17.549741200284501</v>
      </c>
      <c r="L591">
        <f>(Table2[[#This Row],[6M Return vs Nifty]]-AVERAGE(Table2[6M Return vs Nifty]))/_xlfn.STDEV.P(Table2[6M Return vs Nifty])</f>
        <v>-0.81220606451373545</v>
      </c>
      <c r="M591">
        <v>-2.8216621295319699</v>
      </c>
      <c r="N591">
        <f>(Table2[[#This Row],[1W Return vs Nifty]]-AVERAGE(Table2[1W Return vs Nifty]))/_xlfn.STDEV.P(Table2[1W Return vs Nifty])</f>
        <v>-1.0901021000695006</v>
      </c>
      <c r="O591">
        <v>616.91</v>
      </c>
      <c r="P591">
        <v>619.39231811090201</v>
      </c>
      <c r="Q591">
        <v>604.02363709792803</v>
      </c>
      <c r="R591">
        <v>23.1795494639094</v>
      </c>
      <c r="S591" s="1">
        <f>(Table2[[#This Row],[Close Price]]-Table2[[#This Row],[20D EMA]])/Table2[[#This Row],[20D EMA]]</f>
        <v>-8.292943865393651E-2</v>
      </c>
      <c r="T591" s="1">
        <f>(Table2[[#This Row],[Close Price]]-Table2[[#This Row],[50D EMA]])/Table2[[#This Row],[50D EMA]]</f>
        <v>-8.6604752016471359E-2</v>
      </c>
      <c r="U591" s="1">
        <f>(Table2[[#This Row],[Close Price]]-Table2[[#This Row],[200D EMA]])/Table2[[#This Row],[200D EMA]]</f>
        <v>-6.3364469115507263E-2</v>
      </c>
      <c r="V591">
        <v>0.29879990415552099</v>
      </c>
      <c r="W591">
        <v>563</v>
      </c>
      <c r="X591">
        <v>612</v>
      </c>
      <c r="Y591">
        <v>563</v>
      </c>
      <c r="Z591">
        <v>612</v>
      </c>
      <c r="AA591">
        <v>563</v>
      </c>
      <c r="AB591">
        <v>618.4</v>
      </c>
      <c r="AC591" s="1">
        <f>(Table2[[#This Row],[Close Price]]/Table2[[#This Row],[Day Low]])-1</f>
        <v>4.8845470692717718E-3</v>
      </c>
      <c r="AD591" s="1">
        <f>(Table2[[#This Row],[Day High]]/Table2[[#This Row],[Close Price]])-1</f>
        <v>8.1749889527176212E-2</v>
      </c>
      <c r="AE591" s="1">
        <f>(Table2[[#This Row],[Close Price]]/Table2[[#This Row],[Current Week Low]])-1</f>
        <v>4.8845470692717718E-3</v>
      </c>
      <c r="AF591" s="1">
        <f>(Table2[[#This Row],[Current Week High]]/Table2[[#This Row],[Close Price]])-1</f>
        <v>8.1749889527176212E-2</v>
      </c>
      <c r="AG591" s="1">
        <f>(Table2[[#This Row],[Close Price]]/Table2[[#This Row],[Current Month Low]])-1</f>
        <v>4.8845470692717718E-3</v>
      </c>
      <c r="AH591" s="1">
        <f>(Table2[[#This Row],[Current Month High]]/Table2[[#This Row],[Close Price]])-1</f>
        <v>9.3062306672558437E-2</v>
      </c>
      <c r="AI591">
        <v>39.902783915156803</v>
      </c>
      <c r="AJ591">
        <v>25.7222222222222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-0.16</v>
      </c>
      <c r="AM591" t="s">
        <v>3189</v>
      </c>
      <c r="AN591">
        <v>-10.84</v>
      </c>
      <c r="AO591" t="s">
        <v>3189</v>
      </c>
      <c r="AP591">
        <v>5.1496487348311998E-2</v>
      </c>
      <c r="AQ591">
        <f>(Table2[[#This Row],[Sharpe Ratio]]-AVERAGE(Table2[Sharpe Ratio]))/_xlfn.STDEV.P(Table2[Sharpe Ratio])</f>
        <v>-0.11609236110876389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644</v>
      </c>
      <c r="AT591">
        <f>_xlfn.RANK.AVG(Table2[[#This Row],[6M Return vs Nifty Z-Score]],Table2[6M Return vs Nifty Z-Score])</f>
        <v>590</v>
      </c>
      <c r="AU591">
        <f>_xlfn.RANK.AVG(Table2[[#This Row],[Sharpe Ratio Z-Score]],Table2[Sharpe Ratio Z-Score])</f>
        <v>370</v>
      </c>
      <c r="AV591">
        <f>(Table2[[#This Row],[Rank 1Y]]+Table2[[#This Row],[Rank 6M]]+Table2[[#This Row],[Rank Sharpe]])/3</f>
        <v>534.66666666666663</v>
      </c>
    </row>
    <row r="592" spans="1:48" x14ac:dyDescent="0.3">
      <c r="A592" t="s">
        <v>1976</v>
      </c>
      <c r="B592" t="s">
        <v>1977</v>
      </c>
      <c r="C592" t="s">
        <v>3140</v>
      </c>
      <c r="D592" t="s">
        <v>436</v>
      </c>
      <c r="E592">
        <v>3520.019409555</v>
      </c>
      <c r="F592">
        <v>473.25</v>
      </c>
      <c r="G592">
        <v>5.38513643947406</v>
      </c>
      <c r="H592">
        <f>(Table2[[#This Row],[1Y Return vs Nifty]]-AVERAGE(Table2[1Y Return vs Nifty]))/_xlfn.STDEV.P(Table2[1Y Return vs Nifty])</f>
        <v>-0.32286057383943567</v>
      </c>
      <c r="I592">
        <v>4.6179677768167098</v>
      </c>
      <c r="J592">
        <f>(Table2[[#This Row],[1M Return vs Nifty]]-AVERAGE(Table2[1M Return vs Nifty]))/_xlfn.STDEV.P(Table2[1M Return vs Nifty])</f>
        <v>0.55776855613468956</v>
      </c>
      <c r="K592">
        <v>-9.4662023828650597</v>
      </c>
      <c r="L592">
        <f>(Table2[[#This Row],[6M Return vs Nifty]]-AVERAGE(Table2[6M Return vs Nifty]))/_xlfn.STDEV.P(Table2[6M Return vs Nifty])</f>
        <v>-0.52689586011525136</v>
      </c>
      <c r="M592">
        <v>4.2305223440217601</v>
      </c>
      <c r="N592">
        <f>(Table2[[#This Row],[1W Return vs Nifty]]-AVERAGE(Table2[1W Return vs Nifty]))/_xlfn.STDEV.P(Table2[1W Return vs Nifty])</f>
        <v>0.71461099245886683</v>
      </c>
      <c r="O592">
        <v>486.24</v>
      </c>
      <c r="P592">
        <v>488.01352882343599</v>
      </c>
      <c r="Q592">
        <v>461.10762500982003</v>
      </c>
      <c r="R592">
        <v>50.857787521669401</v>
      </c>
      <c r="S592" s="1">
        <f>(Table2[[#This Row],[Close Price]]-Table2[[#This Row],[20D EMA]])/Table2[[#This Row],[20D EMA]]</f>
        <v>-2.6715202369200414E-2</v>
      </c>
      <c r="T592" s="1">
        <f>(Table2[[#This Row],[Close Price]]-Table2[[#This Row],[50D EMA]])/Table2[[#This Row],[50D EMA]]</f>
        <v>-3.0252294150594043E-2</v>
      </c>
      <c r="U592" s="1">
        <f>(Table2[[#This Row],[Close Price]]-Table2[[#This Row],[200D EMA]])/Table2[[#This Row],[200D EMA]]</f>
        <v>2.6333060508208647E-2</v>
      </c>
      <c r="V592">
        <v>0.68207924547336296</v>
      </c>
      <c r="W592">
        <v>468.1</v>
      </c>
      <c r="X592">
        <v>497</v>
      </c>
      <c r="Y592">
        <v>468.1</v>
      </c>
      <c r="Z592">
        <v>497</v>
      </c>
      <c r="AA592">
        <v>468.1</v>
      </c>
      <c r="AB592">
        <v>497</v>
      </c>
      <c r="AC592" s="1">
        <f>(Table2[[#This Row],[Close Price]]/Table2[[#This Row],[Day Low]])-1</f>
        <v>1.1001922666096897E-2</v>
      </c>
      <c r="AD592" s="1">
        <f>(Table2[[#This Row],[Day High]]/Table2[[#This Row],[Close Price]])-1</f>
        <v>5.0184891706286372E-2</v>
      </c>
      <c r="AE592" s="1">
        <f>(Table2[[#This Row],[Close Price]]/Table2[[#This Row],[Current Week Low]])-1</f>
        <v>1.1001922666096897E-2</v>
      </c>
      <c r="AF592" s="1">
        <f>(Table2[[#This Row],[Current Week High]]/Table2[[#This Row],[Close Price]])-1</f>
        <v>5.0184891706286372E-2</v>
      </c>
      <c r="AG592" s="1">
        <f>(Table2[[#This Row],[Close Price]]/Table2[[#This Row],[Current Month Low]])-1</f>
        <v>1.1001922666096897E-2</v>
      </c>
      <c r="AH592" s="1">
        <f>(Table2[[#This Row],[Current Month High]]/Table2[[#This Row],[Close Price]])-1</f>
        <v>5.0184891706286372E-2</v>
      </c>
      <c r="AI592">
        <v>17.2107765451664</v>
      </c>
      <c r="AJ592">
        <v>35.971843125987597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3189</v>
      </c>
      <c r="AN592">
        <v>1.31</v>
      </c>
      <c r="AO592" t="s">
        <v>3188</v>
      </c>
      <c r="AP592">
        <v>-8.5375668127224996E-2</v>
      </c>
      <c r="AQ592">
        <f>(Table2[[#This Row],[Sharpe Ratio]]-AVERAGE(Table2[Sharpe Ratio]))/_xlfn.STDEV.P(Table2[Sharpe Ratio])</f>
        <v>-1.7140893760050153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407</v>
      </c>
      <c r="AT592">
        <f>_xlfn.RANK.AVG(Table2[[#This Row],[6M Return vs Nifty Z-Score]],Table2[6M Return vs Nifty Z-Score])</f>
        <v>499</v>
      </c>
      <c r="AU592">
        <f>_xlfn.RANK.AVG(Table2[[#This Row],[Sharpe Ratio Z-Score]],Table2[Sharpe Ratio Z-Score])</f>
        <v>701</v>
      </c>
      <c r="AV592">
        <f>(Table2[[#This Row],[Rank 1Y]]+Table2[[#This Row],[Rank 6M]]+Table2[[#This Row],[Rank Sharpe]])/3</f>
        <v>535.66666666666663</v>
      </c>
    </row>
    <row r="593" spans="1:48" x14ac:dyDescent="0.3">
      <c r="A593" t="s">
        <v>1314</v>
      </c>
      <c r="B593" t="s">
        <v>1315</v>
      </c>
      <c r="C593" t="s">
        <v>3140</v>
      </c>
      <c r="D593" t="s">
        <v>436</v>
      </c>
      <c r="E593">
        <v>8665.6888788359993</v>
      </c>
      <c r="F593">
        <v>186.75</v>
      </c>
      <c r="G593">
        <v>-37.6364636189004</v>
      </c>
      <c r="H593">
        <f>(Table2[[#This Row],[1Y Return vs Nifty]]-AVERAGE(Table2[1Y Return vs Nifty]))/_xlfn.STDEV.P(Table2[1Y Return vs Nifty])</f>
        <v>-1.0961377917656985</v>
      </c>
      <c r="I593">
        <v>-2.4645282778245901</v>
      </c>
      <c r="J593">
        <f>(Table2[[#This Row],[1M Return vs Nifty]]-AVERAGE(Table2[1M Return vs Nifty]))/_xlfn.STDEV.P(Table2[1M Return vs Nifty])</f>
        <v>-0.23353318088138506</v>
      </c>
      <c r="K593">
        <v>-1.08517769018435</v>
      </c>
      <c r="L593">
        <f>(Table2[[#This Row],[6M Return vs Nifty]]-AVERAGE(Table2[6M Return vs Nifty]))/_xlfn.STDEV.P(Table2[6M Return vs Nifty])</f>
        <v>-0.23108582911934272</v>
      </c>
      <c r="M593">
        <v>3.4672551516737702</v>
      </c>
      <c r="N593">
        <f>(Table2[[#This Row],[1W Return vs Nifty]]-AVERAGE(Table2[1W Return vs Nifty]))/_xlfn.STDEV.P(Table2[1W Return vs Nifty])</f>
        <v>0.51928452300908967</v>
      </c>
      <c r="O593">
        <v>199.95</v>
      </c>
      <c r="P593">
        <v>196.68728608814499</v>
      </c>
      <c r="Q593">
        <v>193.49019694848701</v>
      </c>
      <c r="R593">
        <v>39.7949524319164</v>
      </c>
      <c r="S593" s="1">
        <f>(Table2[[#This Row],[Close Price]]-Table2[[#This Row],[20D EMA]])/Table2[[#This Row],[20D EMA]]</f>
        <v>-6.6016504126031453E-2</v>
      </c>
      <c r="T593" s="1">
        <f>(Table2[[#This Row],[Close Price]]-Table2[[#This Row],[50D EMA]])/Table2[[#This Row],[50D EMA]]</f>
        <v>-5.0523276241106981E-2</v>
      </c>
      <c r="U593" s="1">
        <f>(Table2[[#This Row],[Close Price]]-Table2[[#This Row],[200D EMA]])/Table2[[#This Row],[200D EMA]]</f>
        <v>-3.4834823958970161E-2</v>
      </c>
      <c r="V593">
        <v>0.51607638355246799</v>
      </c>
      <c r="W593">
        <v>183.01</v>
      </c>
      <c r="X593">
        <v>198.97</v>
      </c>
      <c r="Y593">
        <v>183.01</v>
      </c>
      <c r="Z593">
        <v>198.97</v>
      </c>
      <c r="AA593">
        <v>183.01</v>
      </c>
      <c r="AB593">
        <v>207</v>
      </c>
      <c r="AC593" s="1">
        <f>(Table2[[#This Row],[Close Price]]/Table2[[#This Row],[Day Low]])-1</f>
        <v>2.0436041746352718E-2</v>
      </c>
      <c r="AD593" s="1">
        <f>(Table2[[#This Row],[Day High]]/Table2[[#This Row],[Close Price]])-1</f>
        <v>6.543507362784462E-2</v>
      </c>
      <c r="AE593" s="1">
        <f>(Table2[[#This Row],[Close Price]]/Table2[[#This Row],[Current Week Low]])-1</f>
        <v>2.0436041746352718E-2</v>
      </c>
      <c r="AF593" s="1">
        <f>(Table2[[#This Row],[Current Week High]]/Table2[[#This Row],[Close Price]])-1</f>
        <v>6.543507362784462E-2</v>
      </c>
      <c r="AG593" s="1">
        <f>(Table2[[#This Row],[Close Price]]/Table2[[#This Row],[Current Month Low]])-1</f>
        <v>2.0436041746352718E-2</v>
      </c>
      <c r="AH593" s="1">
        <f>(Table2[[#This Row],[Current Month High]]/Table2[[#This Row],[Close Price]])-1</f>
        <v>0.10843373493975905</v>
      </c>
      <c r="AI593">
        <v>23.775100401606402</v>
      </c>
      <c r="AJ593">
        <v>28.793103448275801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0.01</v>
      </c>
      <c r="AM593" t="s">
        <v>3188</v>
      </c>
      <c r="AN593">
        <v>-8.08</v>
      </c>
      <c r="AO593" t="s">
        <v>3189</v>
      </c>
      <c r="AQ593">
        <f>(Table2[[#This Row],[Sharpe Ratio]]-AVERAGE(Table2[Sharpe Ratio]))/_xlfn.STDEV.P(Table2[Sharpe Ratio])</f>
        <v>-0.71731934386752505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-1.7587916226248614</v>
      </c>
      <c r="AS593">
        <f>_xlfn.RANK.AVG(Table2[[#This Row],[1Y Return vs Nifty Z-Score]],Table2[1Y Return vs Nifty Z-Score])</f>
        <v>675</v>
      </c>
      <c r="AT593">
        <f>_xlfn.RANK.AVG(Table2[[#This Row],[6M Return vs Nifty Z-Score]],Table2[6M Return vs Nifty Z-Score])</f>
        <v>403</v>
      </c>
      <c r="AU593">
        <f>_xlfn.RANK.AVG(Table2[[#This Row],[Sharpe Ratio Z-Score]],Table2[Sharpe Ratio Z-Score])</f>
        <v>541.5</v>
      </c>
      <c r="AV593">
        <f>(Table2[[#This Row],[Rank 1Y]]+Table2[[#This Row],[Rank 6M]]+Table2[[#This Row],[Rank Sharpe]])/3</f>
        <v>539.83333333333337</v>
      </c>
    </row>
    <row r="594" spans="1:48" x14ac:dyDescent="0.3">
      <c r="A594" t="s">
        <v>1599</v>
      </c>
      <c r="B594" t="s">
        <v>1600</v>
      </c>
      <c r="C594" t="s">
        <v>3143</v>
      </c>
      <c r="D594" t="s">
        <v>276</v>
      </c>
      <c r="E594">
        <v>5956.1020454400004</v>
      </c>
      <c r="F594">
        <v>789.4</v>
      </c>
      <c r="G594">
        <v>-14.541247675940401</v>
      </c>
      <c r="H594">
        <f>(Table2[[#This Row],[1Y Return vs Nifty]]-AVERAGE(Table2[1Y Return vs Nifty]))/_xlfn.STDEV.P(Table2[1Y Return vs Nifty])</f>
        <v>-0.68102063416239833</v>
      </c>
      <c r="I594">
        <v>2.3614340133883398</v>
      </c>
      <c r="J594">
        <f>(Table2[[#This Row],[1M Return vs Nifty]]-AVERAGE(Table2[1M Return vs Nifty]))/_xlfn.STDEV.P(Table2[1M Return vs Nifty])</f>
        <v>0.305654178257112</v>
      </c>
      <c r="K594">
        <v>-8.9700544594598792</v>
      </c>
      <c r="L594">
        <f>(Table2[[#This Row],[6M Return vs Nifty]]-AVERAGE(Table2[6M Return vs Nifty]))/_xlfn.STDEV.P(Table2[6M Return vs Nifty])</f>
        <v>-0.50938421470401485</v>
      </c>
      <c r="M594">
        <v>2.8413787815740199</v>
      </c>
      <c r="N594">
        <f>(Table2[[#This Row],[1W Return vs Nifty]]-AVERAGE(Table2[1W Return vs Nifty]))/_xlfn.STDEV.P(Table2[1W Return vs Nifty])</f>
        <v>0.35911751608251691</v>
      </c>
      <c r="O594">
        <v>811.18</v>
      </c>
      <c r="P594">
        <v>797.64723081262002</v>
      </c>
      <c r="Q594">
        <v>773.13762618539101</v>
      </c>
      <c r="R594">
        <v>46.815276002966101</v>
      </c>
      <c r="S594" s="1">
        <f>(Table2[[#This Row],[Close Price]]-Table2[[#This Row],[20D EMA]])/Table2[[#This Row],[20D EMA]]</f>
        <v>-2.6849774402721929E-2</v>
      </c>
      <c r="T594" s="1">
        <f>(Table2[[#This Row],[Close Price]]-Table2[[#This Row],[50D EMA]])/Table2[[#This Row],[50D EMA]]</f>
        <v>-1.0339446429492402E-2</v>
      </c>
      <c r="U594" s="1">
        <f>(Table2[[#This Row],[Close Price]]-Table2[[#This Row],[200D EMA]])/Table2[[#This Row],[200D EMA]]</f>
        <v>2.1034254787011753E-2</v>
      </c>
      <c r="V594">
        <v>0.64882112996417096</v>
      </c>
      <c r="W594">
        <v>781.35</v>
      </c>
      <c r="X594">
        <v>815.15</v>
      </c>
      <c r="Y594">
        <v>781.35</v>
      </c>
      <c r="Z594">
        <v>815.15</v>
      </c>
      <c r="AA594">
        <v>781.35</v>
      </c>
      <c r="AB594">
        <v>838</v>
      </c>
      <c r="AC594" s="1">
        <f>(Table2[[#This Row],[Close Price]]/Table2[[#This Row],[Day Low]])-1</f>
        <v>1.0302681256799007E-2</v>
      </c>
      <c r="AD594" s="1">
        <f>(Table2[[#This Row],[Day High]]/Table2[[#This Row],[Close Price]])-1</f>
        <v>3.2619711173042854E-2</v>
      </c>
      <c r="AE594" s="1">
        <f>(Table2[[#This Row],[Close Price]]/Table2[[#This Row],[Current Week Low]])-1</f>
        <v>1.0302681256799007E-2</v>
      </c>
      <c r="AF594" s="1">
        <f>(Table2[[#This Row],[Current Week High]]/Table2[[#This Row],[Close Price]])-1</f>
        <v>3.2619711173042854E-2</v>
      </c>
      <c r="AG594" s="1">
        <f>(Table2[[#This Row],[Close Price]]/Table2[[#This Row],[Current Month Low]])-1</f>
        <v>1.0302681256799007E-2</v>
      </c>
      <c r="AH594" s="1">
        <f>(Table2[[#This Row],[Current Month High]]/Table2[[#This Row],[Close Price]])-1</f>
        <v>6.1565746136306165E-2</v>
      </c>
      <c r="AI594">
        <v>10.1216113503926</v>
      </c>
      <c r="AJ594">
        <v>22.3875968992248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0.04</v>
      </c>
      <c r="AM594" t="s">
        <v>3188</v>
      </c>
      <c r="AN594">
        <v>-5.05</v>
      </c>
      <c r="AO594" t="s">
        <v>3189</v>
      </c>
      <c r="AP594">
        <v>-1.1530408131154E-2</v>
      </c>
      <c r="AQ594">
        <f>(Table2[[#This Row],[Sharpe Ratio]]-AVERAGE(Table2[Sharpe Ratio]))/_xlfn.STDEV.P(Table2[Sharpe Ratio])</f>
        <v>-0.85193808871086718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-1.3775712432376515</v>
      </c>
      <c r="AS594">
        <f>_xlfn.RANK.AVG(Table2[[#This Row],[1Y Return vs Nifty Z-Score]],Table2[1Y Return vs Nifty Z-Score])</f>
        <v>541</v>
      </c>
      <c r="AT594">
        <f>_xlfn.RANK.AVG(Table2[[#This Row],[6M Return vs Nifty Z-Score]],Table2[6M Return vs Nifty Z-Score])</f>
        <v>493</v>
      </c>
      <c r="AU594">
        <f>_xlfn.RANK.AVG(Table2[[#This Row],[Sharpe Ratio Z-Score]],Table2[Sharpe Ratio Z-Score])</f>
        <v>588</v>
      </c>
      <c r="AV594">
        <f>(Table2[[#This Row],[Rank 1Y]]+Table2[[#This Row],[Rank 6M]]+Table2[[#This Row],[Rank Sharpe]])/3</f>
        <v>540.66666666666663</v>
      </c>
    </row>
    <row r="595" spans="1:48" x14ac:dyDescent="0.3">
      <c r="A595" t="s">
        <v>1930</v>
      </c>
      <c r="B595" t="s">
        <v>1931</v>
      </c>
      <c r="C595" t="s">
        <v>3141</v>
      </c>
      <c r="D595" t="s">
        <v>140</v>
      </c>
      <c r="E595">
        <v>3700.0531730849998</v>
      </c>
      <c r="F595">
        <v>544.9</v>
      </c>
      <c r="G595">
        <v>-27.673814286650799</v>
      </c>
      <c r="H595">
        <f>(Table2[[#This Row],[1Y Return vs Nifty]]-AVERAGE(Table2[1Y Return vs Nifty]))/_xlfn.STDEV.P(Table2[1Y Return vs Nifty])</f>
        <v>-0.91706751663962749</v>
      </c>
      <c r="I595">
        <v>13.809559619368599</v>
      </c>
      <c r="J595">
        <f>(Table2[[#This Row],[1M Return vs Nifty]]-AVERAGE(Table2[1M Return vs Nifty]))/_xlfn.STDEV.P(Table2[1M Return vs Nifty])</f>
        <v>1.5847119578451276</v>
      </c>
      <c r="K595">
        <v>-5.2873212626272004</v>
      </c>
      <c r="L595">
        <f>(Table2[[#This Row],[6M Return vs Nifty]]-AVERAGE(Table2[6M Return vs Nifty]))/_xlfn.STDEV.P(Table2[6M Return vs Nifty])</f>
        <v>-0.37940137119132139</v>
      </c>
      <c r="M595">
        <v>-3.1675049686124401</v>
      </c>
      <c r="N595">
        <f>(Table2[[#This Row],[1W Return vs Nifty]]-AVERAGE(Table2[1W Return vs Nifty]))/_xlfn.STDEV.P(Table2[1W Return vs Nifty])</f>
        <v>-1.1786061801862799</v>
      </c>
      <c r="O595">
        <v>566.02</v>
      </c>
      <c r="P595">
        <v>544.737881876095</v>
      </c>
      <c r="Q595">
        <v>522.17926591888795</v>
      </c>
      <c r="R595">
        <v>43.263329568251699</v>
      </c>
      <c r="S595" s="1">
        <f>(Table2[[#This Row],[Close Price]]-Table2[[#This Row],[20D EMA]])/Table2[[#This Row],[20D EMA]]</f>
        <v>-3.7313169145966586E-2</v>
      </c>
      <c r="T595" s="1">
        <f>(Table2[[#This Row],[Close Price]]-Table2[[#This Row],[50D EMA]])/Table2[[#This Row],[50D EMA]]</f>
        <v>2.9760758210285395E-4</v>
      </c>
      <c r="U595" s="1">
        <f>(Table2[[#This Row],[Close Price]]-Table2[[#This Row],[200D EMA]])/Table2[[#This Row],[200D EMA]]</f>
        <v>4.3511367769706356E-2</v>
      </c>
      <c r="V595">
        <v>2.4253021659842902</v>
      </c>
      <c r="W595">
        <v>527.45000000000005</v>
      </c>
      <c r="X595">
        <v>564.95000000000005</v>
      </c>
      <c r="Y595">
        <v>527.45000000000005</v>
      </c>
      <c r="Z595">
        <v>564.95000000000005</v>
      </c>
      <c r="AA595">
        <v>527.45000000000005</v>
      </c>
      <c r="AB595">
        <v>591.95000000000005</v>
      </c>
      <c r="AC595" s="1">
        <f>(Table2[[#This Row],[Close Price]]/Table2[[#This Row],[Day Low]])-1</f>
        <v>3.3083704616551302E-2</v>
      </c>
      <c r="AD595" s="1">
        <f>(Table2[[#This Row],[Day High]]/Table2[[#This Row],[Close Price]])-1</f>
        <v>3.6795742338043835E-2</v>
      </c>
      <c r="AE595" s="1">
        <f>(Table2[[#This Row],[Close Price]]/Table2[[#This Row],[Current Week Low]])-1</f>
        <v>3.3083704616551302E-2</v>
      </c>
      <c r="AF595" s="1">
        <f>(Table2[[#This Row],[Current Week High]]/Table2[[#This Row],[Close Price]])-1</f>
        <v>3.6795742338043835E-2</v>
      </c>
      <c r="AG595" s="1">
        <f>(Table2[[#This Row],[Close Price]]/Table2[[#This Row],[Current Month Low]])-1</f>
        <v>3.3083704616551302E-2</v>
      </c>
      <c r="AH595" s="1">
        <f>(Table2[[#This Row],[Current Month High]]/Table2[[#This Row],[Close Price]])-1</f>
        <v>8.6346118553863205E-2</v>
      </c>
      <c r="AI595">
        <v>22.407781244264999</v>
      </c>
      <c r="AJ595">
        <v>28.211764705882299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-0.02</v>
      </c>
      <c r="AM595" t="s">
        <v>3189</v>
      </c>
      <c r="AN595">
        <v>-7.2</v>
      </c>
      <c r="AO595" t="s">
        <v>3189</v>
      </c>
      <c r="AQ595">
        <f>(Table2[[#This Row],[Sharpe Ratio]]-AVERAGE(Table2[Sharpe Ratio]))/_xlfn.STDEV.P(Table2[Sharpe Ratio])</f>
        <v>-0.71731934386752505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-1.6076824540396262</v>
      </c>
      <c r="AS595">
        <f>_xlfn.RANK.AVG(Table2[[#This Row],[1Y Return vs Nifty Z-Score]],Table2[1Y Return vs Nifty Z-Score])</f>
        <v>626</v>
      </c>
      <c r="AT595">
        <f>_xlfn.RANK.AVG(Table2[[#This Row],[6M Return vs Nifty Z-Score]],Table2[6M Return vs Nifty Z-Score])</f>
        <v>455</v>
      </c>
      <c r="AU595">
        <f>_xlfn.RANK.AVG(Table2[[#This Row],[Sharpe Ratio Z-Score]],Table2[Sharpe Ratio Z-Score])</f>
        <v>541.5</v>
      </c>
      <c r="AV595">
        <f>(Table2[[#This Row],[Rank 1Y]]+Table2[[#This Row],[Rank 6M]]+Table2[[#This Row],[Rank Sharpe]])/3</f>
        <v>540.83333333333337</v>
      </c>
    </row>
    <row r="596" spans="1:48" x14ac:dyDescent="0.3">
      <c r="A596" t="s">
        <v>908</v>
      </c>
      <c r="B596" t="s">
        <v>909</v>
      </c>
      <c r="C596" t="s">
        <v>3143</v>
      </c>
      <c r="D596" t="s">
        <v>482</v>
      </c>
      <c r="E596">
        <v>16774.874978579999</v>
      </c>
      <c r="F596">
        <v>1505.6</v>
      </c>
      <c r="G596">
        <v>-17.1460504270113</v>
      </c>
      <c r="H596">
        <f>(Table2[[#This Row],[1Y Return vs Nifty]]-AVERAGE(Table2[1Y Return vs Nifty]))/_xlfn.STDEV.P(Table2[1Y Return vs Nifty])</f>
        <v>-0.72783978133176752</v>
      </c>
      <c r="I596">
        <v>5.2813460222583002</v>
      </c>
      <c r="J596">
        <f>(Table2[[#This Row],[1M Return vs Nifty]]-AVERAGE(Table2[1M Return vs Nifty]))/_xlfn.STDEV.P(Table2[1M Return vs Nifty])</f>
        <v>0.63188541463581194</v>
      </c>
      <c r="K596">
        <v>2.6469777283050102</v>
      </c>
      <c r="L596">
        <f>(Table2[[#This Row],[6M Return vs Nifty]]-AVERAGE(Table2[6M Return vs Nifty]))/_xlfn.STDEV.P(Table2[6M Return vs Nifty])</f>
        <v>-9.9358617888353762E-2</v>
      </c>
      <c r="M596">
        <v>5.7615794966435798</v>
      </c>
      <c r="N596">
        <f>(Table2[[#This Row],[1W Return vs Nifty]]-AVERAGE(Table2[1W Return vs Nifty]))/_xlfn.STDEV.P(Table2[1W Return vs Nifty])</f>
        <v>1.106421345564025</v>
      </c>
      <c r="O596">
        <v>1555.4</v>
      </c>
      <c r="P596">
        <v>1536.4926829680501</v>
      </c>
      <c r="Q596">
        <v>1463.4032862878501</v>
      </c>
      <c r="R596">
        <v>54.187250156814201</v>
      </c>
      <c r="S596" s="1">
        <f>(Table2[[#This Row],[Close Price]]-Table2[[#This Row],[20D EMA]])/Table2[[#This Row],[20D EMA]]</f>
        <v>-3.2017487463032131E-2</v>
      </c>
      <c r="T596" s="1">
        <f>(Table2[[#This Row],[Close Price]]-Table2[[#This Row],[50D EMA]])/Table2[[#This Row],[50D EMA]]</f>
        <v>-2.010597467237828E-2</v>
      </c>
      <c r="U596" s="1">
        <f>(Table2[[#This Row],[Close Price]]-Table2[[#This Row],[200D EMA]])/Table2[[#This Row],[200D EMA]]</f>
        <v>2.8834644631138134E-2</v>
      </c>
      <c r="V596">
        <v>1.04015758121121</v>
      </c>
      <c r="W596">
        <v>1482</v>
      </c>
      <c r="X596">
        <v>1581.15</v>
      </c>
      <c r="Y596">
        <v>1482</v>
      </c>
      <c r="Z596">
        <v>1581.15</v>
      </c>
      <c r="AA596">
        <v>1482</v>
      </c>
      <c r="AB596">
        <v>1643.95</v>
      </c>
      <c r="AC596" s="1">
        <f>(Table2[[#This Row],[Close Price]]/Table2[[#This Row],[Day Low]])-1</f>
        <v>1.5924426450742102E-2</v>
      </c>
      <c r="AD596" s="1">
        <f>(Table2[[#This Row],[Day High]]/Table2[[#This Row],[Close Price]])-1</f>
        <v>5.0179330499468877E-2</v>
      </c>
      <c r="AE596" s="1">
        <f>(Table2[[#This Row],[Close Price]]/Table2[[#This Row],[Current Week Low]])-1</f>
        <v>1.5924426450742102E-2</v>
      </c>
      <c r="AF596" s="1">
        <f>(Table2[[#This Row],[Current Week High]]/Table2[[#This Row],[Close Price]])-1</f>
        <v>5.0179330499468877E-2</v>
      </c>
      <c r="AG596" s="1">
        <f>(Table2[[#This Row],[Close Price]]/Table2[[#This Row],[Current Month Low]])-1</f>
        <v>1.5924426450742102E-2</v>
      </c>
      <c r="AH596" s="1">
        <f>(Table2[[#This Row],[Current Month High]]/Table2[[#This Row],[Close Price]])-1</f>
        <v>9.1890276301806795E-2</v>
      </c>
      <c r="AI596">
        <v>12.247608926673699</v>
      </c>
      <c r="AJ596">
        <v>21.126307320997501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0.03</v>
      </c>
      <c r="AM596" t="s">
        <v>3188</v>
      </c>
      <c r="AN596">
        <v>-3.56</v>
      </c>
      <c r="AO596" t="s">
        <v>3189</v>
      </c>
      <c r="AP596">
        <v>-9.0242067256297007E-2</v>
      </c>
      <c r="AQ596">
        <f>(Table2[[#This Row],[Sharpe Ratio]]-AVERAGE(Table2[Sharpe Ratio]))/_xlfn.STDEV.P(Table2[Sharpe Ratio])</f>
        <v>-1.7709051049203146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-0.85979674394059913</v>
      </c>
      <c r="AS596">
        <f>_xlfn.RANK.AVG(Table2[[#This Row],[1Y Return vs Nifty Z-Score]],Table2[1Y Return vs Nifty Z-Score])</f>
        <v>561</v>
      </c>
      <c r="AT596">
        <f>_xlfn.RANK.AVG(Table2[[#This Row],[6M Return vs Nifty Z-Score]],Table2[6M Return vs Nifty Z-Score])</f>
        <v>361</v>
      </c>
      <c r="AU596">
        <f>_xlfn.RANK.AVG(Table2[[#This Row],[Sharpe Ratio Z-Score]],Table2[Sharpe Ratio Z-Score])</f>
        <v>706</v>
      </c>
      <c r="AV596">
        <f>(Table2[[#This Row],[Rank 1Y]]+Table2[[#This Row],[Rank 6M]]+Table2[[#This Row],[Rank Sharpe]])/3</f>
        <v>542.66666666666663</v>
      </c>
    </row>
    <row r="597" spans="1:48" x14ac:dyDescent="0.3">
      <c r="A597" t="s">
        <v>912</v>
      </c>
      <c r="B597" t="s">
        <v>913</v>
      </c>
      <c r="C597" t="s">
        <v>3129</v>
      </c>
      <c r="D597" t="s">
        <v>54</v>
      </c>
      <c r="E597">
        <v>16743.806611683998</v>
      </c>
      <c r="F597">
        <v>197.7</v>
      </c>
      <c r="G597">
        <v>-24.1850550667154</v>
      </c>
      <c r="H597">
        <f>(Table2[[#This Row],[1Y Return vs Nifty]]-AVERAGE(Table2[1Y Return vs Nifty]))/_xlfn.STDEV.P(Table2[1Y Return vs Nifty])</f>
        <v>-0.85435999251347383</v>
      </c>
      <c r="I597">
        <v>-3.7834622151192998</v>
      </c>
      <c r="J597">
        <f>(Table2[[#This Row],[1M Return vs Nifty]]-AVERAGE(Table2[1M Return vs Nifty]))/_xlfn.STDEV.P(Table2[1M Return vs Nifty])</f>
        <v>-0.38089291218780963</v>
      </c>
      <c r="K597">
        <v>-21.995389834373398</v>
      </c>
      <c r="L597">
        <f>(Table2[[#This Row],[6M Return vs Nifty]]-AVERAGE(Table2[6M Return vs Nifty]))/_xlfn.STDEV.P(Table2[6M Return vs Nifty])</f>
        <v>-0.96911616900194031</v>
      </c>
      <c r="M597">
        <v>2.5337651983942302</v>
      </c>
      <c r="N597">
        <f>(Table2[[#This Row],[1W Return vs Nifty]]-AVERAGE(Table2[1W Return vs Nifty]))/_xlfn.STDEV.P(Table2[1W Return vs Nifty])</f>
        <v>0.28039662284922096</v>
      </c>
      <c r="O597">
        <v>207.12</v>
      </c>
      <c r="P597">
        <v>209.80280352014299</v>
      </c>
      <c r="Q597">
        <v>211.356706473879</v>
      </c>
      <c r="R597">
        <v>27.870612783271199</v>
      </c>
      <c r="S597" s="1">
        <f>(Table2[[#This Row],[Close Price]]-Table2[[#This Row],[20D EMA]])/Table2[[#This Row],[20D EMA]]</f>
        <v>-4.5480880648899262E-2</v>
      </c>
      <c r="T597" s="1">
        <f>(Table2[[#This Row],[Close Price]]-Table2[[#This Row],[50D EMA]])/Table2[[#This Row],[50D EMA]]</f>
        <v>-5.7686567181553502E-2</v>
      </c>
      <c r="U597" s="1">
        <f>(Table2[[#This Row],[Close Price]]-Table2[[#This Row],[200D EMA]])/Table2[[#This Row],[200D EMA]]</f>
        <v>-6.461449320306667E-2</v>
      </c>
      <c r="V597">
        <v>0.72728185502891196</v>
      </c>
      <c r="W597">
        <v>196.2</v>
      </c>
      <c r="X597">
        <v>203.74</v>
      </c>
      <c r="Y597">
        <v>196.2</v>
      </c>
      <c r="Z597">
        <v>203.74</v>
      </c>
      <c r="AA597">
        <v>196.2</v>
      </c>
      <c r="AB597">
        <v>208</v>
      </c>
      <c r="AC597" s="1">
        <f>(Table2[[#This Row],[Close Price]]/Table2[[#This Row],[Day Low]])-1</f>
        <v>7.6452599388379117E-3</v>
      </c>
      <c r="AD597" s="1">
        <f>(Table2[[#This Row],[Day High]]/Table2[[#This Row],[Close Price]])-1</f>
        <v>3.0551340414769923E-2</v>
      </c>
      <c r="AE597" s="1">
        <f>(Table2[[#This Row],[Close Price]]/Table2[[#This Row],[Current Week Low]])-1</f>
        <v>7.6452599388379117E-3</v>
      </c>
      <c r="AF597" s="1">
        <f>(Table2[[#This Row],[Current Week High]]/Table2[[#This Row],[Close Price]])-1</f>
        <v>3.0551340414769923E-2</v>
      </c>
      <c r="AG597" s="1">
        <f>(Table2[[#This Row],[Close Price]]/Table2[[#This Row],[Current Month Low]])-1</f>
        <v>7.6452599388379117E-3</v>
      </c>
      <c r="AH597" s="1">
        <f>(Table2[[#This Row],[Current Month High]]/Table2[[#This Row],[Close Price]])-1</f>
        <v>5.2099140111279807E-2</v>
      </c>
      <c r="AI597">
        <v>46.307536671724797</v>
      </c>
      <c r="AJ597">
        <v>8.0180303237262507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-0.06</v>
      </c>
      <c r="AM597" t="s">
        <v>3189</v>
      </c>
      <c r="AN597">
        <v>-6.21</v>
      </c>
      <c r="AO597" t="s">
        <v>3189</v>
      </c>
      <c r="AP597">
        <v>4.1990066728662997E-2</v>
      </c>
      <c r="AQ597">
        <f>(Table2[[#This Row],[Sharpe Ratio]]-AVERAGE(Table2[Sharpe Ratio]))/_xlfn.STDEV.P(Table2[Sharpe Ratio])</f>
        <v>-0.22708083586294708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601</v>
      </c>
      <c r="AT597">
        <f>_xlfn.RANK.AVG(Table2[[#This Row],[6M Return vs Nifty Z-Score]],Table2[6M Return vs Nifty Z-Score])</f>
        <v>627</v>
      </c>
      <c r="AU597">
        <f>_xlfn.RANK.AVG(Table2[[#This Row],[Sharpe Ratio Z-Score]],Table2[Sharpe Ratio Z-Score])</f>
        <v>401</v>
      </c>
      <c r="AV597">
        <f>(Table2[[#This Row],[Rank 1Y]]+Table2[[#This Row],[Rank 6M]]+Table2[[#This Row],[Rank Sharpe]])/3</f>
        <v>543</v>
      </c>
    </row>
    <row r="598" spans="1:48" x14ac:dyDescent="0.3">
      <c r="A598" t="s">
        <v>1719</v>
      </c>
      <c r="B598" t="s">
        <v>1720</v>
      </c>
      <c r="C598" t="s">
        <v>3143</v>
      </c>
      <c r="D598" t="s">
        <v>482</v>
      </c>
      <c r="E598">
        <v>4847.2099502199999</v>
      </c>
      <c r="F598">
        <v>834.05</v>
      </c>
      <c r="G598">
        <v>-24.717126407431</v>
      </c>
      <c r="H598">
        <f>(Table2[[#This Row],[1Y Return vs Nifty]]-AVERAGE(Table2[1Y Return vs Nifty]))/_xlfn.STDEV.P(Table2[1Y Return vs Nifty])</f>
        <v>-0.86392352909808701</v>
      </c>
      <c r="I598">
        <v>-0.37396489368737801</v>
      </c>
      <c r="J598">
        <f>(Table2[[#This Row],[1M Return vs Nifty]]-AVERAGE(Table2[1M Return vs Nifty]))/_xlfn.STDEV.P(Table2[1M Return vs Nifty])</f>
        <v>3.7925187344143969E-5</v>
      </c>
      <c r="K598">
        <v>7.0138081834032802</v>
      </c>
      <c r="L598">
        <f>(Table2[[#This Row],[6M Return vs Nifty]]-AVERAGE(Table2[6M Return vs Nifty]))/_xlfn.STDEV.P(Table2[6M Return vs Nifty])</f>
        <v>5.4769582378685913E-2</v>
      </c>
      <c r="M598">
        <v>-0.137625032153779</v>
      </c>
      <c r="N598">
        <f>(Table2[[#This Row],[1W Return vs Nifty]]-AVERAGE(Table2[1W Return vs Nifty]))/_xlfn.STDEV.P(Table2[1W Return vs Nifty])</f>
        <v>-0.40323451901921148</v>
      </c>
      <c r="O598">
        <v>900.55</v>
      </c>
      <c r="P598">
        <v>885.66270806406601</v>
      </c>
      <c r="Q598">
        <v>817.49923102428204</v>
      </c>
      <c r="R598">
        <v>26.131045546770299</v>
      </c>
      <c r="S598" s="1">
        <f>(Table2[[#This Row],[Close Price]]-Table2[[#This Row],[20D EMA]])/Table2[[#This Row],[20D EMA]]</f>
        <v>-7.3843762145355624E-2</v>
      </c>
      <c r="T598" s="1">
        <f>(Table2[[#This Row],[Close Price]]-Table2[[#This Row],[50D EMA]])/Table2[[#This Row],[50D EMA]]</f>
        <v>-5.8275805895547039E-2</v>
      </c>
      <c r="U598" s="1">
        <f>(Table2[[#This Row],[Close Price]]-Table2[[#This Row],[200D EMA]])/Table2[[#This Row],[200D EMA]]</f>
        <v>2.0245608005013904E-2</v>
      </c>
      <c r="V598">
        <v>0.78286377895644699</v>
      </c>
      <c r="W598">
        <v>821</v>
      </c>
      <c r="X598">
        <v>884.65</v>
      </c>
      <c r="Y598">
        <v>821</v>
      </c>
      <c r="Z598">
        <v>884.65</v>
      </c>
      <c r="AA598">
        <v>821</v>
      </c>
      <c r="AB598">
        <v>916.2</v>
      </c>
      <c r="AC598" s="1">
        <f>(Table2[[#This Row],[Close Price]]/Table2[[#This Row],[Day Low]])-1</f>
        <v>1.5895249695493163E-2</v>
      </c>
      <c r="AD598" s="1">
        <f>(Table2[[#This Row],[Day High]]/Table2[[#This Row],[Close Price]])-1</f>
        <v>6.0667825669923792E-2</v>
      </c>
      <c r="AE598" s="1">
        <f>(Table2[[#This Row],[Close Price]]/Table2[[#This Row],[Current Week Low]])-1</f>
        <v>1.5895249695493163E-2</v>
      </c>
      <c r="AF598" s="1">
        <f>(Table2[[#This Row],[Current Week High]]/Table2[[#This Row],[Close Price]])-1</f>
        <v>6.0667825669923792E-2</v>
      </c>
      <c r="AG598" s="1">
        <f>(Table2[[#This Row],[Close Price]]/Table2[[#This Row],[Current Month Low]])-1</f>
        <v>1.5895249695493163E-2</v>
      </c>
      <c r="AH598" s="1">
        <f>(Table2[[#This Row],[Current Month High]]/Table2[[#This Row],[Close Price]])-1</f>
        <v>9.8495294047119542E-2</v>
      </c>
      <c r="AI598">
        <v>16.623703614891198</v>
      </c>
      <c r="AJ598">
        <v>26.957911561001499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0.04</v>
      </c>
      <c r="AM598" t="s">
        <v>3188</v>
      </c>
      <c r="AN598">
        <v>-8.23</v>
      </c>
      <c r="AO598" t="s">
        <v>3189</v>
      </c>
      <c r="AP598">
        <v>-0.136335605531725</v>
      </c>
      <c r="AQ598">
        <f>(Table2[[#This Row],[Sharpe Ratio]]-AVERAGE(Table2[Sharpe Ratio]))/_xlfn.STDEV.P(Table2[Sharpe Ratio])</f>
        <v>-2.309052080937688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-3.521402621488956</v>
      </c>
      <c r="AS598">
        <f>_xlfn.RANK.AVG(Table2[[#This Row],[1Y Return vs Nifty Z-Score]],Table2[1Y Return vs Nifty Z-Score])</f>
        <v>605</v>
      </c>
      <c r="AT598">
        <f>_xlfn.RANK.AVG(Table2[[#This Row],[6M Return vs Nifty Z-Score]],Table2[6M Return vs Nifty Z-Score])</f>
        <v>297</v>
      </c>
      <c r="AU598">
        <f>_xlfn.RANK.AVG(Table2[[#This Row],[Sharpe Ratio Z-Score]],Table2[Sharpe Ratio Z-Score])</f>
        <v>728</v>
      </c>
      <c r="AV598">
        <f>(Table2[[#This Row],[Rank 1Y]]+Table2[[#This Row],[Rank 6M]]+Table2[[#This Row],[Rank Sharpe]])/3</f>
        <v>543.33333333333337</v>
      </c>
    </row>
    <row r="599" spans="1:48" x14ac:dyDescent="0.3">
      <c r="A599" t="s">
        <v>267</v>
      </c>
      <c r="B599" t="s">
        <v>268</v>
      </c>
      <c r="C599" t="s">
        <v>3131</v>
      </c>
      <c r="D599" t="s">
        <v>195</v>
      </c>
      <c r="E599">
        <v>101455.965005345</v>
      </c>
      <c r="F599">
        <v>569.4</v>
      </c>
      <c r="G599">
        <v>-21.060720663388899</v>
      </c>
      <c r="H599">
        <f>(Table2[[#This Row],[1Y Return vs Nifty]]-AVERAGE(Table2[1Y Return vs Nifty]))/_xlfn.STDEV.P(Table2[1Y Return vs Nifty])</f>
        <v>-0.79820269915391784</v>
      </c>
      <c r="I599">
        <v>-11.785046797501201</v>
      </c>
      <c r="J599">
        <f>(Table2[[#This Row],[1M Return vs Nifty]]-AVERAGE(Table2[1M Return vs Nifty]))/_xlfn.STDEV.P(Table2[1M Return vs Nifty])</f>
        <v>-1.2748810951774172</v>
      </c>
      <c r="K599">
        <v>3.05327120222884</v>
      </c>
      <c r="L599">
        <f>(Table2[[#This Row],[6M Return vs Nifty]]-AVERAGE(Table2[6M Return vs Nifty]))/_xlfn.STDEV.P(Table2[6M Return vs Nifty])</f>
        <v>-8.5018404188732563E-2</v>
      </c>
      <c r="M599">
        <v>-5.5039557787957696</v>
      </c>
      <c r="N599">
        <f>(Table2[[#This Row],[1W Return vs Nifty]]-AVERAGE(Table2[1W Return vs Nifty]))/_xlfn.STDEV.P(Table2[1W Return vs Nifty])</f>
        <v>-1.7765235181400798</v>
      </c>
      <c r="O599">
        <v>625.07000000000005</v>
      </c>
      <c r="P599">
        <v>629.70836295589902</v>
      </c>
      <c r="Q599">
        <v>591.53102806313302</v>
      </c>
      <c r="R599">
        <v>12.9343367838189</v>
      </c>
      <c r="S599" s="1">
        <f>(Table2[[#This Row],[Close Price]]-Table2[[#This Row],[20D EMA]])/Table2[[#This Row],[20D EMA]]</f>
        <v>-8.9062025053194147E-2</v>
      </c>
      <c r="T599" s="1">
        <f>(Table2[[#This Row],[Close Price]]-Table2[[#This Row],[50D EMA]])/Table2[[#This Row],[50D EMA]]</f>
        <v>-9.577189458435488E-2</v>
      </c>
      <c r="U599" s="1">
        <f>(Table2[[#This Row],[Close Price]]-Table2[[#This Row],[200D EMA]])/Table2[[#This Row],[200D EMA]]</f>
        <v>-3.7413131371311664E-2</v>
      </c>
      <c r="V599">
        <v>1.6457383341518701</v>
      </c>
      <c r="W599">
        <v>562</v>
      </c>
      <c r="X599">
        <v>581.15</v>
      </c>
      <c r="Y599">
        <v>562</v>
      </c>
      <c r="Z599">
        <v>581.15</v>
      </c>
      <c r="AA599">
        <v>562</v>
      </c>
      <c r="AB599">
        <v>629.75</v>
      </c>
      <c r="AC599" s="1">
        <f>(Table2[[#This Row],[Close Price]]/Table2[[#This Row],[Day Low]])-1</f>
        <v>1.3167259786476926E-2</v>
      </c>
      <c r="AD599" s="1">
        <f>(Table2[[#This Row],[Day High]]/Table2[[#This Row],[Close Price]])-1</f>
        <v>2.0635756937126715E-2</v>
      </c>
      <c r="AE599" s="1">
        <f>(Table2[[#This Row],[Close Price]]/Table2[[#This Row],[Current Week Low]])-1</f>
        <v>1.3167259786476926E-2</v>
      </c>
      <c r="AF599" s="1">
        <f>(Table2[[#This Row],[Current Week High]]/Table2[[#This Row],[Close Price]])-1</f>
        <v>2.0635756937126715E-2</v>
      </c>
      <c r="AG599" s="1">
        <f>(Table2[[#This Row],[Close Price]]/Table2[[#This Row],[Current Month Low]])-1</f>
        <v>1.3167259786476926E-2</v>
      </c>
      <c r="AH599" s="1">
        <f>(Table2[[#This Row],[Current Month High]]/Table2[[#This Row],[Close Price]])-1</f>
        <v>0.10598876009834912</v>
      </c>
      <c r="AI599">
        <v>18.0189673340358</v>
      </c>
      <c r="AJ599">
        <v>16.394112837285299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-0.14000000000000001</v>
      </c>
      <c r="AM599" t="s">
        <v>3189</v>
      </c>
      <c r="AN599">
        <v>-12.99</v>
      </c>
      <c r="AO599" t="s">
        <v>3189</v>
      </c>
      <c r="AP599">
        <v>-8.3038470979209994E-2</v>
      </c>
      <c r="AQ599">
        <f>(Table2[[#This Row],[Sharpe Ratio]]-AVERAGE(Table2[Sharpe Ratio]))/_xlfn.STDEV.P(Table2[Sharpe Ratio])</f>
        <v>-1.6868023500005223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578</v>
      </c>
      <c r="AT599">
        <f>_xlfn.RANK.AVG(Table2[[#This Row],[6M Return vs Nifty Z-Score]],Table2[6M Return vs Nifty Z-Score])</f>
        <v>356</v>
      </c>
      <c r="AU599">
        <f>_xlfn.RANK.AVG(Table2[[#This Row],[Sharpe Ratio Z-Score]],Table2[Sharpe Ratio Z-Score])</f>
        <v>698</v>
      </c>
      <c r="AV599">
        <f>(Table2[[#This Row],[Rank 1Y]]+Table2[[#This Row],[Rank 6M]]+Table2[[#This Row],[Rank Sharpe]])/3</f>
        <v>544</v>
      </c>
    </row>
    <row r="600" spans="1:48" x14ac:dyDescent="0.3">
      <c r="A600" t="s">
        <v>661</v>
      </c>
      <c r="B600" t="s">
        <v>662</v>
      </c>
      <c r="C600" t="s">
        <v>3143</v>
      </c>
      <c r="D600" t="s">
        <v>167</v>
      </c>
      <c r="E600">
        <v>28753.067316469998</v>
      </c>
      <c r="F600">
        <v>1077.6500000000001</v>
      </c>
      <c r="G600">
        <v>-18.866298242176299</v>
      </c>
      <c r="H600">
        <f>(Table2[[#This Row],[1Y Return vs Nifty]]-AVERAGE(Table2[1Y Return vs Nifty]))/_xlfn.STDEV.P(Table2[1Y Return vs Nifty])</f>
        <v>-0.758759794600674</v>
      </c>
      <c r="I600">
        <v>7.5130638087948798</v>
      </c>
      <c r="J600">
        <f>(Table2[[#This Row],[1M Return vs Nifty]]-AVERAGE(Table2[1M Return vs Nifty]))/_xlfn.STDEV.P(Table2[1M Return vs Nifty])</f>
        <v>0.88122719292862084</v>
      </c>
      <c r="K600">
        <v>-15.4019751871741</v>
      </c>
      <c r="L600">
        <f>(Table2[[#This Row],[6M Return vs Nifty]]-AVERAGE(Table2[6M Return vs Nifty]))/_xlfn.STDEV.P(Table2[6M Return vs Nifty])</f>
        <v>-0.73640021090910501</v>
      </c>
      <c r="M600">
        <v>8.6022291942606799</v>
      </c>
      <c r="N600">
        <f>(Table2[[#This Row],[1W Return vs Nifty]]-AVERAGE(Table2[1W Return vs Nifty]))/_xlfn.STDEV.P(Table2[1W Return vs Nifty])</f>
        <v>1.8333674031723222</v>
      </c>
      <c r="O600">
        <v>1074.9000000000001</v>
      </c>
      <c r="P600">
        <v>1069.0571848172599</v>
      </c>
      <c r="Q600">
        <v>1060.91546954</v>
      </c>
      <c r="R600">
        <v>78.578951350753798</v>
      </c>
      <c r="S600" s="1">
        <f>(Table2[[#This Row],[Close Price]]-Table2[[#This Row],[20D EMA]])/Table2[[#This Row],[20D EMA]]</f>
        <v>2.558377523490557E-3</v>
      </c>
      <c r="T600" s="1">
        <f>(Table2[[#This Row],[Close Price]]-Table2[[#This Row],[50D EMA]])/Table2[[#This Row],[50D EMA]]</f>
        <v>8.037750744090473E-3</v>
      </c>
      <c r="U600" s="1">
        <f>(Table2[[#This Row],[Close Price]]-Table2[[#This Row],[200D EMA]])/Table2[[#This Row],[200D EMA]]</f>
        <v>1.5773669948705691E-2</v>
      </c>
      <c r="V600">
        <v>1.7324616947364799</v>
      </c>
      <c r="W600">
        <v>1071.1500000000001</v>
      </c>
      <c r="X600">
        <v>1143.25</v>
      </c>
      <c r="Y600">
        <v>1071.1500000000001</v>
      </c>
      <c r="Z600">
        <v>1143.25</v>
      </c>
      <c r="AA600">
        <v>1071.1500000000001</v>
      </c>
      <c r="AB600">
        <v>1163</v>
      </c>
      <c r="AC600" s="1">
        <f>(Table2[[#This Row],[Close Price]]/Table2[[#This Row],[Day Low]])-1</f>
        <v>6.0682444102133637E-3</v>
      </c>
      <c r="AD600" s="1">
        <f>(Table2[[#This Row],[Day High]]/Table2[[#This Row],[Close Price]])-1</f>
        <v>6.0873196306778565E-2</v>
      </c>
      <c r="AE600" s="1">
        <f>(Table2[[#This Row],[Close Price]]/Table2[[#This Row],[Current Week Low]])-1</f>
        <v>6.0682444102133637E-3</v>
      </c>
      <c r="AF600" s="1">
        <f>(Table2[[#This Row],[Current Week High]]/Table2[[#This Row],[Close Price]])-1</f>
        <v>6.0873196306778565E-2</v>
      </c>
      <c r="AG600" s="1">
        <f>(Table2[[#This Row],[Close Price]]/Table2[[#This Row],[Current Month Low]])-1</f>
        <v>6.0682444102133637E-3</v>
      </c>
      <c r="AH600" s="1">
        <f>(Table2[[#This Row],[Current Month High]]/Table2[[#This Row],[Close Price]])-1</f>
        <v>7.9200111353407765E-2</v>
      </c>
      <c r="AI600">
        <v>25.17978935647</v>
      </c>
      <c r="AJ600">
        <v>15.5037513397642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0.03</v>
      </c>
      <c r="AM600" t="s">
        <v>3188</v>
      </c>
      <c r="AN600">
        <v>5.9</v>
      </c>
      <c r="AO600" t="s">
        <v>3188</v>
      </c>
      <c r="AP600">
        <v>2.8689560210719998E-3</v>
      </c>
      <c r="AQ600">
        <f>(Table2[[#This Row],[Sharpe Ratio]]-AVERAGE(Table2[Sharpe Ratio]))/_xlfn.STDEV.P(Table2[Sharpe Ratio])</f>
        <v>-0.68382397629905656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0.53561061429210732</v>
      </c>
      <c r="AS600">
        <f>_xlfn.RANK.AVG(Table2[[#This Row],[1Y Return vs Nifty Z-Score]],Table2[1Y Return vs Nifty Z-Score])</f>
        <v>568</v>
      </c>
      <c r="AT600">
        <f>_xlfn.RANK.AVG(Table2[[#This Row],[6M Return vs Nifty Z-Score]],Table2[6M Return vs Nifty Z-Score])</f>
        <v>562</v>
      </c>
      <c r="AU600">
        <f>_xlfn.RANK.AVG(Table2[[#This Row],[Sharpe Ratio Z-Score]],Table2[Sharpe Ratio Z-Score])</f>
        <v>504</v>
      </c>
      <c r="AV600">
        <f>(Table2[[#This Row],[Rank 1Y]]+Table2[[#This Row],[Rank 6M]]+Table2[[#This Row],[Rank Sharpe]])/3</f>
        <v>544.66666666666663</v>
      </c>
    </row>
    <row r="601" spans="1:48" x14ac:dyDescent="0.3">
      <c r="A601" t="s">
        <v>1075</v>
      </c>
      <c r="B601" t="s">
        <v>1076</v>
      </c>
      <c r="C601" t="s">
        <v>3141</v>
      </c>
      <c r="D601" t="s">
        <v>77</v>
      </c>
      <c r="E601">
        <v>12486.108723089999</v>
      </c>
      <c r="F601">
        <v>587.4</v>
      </c>
      <c r="G601">
        <v>-44.1540796391727</v>
      </c>
      <c r="H601">
        <f>(Table2[[#This Row],[1Y Return vs Nifty]]-AVERAGE(Table2[1Y Return vs Nifty]))/_xlfn.STDEV.P(Table2[1Y Return vs Nifty])</f>
        <v>-1.2132864793279767</v>
      </c>
      <c r="I601">
        <v>2.45010358972175</v>
      </c>
      <c r="J601">
        <f>(Table2[[#This Row],[1M Return vs Nifty]]-AVERAGE(Table2[1M Return vs Nifty]))/_xlfn.STDEV.P(Table2[1M Return vs Nifty])</f>
        <v>0.31556091018209864</v>
      </c>
      <c r="K601">
        <v>-14.171560932271801</v>
      </c>
      <c r="L601">
        <f>(Table2[[#This Row],[6M Return vs Nifty]]-AVERAGE(Table2[6M Return vs Nifty]))/_xlfn.STDEV.P(Table2[6M Return vs Nifty])</f>
        <v>-0.69297248074165696</v>
      </c>
      <c r="M601">
        <v>2.8126459574510201</v>
      </c>
      <c r="N601">
        <f>(Table2[[#This Row],[1W Return vs Nifty]]-AVERAGE(Table2[1W Return vs Nifty]))/_xlfn.STDEV.P(Table2[1W Return vs Nifty])</f>
        <v>0.35176454565547383</v>
      </c>
      <c r="O601">
        <v>604.54999999999995</v>
      </c>
      <c r="P601">
        <v>607.51991025642099</v>
      </c>
      <c r="Q601">
        <v>635.19469154654803</v>
      </c>
      <c r="R601">
        <v>47.208621282704797</v>
      </c>
      <c r="S601" s="1">
        <f>(Table2[[#This Row],[Close Price]]-Table2[[#This Row],[20D EMA]])/Table2[[#This Row],[20D EMA]]</f>
        <v>-2.8368207757836373E-2</v>
      </c>
      <c r="T601" s="1">
        <f>(Table2[[#This Row],[Close Price]]-Table2[[#This Row],[50D EMA]])/Table2[[#This Row],[50D EMA]]</f>
        <v>-3.3118108422041395E-2</v>
      </c>
      <c r="U601" s="1">
        <f>(Table2[[#This Row],[Close Price]]-Table2[[#This Row],[200D EMA]])/Table2[[#This Row],[200D EMA]]</f>
        <v>-7.5244160857483464E-2</v>
      </c>
      <c r="V601">
        <v>0.725232110623099</v>
      </c>
      <c r="W601">
        <v>585.04999999999995</v>
      </c>
      <c r="X601">
        <v>620.85</v>
      </c>
      <c r="Y601">
        <v>585.04999999999995</v>
      </c>
      <c r="Z601">
        <v>620.85</v>
      </c>
      <c r="AA601">
        <v>585.04999999999995</v>
      </c>
      <c r="AB601">
        <v>626.25</v>
      </c>
      <c r="AC601" s="1">
        <f>(Table2[[#This Row],[Close Price]]/Table2[[#This Row],[Day Low]])-1</f>
        <v>4.0167507050679063E-3</v>
      </c>
      <c r="AD601" s="1">
        <f>(Table2[[#This Row],[Day High]]/Table2[[#This Row],[Close Price]])-1</f>
        <v>5.6945863125638541E-2</v>
      </c>
      <c r="AE601" s="1">
        <f>(Table2[[#This Row],[Close Price]]/Table2[[#This Row],[Current Week Low]])-1</f>
        <v>4.0167507050679063E-3</v>
      </c>
      <c r="AF601" s="1">
        <f>(Table2[[#This Row],[Current Week High]]/Table2[[#This Row],[Close Price]])-1</f>
        <v>5.6945863125638541E-2</v>
      </c>
      <c r="AG601" s="1">
        <f>(Table2[[#This Row],[Close Price]]/Table2[[#This Row],[Current Month Low]])-1</f>
        <v>4.0167507050679063E-3</v>
      </c>
      <c r="AH601" s="1">
        <f>(Table2[[#This Row],[Current Month High]]/Table2[[#This Row],[Close Price]])-1</f>
        <v>6.6138917262512864E-2</v>
      </c>
      <c r="AI601">
        <v>40.279196458971697</v>
      </c>
      <c r="AJ601">
        <v>16.489836390679201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0.03</v>
      </c>
      <c r="AM601" t="s">
        <v>3188</v>
      </c>
      <c r="AN601">
        <v>-0.35</v>
      </c>
      <c r="AO601" t="s">
        <v>3189</v>
      </c>
      <c r="AP601">
        <v>4.5831111859124002E-2</v>
      </c>
      <c r="AQ601">
        <f>(Table2[[#This Row],[Sharpe Ratio]]-AVERAGE(Table2[Sharpe Ratio]))/_xlfn.STDEV.P(Table2[Sharpe Ratio])</f>
        <v>-0.1822362242526952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697</v>
      </c>
      <c r="AT601">
        <f>_xlfn.RANK.AVG(Table2[[#This Row],[6M Return vs Nifty Z-Score]],Table2[6M Return vs Nifty Z-Score])</f>
        <v>551</v>
      </c>
      <c r="AU601">
        <f>_xlfn.RANK.AVG(Table2[[#This Row],[Sharpe Ratio Z-Score]],Table2[Sharpe Ratio Z-Score])</f>
        <v>388</v>
      </c>
      <c r="AV601">
        <f>(Table2[[#This Row],[Rank 1Y]]+Table2[[#This Row],[Rank 6M]]+Table2[[#This Row],[Rank Sharpe]])/3</f>
        <v>545.33333333333337</v>
      </c>
    </row>
    <row r="602" spans="1:48" x14ac:dyDescent="0.3">
      <c r="A602" t="s">
        <v>1103</v>
      </c>
      <c r="B602" t="s">
        <v>1104</v>
      </c>
      <c r="C602" t="s">
        <v>3129</v>
      </c>
      <c r="D602" t="s">
        <v>24</v>
      </c>
      <c r="E602">
        <v>11731.502287456</v>
      </c>
      <c r="F602">
        <v>153.44</v>
      </c>
      <c r="G602">
        <v>-4.1446701276554698</v>
      </c>
      <c r="H602">
        <f>(Table2[[#This Row],[1Y Return vs Nifty]]-AVERAGE(Table2[1Y Return vs Nifty]))/_xlfn.STDEV.P(Table2[1Y Return vs Nifty])</f>
        <v>-0.4941508628943842</v>
      </c>
      <c r="I602">
        <v>-4.0517790825566697</v>
      </c>
      <c r="J602">
        <f>(Table2[[#This Row],[1M Return vs Nifty]]-AVERAGE(Table2[1M Return vs Nifty]))/_xlfn.STDEV.P(Table2[1M Return vs Nifty])</f>
        <v>-0.4108709879446984</v>
      </c>
      <c r="K602">
        <v>-10.9186844785291</v>
      </c>
      <c r="L602">
        <f>(Table2[[#This Row],[6M Return vs Nifty]]-AVERAGE(Table2[6M Return vs Nifty]))/_xlfn.STDEV.P(Table2[6M Return vs Nifty])</f>
        <v>-0.57816152147460886</v>
      </c>
      <c r="M602">
        <v>0.12499572469110599</v>
      </c>
      <c r="N602">
        <f>(Table2[[#This Row],[1W Return vs Nifty]]-AVERAGE(Table2[1W Return vs Nifty]))/_xlfn.STDEV.P(Table2[1W Return vs Nifty])</f>
        <v>-0.33602766701115022</v>
      </c>
      <c r="O602">
        <v>164.33</v>
      </c>
      <c r="P602">
        <v>164.78733725556299</v>
      </c>
      <c r="Q602">
        <v>155.64144921384499</v>
      </c>
      <c r="R602">
        <v>20.434706545805401</v>
      </c>
      <c r="S602" s="1">
        <f>(Table2[[#This Row],[Close Price]]-Table2[[#This Row],[20D EMA]])/Table2[[#This Row],[20D EMA]]</f>
        <v>-6.6269092679364774E-2</v>
      </c>
      <c r="T602" s="1">
        <f>(Table2[[#This Row],[Close Price]]-Table2[[#This Row],[50D EMA]])/Table2[[#This Row],[50D EMA]]</f>
        <v>-6.8860492830009126E-2</v>
      </c>
      <c r="U602" s="1">
        <f>(Table2[[#This Row],[Close Price]]-Table2[[#This Row],[200D EMA]])/Table2[[#This Row],[200D EMA]]</f>
        <v>-1.4144363374696505E-2</v>
      </c>
      <c r="V602">
        <v>0.82026155074537799</v>
      </c>
      <c r="W602">
        <v>152.44999999999999</v>
      </c>
      <c r="X602">
        <v>160.51</v>
      </c>
      <c r="Y602">
        <v>152.44999999999999</v>
      </c>
      <c r="Z602">
        <v>160.51</v>
      </c>
      <c r="AA602">
        <v>152.44999999999999</v>
      </c>
      <c r="AB602">
        <v>165.57</v>
      </c>
      <c r="AC602" s="1">
        <f>(Table2[[#This Row],[Close Price]]/Table2[[#This Row],[Day Low]])-1</f>
        <v>6.4939324368646911E-3</v>
      </c>
      <c r="AD602" s="1">
        <f>(Table2[[#This Row],[Day High]]/Table2[[#This Row],[Close Price]])-1</f>
        <v>4.607664233576636E-2</v>
      </c>
      <c r="AE602" s="1">
        <f>(Table2[[#This Row],[Close Price]]/Table2[[#This Row],[Current Week Low]])-1</f>
        <v>6.4939324368646911E-3</v>
      </c>
      <c r="AF602" s="1">
        <f>(Table2[[#This Row],[Current Week High]]/Table2[[#This Row],[Close Price]])-1</f>
        <v>4.607664233576636E-2</v>
      </c>
      <c r="AG602" s="1">
        <f>(Table2[[#This Row],[Close Price]]/Table2[[#This Row],[Current Month Low]])-1</f>
        <v>6.4939324368646911E-3</v>
      </c>
      <c r="AH602" s="1">
        <f>(Table2[[#This Row],[Current Month High]]/Table2[[#This Row],[Close Price]])-1</f>
        <v>7.9053701772679785E-2</v>
      </c>
      <c r="AI602">
        <v>15.2372262773722</v>
      </c>
      <c r="AJ602">
        <v>22.506986027944102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0.01</v>
      </c>
      <c r="AM602" t="s">
        <v>3188</v>
      </c>
      <c r="AN602">
        <v>-8.74</v>
      </c>
      <c r="AO602" t="s">
        <v>3189</v>
      </c>
      <c r="AP602">
        <v>-3.4759806042076999E-2</v>
      </c>
      <c r="AQ602">
        <f>(Table2[[#This Row],[Sharpe Ratio]]-AVERAGE(Table2[Sharpe Ratio]))/_xlfn.STDEV.P(Table2[Sharpe Ratio])</f>
        <v>-1.1231437871272021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476</v>
      </c>
      <c r="AT602">
        <f>_xlfn.RANK.AVG(Table2[[#This Row],[6M Return vs Nifty Z-Score]],Table2[6M Return vs Nifty Z-Score])</f>
        <v>522</v>
      </c>
      <c r="AU602">
        <f>_xlfn.RANK.AVG(Table2[[#This Row],[Sharpe Ratio Z-Score]],Table2[Sharpe Ratio Z-Score])</f>
        <v>638</v>
      </c>
      <c r="AV602">
        <f>(Table2[[#This Row],[Rank 1Y]]+Table2[[#This Row],[Rank 6M]]+Table2[[#This Row],[Rank Sharpe]])/3</f>
        <v>545.33333333333337</v>
      </c>
    </row>
    <row r="603" spans="1:48" x14ac:dyDescent="0.3">
      <c r="A603" t="s">
        <v>1408</v>
      </c>
      <c r="B603" t="s">
        <v>1409</v>
      </c>
      <c r="C603" t="s">
        <v>3139</v>
      </c>
      <c r="D603" t="s">
        <v>292</v>
      </c>
      <c r="E603">
        <v>7848.2894134449998</v>
      </c>
      <c r="F603">
        <v>382.5</v>
      </c>
      <c r="G603">
        <v>-38.975127547259099</v>
      </c>
      <c r="H603">
        <f>(Table2[[#This Row],[1Y Return vs Nifty]]-AVERAGE(Table2[1Y Return vs Nifty]))/_xlfn.STDEV.P(Table2[1Y Return vs Nifty])</f>
        <v>-1.1201991543569292</v>
      </c>
      <c r="I603">
        <v>-8.1612931583265595</v>
      </c>
      <c r="J603">
        <f>(Table2[[#This Row],[1M Return vs Nifty]]-AVERAGE(Table2[1M Return vs Nifty]))/_xlfn.STDEV.P(Table2[1M Return vs Nifty])</f>
        <v>-0.87001217226173178</v>
      </c>
      <c r="K603">
        <v>-16.005597054670901</v>
      </c>
      <c r="L603">
        <f>(Table2[[#This Row],[6M Return vs Nifty]]-AVERAGE(Table2[6M Return vs Nifty]))/_xlfn.STDEV.P(Table2[6M Return vs Nifty])</f>
        <v>-0.7577051718036808</v>
      </c>
      <c r="M603">
        <v>4.4102615510468901</v>
      </c>
      <c r="N603">
        <f>(Table2[[#This Row],[1W Return vs Nifty]]-AVERAGE(Table2[1W Return vs Nifty]))/_xlfn.STDEV.P(Table2[1W Return vs Nifty])</f>
        <v>0.76060776145652442</v>
      </c>
      <c r="O603">
        <v>400.86</v>
      </c>
      <c r="P603">
        <v>412.85054329700301</v>
      </c>
      <c r="Q603">
        <v>408.890015711015</v>
      </c>
      <c r="R603">
        <v>31.659217949547202</v>
      </c>
      <c r="S603" s="1">
        <f>(Table2[[#This Row],[Close Price]]-Table2[[#This Row],[20D EMA]])/Table2[[#This Row],[20D EMA]]</f>
        <v>-4.5801526717557287E-2</v>
      </c>
      <c r="T603" s="1">
        <f>(Table2[[#This Row],[Close Price]]-Table2[[#This Row],[50D EMA]])/Table2[[#This Row],[50D EMA]]</f>
        <v>-7.3514601808744515E-2</v>
      </c>
      <c r="U603" s="1">
        <f>(Table2[[#This Row],[Close Price]]-Table2[[#This Row],[200D EMA]])/Table2[[#This Row],[200D EMA]]</f>
        <v>-6.4540621431231682E-2</v>
      </c>
      <c r="V603">
        <v>0.86880920926715099</v>
      </c>
      <c r="W603">
        <v>375</v>
      </c>
      <c r="X603">
        <v>392</v>
      </c>
      <c r="Y603">
        <v>375</v>
      </c>
      <c r="Z603">
        <v>392</v>
      </c>
      <c r="AA603">
        <v>375</v>
      </c>
      <c r="AB603">
        <v>399.9</v>
      </c>
      <c r="AC603" s="1">
        <f>(Table2[[#This Row],[Close Price]]/Table2[[#This Row],[Day Low]])-1</f>
        <v>2.0000000000000018E-2</v>
      </c>
      <c r="AD603" s="1">
        <f>(Table2[[#This Row],[Day High]]/Table2[[#This Row],[Close Price]])-1</f>
        <v>2.4836601307189454E-2</v>
      </c>
      <c r="AE603" s="1">
        <f>(Table2[[#This Row],[Close Price]]/Table2[[#This Row],[Current Week Low]])-1</f>
        <v>2.0000000000000018E-2</v>
      </c>
      <c r="AF603" s="1">
        <f>(Table2[[#This Row],[Current Week High]]/Table2[[#This Row],[Close Price]])-1</f>
        <v>2.4836601307189454E-2</v>
      </c>
      <c r="AG603" s="1">
        <f>(Table2[[#This Row],[Close Price]]/Table2[[#This Row],[Current Month Low]])-1</f>
        <v>2.0000000000000018E-2</v>
      </c>
      <c r="AH603" s="1">
        <f>(Table2[[#This Row],[Current Month High]]/Table2[[#This Row],[Close Price]])-1</f>
        <v>4.54901960784313E-2</v>
      </c>
      <c r="AI603">
        <v>32.026143790849602</v>
      </c>
      <c r="AJ603">
        <v>9.9928109273903694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-0.17</v>
      </c>
      <c r="AM603" t="s">
        <v>3189</v>
      </c>
      <c r="AN603">
        <v>-6.82</v>
      </c>
      <c r="AO603" t="s">
        <v>3189</v>
      </c>
      <c r="AP603">
        <v>4.5705265763623E-2</v>
      </c>
      <c r="AQ603">
        <f>(Table2[[#This Row],[Sharpe Ratio]]-AVERAGE(Table2[Sharpe Ratio]))/_xlfn.STDEV.P(Table2[Sharpe Ratio])</f>
        <v>-0.18370549084127386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680</v>
      </c>
      <c r="AT603">
        <f>_xlfn.RANK.AVG(Table2[[#This Row],[6M Return vs Nifty Z-Score]],Table2[6M Return vs Nifty Z-Score])</f>
        <v>567</v>
      </c>
      <c r="AU603">
        <f>_xlfn.RANK.AVG(Table2[[#This Row],[Sharpe Ratio Z-Score]],Table2[Sharpe Ratio Z-Score])</f>
        <v>389</v>
      </c>
      <c r="AV603">
        <f>(Table2[[#This Row],[Rank 1Y]]+Table2[[#This Row],[Rank 6M]]+Table2[[#This Row],[Rank Sharpe]])/3</f>
        <v>545.33333333333337</v>
      </c>
    </row>
    <row r="604" spans="1:48" x14ac:dyDescent="0.3">
      <c r="A604" t="s">
        <v>474</v>
      </c>
      <c r="B604" t="s">
        <v>475</v>
      </c>
      <c r="C604" t="s">
        <v>3143</v>
      </c>
      <c r="D604" t="s">
        <v>406</v>
      </c>
      <c r="E604">
        <v>44983.915925130001</v>
      </c>
      <c r="F604">
        <v>580.29999999999995</v>
      </c>
      <c r="G604">
        <v>-31.0256050281304</v>
      </c>
      <c r="H604">
        <f>(Table2[[#This Row],[1Y Return vs Nifty]]-AVERAGE(Table2[1Y Return vs Nifty]))/_xlfn.STDEV.P(Table2[1Y Return vs Nifty])</f>
        <v>-0.97731314711654005</v>
      </c>
      <c r="I604">
        <v>-0.95205036152941203</v>
      </c>
      <c r="J604">
        <f>(Table2[[#This Row],[1M Return vs Nifty]]-AVERAGE(Table2[1M Return vs Nifty]))/_xlfn.STDEV.P(Table2[1M Return vs Nifty])</f>
        <v>-6.4549478930923207E-2</v>
      </c>
      <c r="K604">
        <v>8.5223512818954195</v>
      </c>
      <c r="L604">
        <f>(Table2[[#This Row],[6M Return vs Nifty]]-AVERAGE(Table2[6M Return vs Nifty]))/_xlfn.STDEV.P(Table2[6M Return vs Nifty])</f>
        <v>0.10801392863545504</v>
      </c>
      <c r="M604">
        <v>1.9217238181833101</v>
      </c>
      <c r="N604">
        <f>(Table2[[#This Row],[1W Return vs Nifty]]-AVERAGE(Table2[1W Return vs Nifty]))/_xlfn.STDEV.P(Table2[1W Return vs Nifty])</f>
        <v>0.12377010574973679</v>
      </c>
      <c r="O604">
        <v>600.41999999999996</v>
      </c>
      <c r="P604">
        <v>586.78879348678697</v>
      </c>
      <c r="Q604">
        <v>563.249090333391</v>
      </c>
      <c r="R604">
        <v>44.189393778136598</v>
      </c>
      <c r="S604" s="1">
        <f>(Table2[[#This Row],[Close Price]]-Table2[[#This Row],[20D EMA]])/Table2[[#This Row],[20D EMA]]</f>
        <v>-3.3509876419839456E-2</v>
      </c>
      <c r="T604" s="1">
        <f>(Table2[[#This Row],[Close Price]]-Table2[[#This Row],[50D EMA]])/Table2[[#This Row],[50D EMA]]</f>
        <v>-1.1058141462159892E-2</v>
      </c>
      <c r="U604" s="1">
        <f>(Table2[[#This Row],[Close Price]]-Table2[[#This Row],[200D EMA]])/Table2[[#This Row],[200D EMA]]</f>
        <v>3.0272414033578658E-2</v>
      </c>
      <c r="V604">
        <v>0.85961993894917499</v>
      </c>
      <c r="W604">
        <v>576</v>
      </c>
      <c r="X604">
        <v>605.5</v>
      </c>
      <c r="Y604">
        <v>576</v>
      </c>
      <c r="Z604">
        <v>605.5</v>
      </c>
      <c r="AA604">
        <v>576</v>
      </c>
      <c r="AB604">
        <v>625</v>
      </c>
      <c r="AC604" s="1">
        <f>(Table2[[#This Row],[Close Price]]/Table2[[#This Row],[Day Low]])-1</f>
        <v>7.4652777777777235E-3</v>
      </c>
      <c r="AD604" s="1">
        <f>(Table2[[#This Row],[Day High]]/Table2[[#This Row],[Close Price]])-1</f>
        <v>4.3425814234016924E-2</v>
      </c>
      <c r="AE604" s="1">
        <f>(Table2[[#This Row],[Close Price]]/Table2[[#This Row],[Current Week Low]])-1</f>
        <v>7.4652777777777235E-3</v>
      </c>
      <c r="AF604" s="1">
        <f>(Table2[[#This Row],[Current Week High]]/Table2[[#This Row],[Close Price]])-1</f>
        <v>4.3425814234016924E-2</v>
      </c>
      <c r="AG604" s="1">
        <f>(Table2[[#This Row],[Close Price]]/Table2[[#This Row],[Current Month Low]])-1</f>
        <v>7.4652777777777235E-3</v>
      </c>
      <c r="AH604" s="1">
        <f>(Table2[[#This Row],[Current Month High]]/Table2[[#This Row],[Close Price]])-1</f>
        <v>7.7029122867482425E-2</v>
      </c>
      <c r="AI604">
        <v>9.4089264173703206</v>
      </c>
      <c r="AJ604">
        <v>29.5891022778025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0.05</v>
      </c>
      <c r="AM604" t="s">
        <v>3188</v>
      </c>
      <c r="AN604">
        <v>-4.0999999999999996</v>
      </c>
      <c r="AO604" t="s">
        <v>3189</v>
      </c>
      <c r="AP604">
        <v>-8.8527988769338997E-2</v>
      </c>
      <c r="AQ604">
        <f>(Table2[[#This Row],[Sharpe Ratio]]-AVERAGE(Table2[Sharpe Ratio]))/_xlfn.STDEV.P(Table2[Sharpe Ratio])</f>
        <v>-1.7508930557497562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-2.5609716474120279</v>
      </c>
      <c r="AS604">
        <f>_xlfn.RANK.AVG(Table2[[#This Row],[1Y Return vs Nifty Z-Score]],Table2[1Y Return vs Nifty Z-Score])</f>
        <v>652</v>
      </c>
      <c r="AT604">
        <f>_xlfn.RANK.AVG(Table2[[#This Row],[6M Return vs Nifty Z-Score]],Table2[6M Return vs Nifty Z-Score])</f>
        <v>284</v>
      </c>
      <c r="AU604">
        <f>_xlfn.RANK.AVG(Table2[[#This Row],[Sharpe Ratio Z-Score]],Table2[Sharpe Ratio Z-Score])</f>
        <v>704</v>
      </c>
      <c r="AV604">
        <f>(Table2[[#This Row],[Rank 1Y]]+Table2[[#This Row],[Rank 6M]]+Table2[[#This Row],[Rank Sharpe]])/3</f>
        <v>546.66666666666663</v>
      </c>
    </row>
    <row r="605" spans="1:48" x14ac:dyDescent="0.3">
      <c r="A605" t="s">
        <v>993</v>
      </c>
      <c r="B605" t="s">
        <v>994</v>
      </c>
      <c r="C605" t="s">
        <v>3140</v>
      </c>
      <c r="D605" t="s">
        <v>995</v>
      </c>
      <c r="E605">
        <v>14444.846161587</v>
      </c>
      <c r="F605">
        <v>184.54</v>
      </c>
      <c r="G605">
        <v>-5.5895753451580399</v>
      </c>
      <c r="H605">
        <f>(Table2[[#This Row],[1Y Return vs Nifty]]-AVERAGE(Table2[1Y Return vs Nifty]))/_xlfn.STDEV.P(Table2[1Y Return vs Nifty])</f>
        <v>-0.52012182364994619</v>
      </c>
      <c r="I605">
        <v>-6.9378068970180404</v>
      </c>
      <c r="J605">
        <f>(Table2[[#This Row],[1M Return vs Nifty]]-AVERAGE(Table2[1M Return vs Nifty]))/_xlfn.STDEV.P(Table2[1M Return vs Nifty])</f>
        <v>-0.73331646550531382</v>
      </c>
      <c r="K605">
        <v>-26.8976618454675</v>
      </c>
      <c r="L605">
        <f>(Table2[[#This Row],[6M Return vs Nifty]]-AVERAGE(Table2[6M Return vs Nifty]))/_xlfn.STDEV.P(Table2[6M Return vs Nifty])</f>
        <v>-1.142142891715042</v>
      </c>
      <c r="M605">
        <v>2.44006616592615</v>
      </c>
      <c r="N605">
        <f>(Table2[[#This Row],[1W Return vs Nifty]]-AVERAGE(Table2[1W Return vs Nifty]))/_xlfn.STDEV.P(Table2[1W Return vs Nifty])</f>
        <v>0.25641825539633833</v>
      </c>
      <c r="O605">
        <v>189.04</v>
      </c>
      <c r="P605">
        <v>195.34919752154801</v>
      </c>
      <c r="Q605">
        <v>196.60670166110901</v>
      </c>
      <c r="R605">
        <v>37.896962642622903</v>
      </c>
      <c r="S605" s="1">
        <f>(Table2[[#This Row],[Close Price]]-Table2[[#This Row],[20D EMA]])/Table2[[#This Row],[20D EMA]]</f>
        <v>-2.3804485823106222E-2</v>
      </c>
      <c r="T605" s="1">
        <f>(Table2[[#This Row],[Close Price]]-Table2[[#This Row],[50D EMA]])/Table2[[#This Row],[50D EMA]]</f>
        <v>-5.533269477780018E-2</v>
      </c>
      <c r="U605" s="1">
        <f>(Table2[[#This Row],[Close Price]]-Table2[[#This Row],[200D EMA]])/Table2[[#This Row],[200D EMA]]</f>
        <v>-6.1374823742826407E-2</v>
      </c>
      <c r="V605">
        <v>1.2285794782797099</v>
      </c>
      <c r="W605">
        <v>180.45</v>
      </c>
      <c r="X605">
        <v>187.49</v>
      </c>
      <c r="Y605">
        <v>180.45</v>
      </c>
      <c r="Z605">
        <v>187.49</v>
      </c>
      <c r="AA605">
        <v>179.95</v>
      </c>
      <c r="AB605">
        <v>192.65</v>
      </c>
      <c r="AC605" s="1">
        <f>(Table2[[#This Row],[Close Price]]/Table2[[#This Row],[Day Low]])-1</f>
        <v>2.2665558326406154E-2</v>
      </c>
      <c r="AD605" s="1">
        <f>(Table2[[#This Row],[Day High]]/Table2[[#This Row],[Close Price]])-1</f>
        <v>1.5985694158448194E-2</v>
      </c>
      <c r="AE605" s="1">
        <f>(Table2[[#This Row],[Close Price]]/Table2[[#This Row],[Current Week Low]])-1</f>
        <v>2.2665558326406154E-2</v>
      </c>
      <c r="AF605" s="1">
        <f>(Table2[[#This Row],[Current Week High]]/Table2[[#This Row],[Close Price]])-1</f>
        <v>1.5985694158448194E-2</v>
      </c>
      <c r="AG605" s="1">
        <f>(Table2[[#This Row],[Close Price]]/Table2[[#This Row],[Current Month Low]])-1</f>
        <v>2.5507085301472721E-2</v>
      </c>
      <c r="AH605" s="1">
        <f>(Table2[[#This Row],[Current Month High]]/Table2[[#This Row],[Close Price]])-1</f>
        <v>4.394711173729271E-2</v>
      </c>
      <c r="AI605">
        <v>28.725479570824699</v>
      </c>
      <c r="AJ605">
        <v>35.491923641703302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-0.12</v>
      </c>
      <c r="AM605" t="s">
        <v>3189</v>
      </c>
      <c r="AN605">
        <v>-3.27</v>
      </c>
      <c r="AO605" t="s">
        <v>3189</v>
      </c>
      <c r="AP605">
        <v>9.7350181947850004E-3</v>
      </c>
      <c r="AQ605">
        <f>(Table2[[#This Row],[Sharpe Ratio]]-AVERAGE(Table2[Sharpe Ratio]))/_xlfn.STDEV.P(Table2[Sharpe Ratio])</f>
        <v>-0.60366196803984962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490</v>
      </c>
      <c r="AT605">
        <f>_xlfn.RANK.AVG(Table2[[#This Row],[6M Return vs Nifty Z-Score]],Table2[6M Return vs Nifty Z-Score])</f>
        <v>668</v>
      </c>
      <c r="AU605">
        <f>_xlfn.RANK.AVG(Table2[[#This Row],[Sharpe Ratio Z-Score]],Table2[Sharpe Ratio Z-Score])</f>
        <v>486</v>
      </c>
      <c r="AV605">
        <f>(Table2[[#This Row],[Rank 1Y]]+Table2[[#This Row],[Rank 6M]]+Table2[[#This Row],[Rank Sharpe]])/3</f>
        <v>548</v>
      </c>
    </row>
    <row r="606" spans="1:48" x14ac:dyDescent="0.3">
      <c r="A606" t="s">
        <v>1077</v>
      </c>
      <c r="B606" t="s">
        <v>1078</v>
      </c>
      <c r="C606" t="s">
        <v>3143</v>
      </c>
      <c r="D606" t="s">
        <v>482</v>
      </c>
      <c r="E606">
        <v>12465.04846197</v>
      </c>
      <c r="F606">
        <v>918.1</v>
      </c>
      <c r="G606">
        <v>-29.241879953944402</v>
      </c>
      <c r="H606">
        <f>(Table2[[#This Row],[1Y Return vs Nifty]]-AVERAGE(Table2[1Y Return vs Nifty]))/_xlfn.STDEV.P(Table2[1Y Return vs Nifty])</f>
        <v>-0.94525218329742755</v>
      </c>
      <c r="I606">
        <v>1.6178526970072999</v>
      </c>
      <c r="J606">
        <f>(Table2[[#This Row],[1M Return vs Nifty]]-AVERAGE(Table2[1M Return vs Nifty]))/_xlfn.STDEV.P(Table2[1M Return vs Nifty])</f>
        <v>0.22257651993926117</v>
      </c>
      <c r="K606">
        <v>-0.72142333745850495</v>
      </c>
      <c r="L606">
        <f>(Table2[[#This Row],[6M Return vs Nifty]]-AVERAGE(Table2[6M Return vs Nifty]))/_xlfn.STDEV.P(Table2[6M Return vs Nifty])</f>
        <v>-0.21824704265821945</v>
      </c>
      <c r="M606">
        <v>5.29096669095353</v>
      </c>
      <c r="N606">
        <f>(Table2[[#This Row],[1W Return vs Nifty]]-AVERAGE(Table2[1W Return vs Nifty]))/_xlfn.STDEV.P(Table2[1W Return vs Nifty])</f>
        <v>0.98598758562405675</v>
      </c>
      <c r="O606">
        <v>945.46</v>
      </c>
      <c r="P606">
        <v>929.64950534104003</v>
      </c>
      <c r="Q606">
        <v>894.49315318161996</v>
      </c>
      <c r="R606">
        <v>44.467725211789798</v>
      </c>
      <c r="S606" s="1">
        <f>(Table2[[#This Row],[Close Price]]-Table2[[#This Row],[20D EMA]])/Table2[[#This Row],[20D EMA]]</f>
        <v>-2.8938294586762014E-2</v>
      </c>
      <c r="T606" s="1">
        <f>(Table2[[#This Row],[Close Price]]-Table2[[#This Row],[50D EMA]])/Table2[[#This Row],[50D EMA]]</f>
        <v>-1.2423505067969774E-2</v>
      </c>
      <c r="U606" s="1">
        <f>(Table2[[#This Row],[Close Price]]-Table2[[#This Row],[200D EMA]])/Table2[[#This Row],[200D EMA]]</f>
        <v>2.639131080479816E-2</v>
      </c>
      <c r="V606">
        <v>0.80922092629657605</v>
      </c>
      <c r="W606">
        <v>908.1</v>
      </c>
      <c r="X606">
        <v>952</v>
      </c>
      <c r="Y606">
        <v>908.1</v>
      </c>
      <c r="Z606">
        <v>952</v>
      </c>
      <c r="AA606">
        <v>908.1</v>
      </c>
      <c r="AB606">
        <v>960.15</v>
      </c>
      <c r="AC606" s="1">
        <f>(Table2[[#This Row],[Close Price]]/Table2[[#This Row],[Day Low]])-1</f>
        <v>1.1012003083360922E-2</v>
      </c>
      <c r="AD606" s="1">
        <f>(Table2[[#This Row],[Day High]]/Table2[[#This Row],[Close Price]])-1</f>
        <v>3.6924082343971154E-2</v>
      </c>
      <c r="AE606" s="1">
        <f>(Table2[[#This Row],[Close Price]]/Table2[[#This Row],[Current Week Low]])-1</f>
        <v>1.1012003083360922E-2</v>
      </c>
      <c r="AF606" s="1">
        <f>(Table2[[#This Row],[Current Week High]]/Table2[[#This Row],[Close Price]])-1</f>
        <v>3.6924082343971154E-2</v>
      </c>
      <c r="AG606" s="1">
        <f>(Table2[[#This Row],[Close Price]]/Table2[[#This Row],[Current Month Low]])-1</f>
        <v>1.1012003083360922E-2</v>
      </c>
      <c r="AH606" s="1">
        <f>(Table2[[#This Row],[Current Month High]]/Table2[[#This Row],[Close Price]])-1</f>
        <v>4.5801110990088212E-2</v>
      </c>
      <c r="AI606">
        <v>16.653959263696699</v>
      </c>
      <c r="AJ606">
        <v>20.556759241021599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0.06</v>
      </c>
      <c r="AM606" t="s">
        <v>3188</v>
      </c>
      <c r="AN606">
        <v>-5.76</v>
      </c>
      <c r="AO606" t="s">
        <v>3189</v>
      </c>
      <c r="AP606">
        <v>-1.6871475021896998E-2</v>
      </c>
      <c r="AQ606">
        <f>(Table2[[#This Row],[Sharpe Ratio]]-AVERAGE(Table2[Sharpe Ratio]))/_xlfn.STDEV.P(Table2[Sharpe Ratio])</f>
        <v>-0.91429561437498197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-0.86923073476731116</v>
      </c>
      <c r="AS606">
        <f>_xlfn.RANK.AVG(Table2[[#This Row],[1Y Return vs Nifty Z-Score]],Table2[1Y Return vs Nifty Z-Score])</f>
        <v>641</v>
      </c>
      <c r="AT606">
        <f>_xlfn.RANK.AVG(Table2[[#This Row],[6M Return vs Nifty Z-Score]],Table2[6M Return vs Nifty Z-Score])</f>
        <v>398</v>
      </c>
      <c r="AU606">
        <f>_xlfn.RANK.AVG(Table2[[#This Row],[Sharpe Ratio Z-Score]],Table2[Sharpe Ratio Z-Score])</f>
        <v>605</v>
      </c>
      <c r="AV606">
        <f>(Table2[[#This Row],[Rank 1Y]]+Table2[[#This Row],[Rank 6M]]+Table2[[#This Row],[Rank Sharpe]])/3</f>
        <v>548</v>
      </c>
    </row>
    <row r="607" spans="1:48" x14ac:dyDescent="0.3">
      <c r="A607" t="s">
        <v>87</v>
      </c>
      <c r="B607" t="s">
        <v>88</v>
      </c>
      <c r="C607" t="s">
        <v>3139</v>
      </c>
      <c r="D607" t="s">
        <v>89</v>
      </c>
      <c r="E607">
        <v>308288.04463034001</v>
      </c>
      <c r="F607">
        <v>4544.1499999999996</v>
      </c>
      <c r="G607">
        <v>-6.5375830131079899</v>
      </c>
      <c r="H607">
        <f>(Table2[[#This Row],[1Y Return vs Nifty]]-AVERAGE(Table2[1Y Return vs Nifty]))/_xlfn.STDEV.P(Table2[1Y Return vs Nifty])</f>
        <v>-0.53716146724875291</v>
      </c>
      <c r="I607">
        <v>-9.5632210494632108</v>
      </c>
      <c r="J607">
        <f>(Table2[[#This Row],[1M Return vs Nifty]]-AVERAGE(Table2[1M Return vs Nifty]))/_xlfn.STDEV.P(Table2[1M Return vs Nifty])</f>
        <v>-1.0266445186646269</v>
      </c>
      <c r="K607">
        <v>-12.889439846574399</v>
      </c>
      <c r="L607">
        <f>(Table2[[#This Row],[6M Return vs Nifty]]-AVERAGE(Table2[6M Return vs Nifty]))/_xlfn.STDEV.P(Table2[6M Return vs Nifty])</f>
        <v>-0.64771974709539126</v>
      </c>
      <c r="M607">
        <v>-3.5314623528864799</v>
      </c>
      <c r="N607">
        <f>(Table2[[#This Row],[1W Return vs Nifty]]-AVERAGE(Table2[1W Return vs Nifty]))/_xlfn.STDEV.P(Table2[1W Return vs Nifty])</f>
        <v>-1.2717459241882891</v>
      </c>
      <c r="O607">
        <v>5060.7299999999996</v>
      </c>
      <c r="P607">
        <v>5052.0445618984504</v>
      </c>
      <c r="Q607">
        <v>4633.0854648204004</v>
      </c>
      <c r="R607">
        <v>16.181195013785199</v>
      </c>
      <c r="S607" s="1">
        <f>(Table2[[#This Row],[Close Price]]-Table2[[#This Row],[20D EMA]])/Table2[[#This Row],[20D EMA]]</f>
        <v>-0.1020761826851067</v>
      </c>
      <c r="T607" s="1">
        <f>(Table2[[#This Row],[Close Price]]-Table2[[#This Row],[50D EMA]])/Table2[[#This Row],[50D EMA]]</f>
        <v>-0.10053247861843777</v>
      </c>
      <c r="U607" s="1">
        <f>(Table2[[#This Row],[Close Price]]-Table2[[#This Row],[200D EMA]])/Table2[[#This Row],[200D EMA]]</f>
        <v>-1.9195731547733987E-2</v>
      </c>
      <c r="V607">
        <v>1.6234939604042999</v>
      </c>
      <c r="W607">
        <v>4518</v>
      </c>
      <c r="X607">
        <v>4752.8999999999996</v>
      </c>
      <c r="Y607">
        <v>4518</v>
      </c>
      <c r="Z607">
        <v>4752.8999999999996</v>
      </c>
      <c r="AA607">
        <v>4518</v>
      </c>
      <c r="AB607">
        <v>5138</v>
      </c>
      <c r="AC607" s="1">
        <f>(Table2[[#This Row],[Close Price]]/Table2[[#This Row],[Day Low]])-1</f>
        <v>5.7879592740148755E-3</v>
      </c>
      <c r="AD607" s="1">
        <f>(Table2[[#This Row],[Day High]]/Table2[[#This Row],[Close Price]])-1</f>
        <v>4.5938184258882409E-2</v>
      </c>
      <c r="AE607" s="1">
        <f>(Table2[[#This Row],[Close Price]]/Table2[[#This Row],[Current Week Low]])-1</f>
        <v>5.7879592740148755E-3</v>
      </c>
      <c r="AF607" s="1">
        <f>(Table2[[#This Row],[Current Week High]]/Table2[[#This Row],[Close Price]])-1</f>
        <v>4.5938184258882409E-2</v>
      </c>
      <c r="AG607" s="1">
        <f>(Table2[[#This Row],[Close Price]]/Table2[[#This Row],[Current Month Low]])-1</f>
        <v>5.7879592740148755E-3</v>
      </c>
      <c r="AH607" s="1">
        <f>(Table2[[#This Row],[Current Month High]]/Table2[[#This Row],[Close Price]])-1</f>
        <v>0.13068450645335217</v>
      </c>
      <c r="AI607">
        <v>20.7013412849488</v>
      </c>
      <c r="AJ607">
        <v>25.529005524861802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-0.16</v>
      </c>
      <c r="AM607" t="s">
        <v>3189</v>
      </c>
      <c r="AN607">
        <v>-13.69</v>
      </c>
      <c r="AO607" t="s">
        <v>3189</v>
      </c>
      <c r="AP607">
        <v>-1.7480338104617001E-2</v>
      </c>
      <c r="AQ607">
        <f>(Table2[[#This Row],[Sharpe Ratio]]-AVERAGE(Table2[Sharpe Ratio]))/_xlfn.STDEV.P(Table2[Sharpe Ratio])</f>
        <v>-0.9214041558112348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-4.4046758130082946</v>
      </c>
      <c r="AS607">
        <f>_xlfn.RANK.AVG(Table2[[#This Row],[1Y Return vs Nifty Z-Score]],Table2[1Y Return vs Nifty Z-Score])</f>
        <v>498</v>
      </c>
      <c r="AT607">
        <f>_xlfn.RANK.AVG(Table2[[#This Row],[6M Return vs Nifty Z-Score]],Table2[6M Return vs Nifty Z-Score])</f>
        <v>541</v>
      </c>
      <c r="AU607">
        <f>_xlfn.RANK.AVG(Table2[[#This Row],[Sharpe Ratio Z-Score]],Table2[Sharpe Ratio Z-Score])</f>
        <v>606</v>
      </c>
      <c r="AV607">
        <f>(Table2[[#This Row],[Rank 1Y]]+Table2[[#This Row],[Rank 6M]]+Table2[[#This Row],[Rank Sharpe]])/3</f>
        <v>548.33333333333337</v>
      </c>
    </row>
    <row r="608" spans="1:48" x14ac:dyDescent="0.3">
      <c r="A608" t="s">
        <v>451</v>
      </c>
      <c r="B608" t="s">
        <v>452</v>
      </c>
      <c r="C608" t="s">
        <v>3129</v>
      </c>
      <c r="D608" t="s">
        <v>34</v>
      </c>
      <c r="E608">
        <v>49514.815710616</v>
      </c>
      <c r="F608">
        <v>105.52</v>
      </c>
      <c r="G608">
        <v>-24.994848062920099</v>
      </c>
      <c r="H608">
        <f>(Table2[[#This Row],[1Y Return vs Nifty]]-AVERAGE(Table2[1Y Return vs Nifty]))/_xlfn.STDEV.P(Table2[1Y Return vs Nifty])</f>
        <v>-0.86891534318271169</v>
      </c>
      <c r="I608">
        <v>-5.0673803999107596</v>
      </c>
      <c r="J608">
        <f>(Table2[[#This Row],[1M Return vs Nifty]]-AVERAGE(Table2[1M Return vs Nifty]))/_xlfn.STDEV.P(Table2[1M Return vs Nifty])</f>
        <v>-0.52434045977186017</v>
      </c>
      <c r="K608">
        <v>-36.960128336589896</v>
      </c>
      <c r="L608">
        <f>(Table2[[#This Row],[6M Return vs Nifty]]-AVERAGE(Table2[6M Return vs Nifty]))/_xlfn.STDEV.P(Table2[6M Return vs Nifty])</f>
        <v>-1.4972997649830211</v>
      </c>
      <c r="M608">
        <v>2.0120197595592502</v>
      </c>
      <c r="N608">
        <f>(Table2[[#This Row],[1W Return vs Nifty]]-AVERAGE(Table2[1W Return vs Nifty]))/_xlfn.STDEV.P(Table2[1W Return vs Nifty])</f>
        <v>0.14687759367981576</v>
      </c>
      <c r="O608">
        <v>111.25</v>
      </c>
      <c r="P608">
        <v>115.063988992745</v>
      </c>
      <c r="Q608">
        <v>118.86128439804401</v>
      </c>
      <c r="R608">
        <v>27.601505215261</v>
      </c>
      <c r="S608" s="1">
        <f>(Table2[[#This Row],[Close Price]]-Table2[[#This Row],[20D EMA]])/Table2[[#This Row],[20D EMA]]</f>
        <v>-5.1505617977528124E-2</v>
      </c>
      <c r="T608" s="1">
        <f>(Table2[[#This Row],[Close Price]]-Table2[[#This Row],[50D EMA]])/Table2[[#This Row],[50D EMA]]</f>
        <v>-8.2945055844941773E-2</v>
      </c>
      <c r="U608" s="1">
        <f>(Table2[[#This Row],[Close Price]]-Table2[[#This Row],[200D EMA]])/Table2[[#This Row],[200D EMA]]</f>
        <v>-0.11224247210190466</v>
      </c>
      <c r="V608">
        <v>0.69292800291994205</v>
      </c>
      <c r="W608">
        <v>103.92</v>
      </c>
      <c r="X608">
        <v>109.46</v>
      </c>
      <c r="Y608">
        <v>103.92</v>
      </c>
      <c r="Z608">
        <v>109.46</v>
      </c>
      <c r="AA608">
        <v>103.92</v>
      </c>
      <c r="AB608">
        <v>111.69</v>
      </c>
      <c r="AC608" s="1">
        <f>(Table2[[#This Row],[Close Price]]/Table2[[#This Row],[Day Low]])-1</f>
        <v>1.5396458814472602E-2</v>
      </c>
      <c r="AD608" s="1">
        <f>(Table2[[#This Row],[Day High]]/Table2[[#This Row],[Close Price]])-1</f>
        <v>3.7338893100834047E-2</v>
      </c>
      <c r="AE608" s="1">
        <f>(Table2[[#This Row],[Close Price]]/Table2[[#This Row],[Current Week Low]])-1</f>
        <v>1.5396458814472602E-2</v>
      </c>
      <c r="AF608" s="1">
        <f>(Table2[[#This Row],[Current Week High]]/Table2[[#This Row],[Close Price]])-1</f>
        <v>3.7338893100834047E-2</v>
      </c>
      <c r="AG608" s="1">
        <f>(Table2[[#This Row],[Close Price]]/Table2[[#This Row],[Current Month Low]])-1</f>
        <v>1.5396458814472602E-2</v>
      </c>
      <c r="AH608" s="1">
        <f>(Table2[[#This Row],[Current Month High]]/Table2[[#This Row],[Close Price]])-1</f>
        <v>5.8472327520849188E-2</v>
      </c>
      <c r="AI608">
        <v>49.687263078089401</v>
      </c>
      <c r="AJ608">
        <v>22.129629629629601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-0.11</v>
      </c>
      <c r="AM608" t="s">
        <v>3189</v>
      </c>
      <c r="AN608">
        <v>-4.7300000000000004</v>
      </c>
      <c r="AO608" t="s">
        <v>3189</v>
      </c>
      <c r="AP608">
        <v>6.9208610148504005E-2</v>
      </c>
      <c r="AQ608">
        <f>(Table2[[#This Row],[Sharpe Ratio]]-AVERAGE(Table2[Sharpe Ratio]))/_xlfn.STDEV.P(Table2[Sharpe Ratio])</f>
        <v>9.0698561879523465E-2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607</v>
      </c>
      <c r="AT608">
        <f>_xlfn.RANK.AVG(Table2[[#This Row],[6M Return vs Nifty Z-Score]],Table2[6M Return vs Nifty Z-Score])</f>
        <v>714</v>
      </c>
      <c r="AU608">
        <f>_xlfn.RANK.AVG(Table2[[#This Row],[Sharpe Ratio Z-Score]],Table2[Sharpe Ratio Z-Score])</f>
        <v>325</v>
      </c>
      <c r="AV608">
        <f>(Table2[[#This Row],[Rank 1Y]]+Table2[[#This Row],[Rank 6M]]+Table2[[#This Row],[Rank Sharpe]])/3</f>
        <v>548.66666666666663</v>
      </c>
    </row>
    <row r="609" spans="1:48" x14ac:dyDescent="0.3">
      <c r="A609" t="s">
        <v>1242</v>
      </c>
      <c r="B609" t="s">
        <v>1243</v>
      </c>
      <c r="C609" t="s">
        <v>3143</v>
      </c>
      <c r="D609" t="s">
        <v>406</v>
      </c>
      <c r="E609">
        <v>9488.6946047250003</v>
      </c>
      <c r="F609">
        <v>631.70000000000005</v>
      </c>
      <c r="G609">
        <v>-22.802037548752601</v>
      </c>
      <c r="H609">
        <f>(Table2[[#This Row],[1Y Return vs Nifty]]-AVERAGE(Table2[1Y Return vs Nifty]))/_xlfn.STDEV.P(Table2[1Y Return vs Nifty])</f>
        <v>-0.8295014113081618</v>
      </c>
      <c r="I609">
        <v>-4.2549748821809601</v>
      </c>
      <c r="J609">
        <f>(Table2[[#This Row],[1M Return vs Nifty]]-AVERAGE(Table2[1M Return vs Nifty]))/_xlfn.STDEV.P(Table2[1M Return vs Nifty])</f>
        <v>-0.43357332169209284</v>
      </c>
      <c r="K609">
        <v>-20.240157595637601</v>
      </c>
      <c r="L609">
        <f>(Table2[[#This Row],[6M Return vs Nifty]]-AVERAGE(Table2[6M Return vs Nifty]))/_xlfn.STDEV.P(Table2[6M Return vs Nifty])</f>
        <v>-0.90716487760449427</v>
      </c>
      <c r="M609">
        <v>-1.24336925753631</v>
      </c>
      <c r="N609">
        <f>(Table2[[#This Row],[1W Return vs Nifty]]-AVERAGE(Table2[1W Return vs Nifty]))/_xlfn.STDEV.P(Table2[1W Return vs Nifty])</f>
        <v>-0.68620373061867712</v>
      </c>
      <c r="O609">
        <v>664.65</v>
      </c>
      <c r="P609">
        <v>669.66727980373105</v>
      </c>
      <c r="Q609">
        <v>670.54592548492599</v>
      </c>
      <c r="R609">
        <v>36.413406814677998</v>
      </c>
      <c r="S609" s="1">
        <f>(Table2[[#This Row],[Close Price]]-Table2[[#This Row],[20D EMA]])/Table2[[#This Row],[20D EMA]]</f>
        <v>-4.9574964266907294E-2</v>
      </c>
      <c r="T609" s="1">
        <f>(Table2[[#This Row],[Close Price]]-Table2[[#This Row],[50D EMA]])/Table2[[#This Row],[50D EMA]]</f>
        <v>-5.6695736746849294E-2</v>
      </c>
      <c r="U609" s="1">
        <f>(Table2[[#This Row],[Close Price]]-Table2[[#This Row],[200D EMA]])/Table2[[#This Row],[200D EMA]]</f>
        <v>-5.793178961878459E-2</v>
      </c>
      <c r="V609">
        <v>0.91796921767051998</v>
      </c>
      <c r="W609">
        <v>621.1</v>
      </c>
      <c r="X609">
        <v>652</v>
      </c>
      <c r="Y609">
        <v>621.1</v>
      </c>
      <c r="Z609">
        <v>652</v>
      </c>
      <c r="AA609">
        <v>621.1</v>
      </c>
      <c r="AB609">
        <v>701.95</v>
      </c>
      <c r="AC609" s="1">
        <f>(Table2[[#This Row],[Close Price]]/Table2[[#This Row],[Day Low]])-1</f>
        <v>1.7066494928352993E-2</v>
      </c>
      <c r="AD609" s="1">
        <f>(Table2[[#This Row],[Day High]]/Table2[[#This Row],[Close Price]])-1</f>
        <v>3.2135507361088944E-2</v>
      </c>
      <c r="AE609" s="1">
        <f>(Table2[[#This Row],[Close Price]]/Table2[[#This Row],[Current Week Low]])-1</f>
        <v>1.7066494928352993E-2</v>
      </c>
      <c r="AF609" s="1">
        <f>(Table2[[#This Row],[Current Week High]]/Table2[[#This Row],[Close Price]])-1</f>
        <v>3.2135507361088944E-2</v>
      </c>
      <c r="AG609" s="1">
        <f>(Table2[[#This Row],[Close Price]]/Table2[[#This Row],[Current Month Low]])-1</f>
        <v>1.7066494928352993E-2</v>
      </c>
      <c r="AH609" s="1">
        <f>(Table2[[#This Row],[Current Month High]]/Table2[[#This Row],[Close Price]])-1</f>
        <v>0.11120785182839965</v>
      </c>
      <c r="AI609">
        <v>29.0011081209434</v>
      </c>
      <c r="AJ609">
        <v>7.0224481152054201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-0.06</v>
      </c>
      <c r="AM609" t="s">
        <v>3189</v>
      </c>
      <c r="AN609">
        <v>-3.54</v>
      </c>
      <c r="AO609" t="s">
        <v>3189</v>
      </c>
      <c r="AP609">
        <v>2.7424655557474E-2</v>
      </c>
      <c r="AQ609">
        <f>(Table2[[#This Row],[Sharpe Ratio]]-AVERAGE(Table2[Sharpe Ratio]))/_xlfn.STDEV.P(Table2[Sharpe Ratio])</f>
        <v>-0.39713356493286034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591</v>
      </c>
      <c r="AT609">
        <f>_xlfn.RANK.AVG(Table2[[#This Row],[6M Return vs Nifty Z-Score]],Table2[6M Return vs Nifty Z-Score])</f>
        <v>616</v>
      </c>
      <c r="AU609">
        <f>_xlfn.RANK.AVG(Table2[[#This Row],[Sharpe Ratio Z-Score]],Table2[Sharpe Ratio Z-Score])</f>
        <v>440</v>
      </c>
      <c r="AV609">
        <f>(Table2[[#This Row],[Rank 1Y]]+Table2[[#This Row],[Rank 6M]]+Table2[[#This Row],[Rank Sharpe]])/3</f>
        <v>549</v>
      </c>
    </row>
    <row r="610" spans="1:48" x14ac:dyDescent="0.3">
      <c r="A610" t="s">
        <v>739</v>
      </c>
      <c r="B610" t="s">
        <v>740</v>
      </c>
      <c r="C610" t="s">
        <v>3129</v>
      </c>
      <c r="D610" t="s">
        <v>398</v>
      </c>
      <c r="E610">
        <v>23165.08498629</v>
      </c>
      <c r="F610">
        <v>1001.75</v>
      </c>
      <c r="G610">
        <v>-30.2252700886804</v>
      </c>
      <c r="H610">
        <f>(Table2[[#This Row],[1Y Return vs Nifty]]-AVERAGE(Table2[1Y Return vs Nifty]))/_xlfn.STDEV.P(Table2[1Y Return vs Nifty])</f>
        <v>-0.96292779709359</v>
      </c>
      <c r="I610">
        <v>-0.93618250521982604</v>
      </c>
      <c r="J610">
        <f>(Table2[[#This Row],[1M Return vs Nifty]]-AVERAGE(Table2[1M Return vs Nifty]))/_xlfn.STDEV.P(Table2[1M Return vs Nifty])</f>
        <v>-6.2776620582167958E-2</v>
      </c>
      <c r="K610">
        <v>5.6863658746174401</v>
      </c>
      <c r="L610">
        <f>(Table2[[#This Row],[6M Return vs Nifty]]-AVERAGE(Table2[6M Return vs Nifty]))/_xlfn.STDEV.P(Table2[6M Return vs Nifty])</f>
        <v>7.9172266219792332E-3</v>
      </c>
      <c r="M610">
        <v>-1.1248616062654899</v>
      </c>
      <c r="N610">
        <f>(Table2[[#This Row],[1W Return vs Nifty]]-AVERAGE(Table2[1W Return vs Nifty]))/_xlfn.STDEV.P(Table2[1W Return vs Nifty])</f>
        <v>-0.65587662975861394</v>
      </c>
      <c r="O610">
        <v>1061.8800000000001</v>
      </c>
      <c r="P610">
        <v>1033.2098597335601</v>
      </c>
      <c r="Q610">
        <v>960.18687903540103</v>
      </c>
      <c r="R610">
        <v>33.686812553958603</v>
      </c>
      <c r="S610" s="1">
        <f>(Table2[[#This Row],[Close Price]]-Table2[[#This Row],[20D EMA]])/Table2[[#This Row],[20D EMA]]</f>
        <v>-5.6625984103665296E-2</v>
      </c>
      <c r="T610" s="1">
        <f>(Table2[[#This Row],[Close Price]]-Table2[[#This Row],[50D EMA]])/Table2[[#This Row],[50D EMA]]</f>
        <v>-3.0448663877126369E-2</v>
      </c>
      <c r="U610" s="1">
        <f>(Table2[[#This Row],[Close Price]]-Table2[[#This Row],[200D EMA]])/Table2[[#This Row],[200D EMA]]</f>
        <v>4.3286491277982335E-2</v>
      </c>
      <c r="V610">
        <v>0.59653975754370103</v>
      </c>
      <c r="W610">
        <v>986.05</v>
      </c>
      <c r="X610">
        <v>1051.7</v>
      </c>
      <c r="Y610">
        <v>986.05</v>
      </c>
      <c r="Z610">
        <v>1051.7</v>
      </c>
      <c r="AA610">
        <v>986.05</v>
      </c>
      <c r="AB610">
        <v>1121.9000000000001</v>
      </c>
      <c r="AC610" s="1">
        <f>(Table2[[#This Row],[Close Price]]/Table2[[#This Row],[Day Low]])-1</f>
        <v>1.592211348308914E-2</v>
      </c>
      <c r="AD610" s="1">
        <f>(Table2[[#This Row],[Day High]]/Table2[[#This Row],[Close Price]])-1</f>
        <v>4.9862740204641876E-2</v>
      </c>
      <c r="AE610" s="1">
        <f>(Table2[[#This Row],[Close Price]]/Table2[[#This Row],[Current Week Low]])-1</f>
        <v>1.592211348308914E-2</v>
      </c>
      <c r="AF610" s="1">
        <f>(Table2[[#This Row],[Current Week High]]/Table2[[#This Row],[Close Price]])-1</f>
        <v>4.9862740204641876E-2</v>
      </c>
      <c r="AG610" s="1">
        <f>(Table2[[#This Row],[Close Price]]/Table2[[#This Row],[Current Month Low]])-1</f>
        <v>1.592211348308914E-2</v>
      </c>
      <c r="AH610" s="1">
        <f>(Table2[[#This Row],[Current Month High]]/Table2[[#This Row],[Close Price]])-1</f>
        <v>0.11994010481657114</v>
      </c>
      <c r="AI610">
        <v>14.1801846768155</v>
      </c>
      <c r="AJ610">
        <v>35.996470268802597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7.0000000000000007E-2</v>
      </c>
      <c r="AM610" t="s">
        <v>3188</v>
      </c>
      <c r="AN610">
        <v>-7.39</v>
      </c>
      <c r="AO610" t="s">
        <v>3189</v>
      </c>
      <c r="AP610">
        <v>-7.4804668826184001E-2</v>
      </c>
      <c r="AQ610">
        <f>(Table2[[#This Row],[Sharpe Ratio]]-AVERAGE(Table2[Sharpe Ratio]))/_xlfn.STDEV.P(Table2[Sharpe Ratio])</f>
        <v>-1.5906718315903441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-3.2643356524027363</v>
      </c>
      <c r="AS610">
        <f>_xlfn.RANK.AVG(Table2[[#This Row],[1Y Return vs Nifty Z-Score]],Table2[1Y Return vs Nifty Z-Score])</f>
        <v>648</v>
      </c>
      <c r="AT610">
        <f>_xlfn.RANK.AVG(Table2[[#This Row],[6M Return vs Nifty Z-Score]],Table2[6M Return vs Nifty Z-Score])</f>
        <v>316</v>
      </c>
      <c r="AU610">
        <f>_xlfn.RANK.AVG(Table2[[#This Row],[Sharpe Ratio Z-Score]],Table2[Sharpe Ratio Z-Score])</f>
        <v>689</v>
      </c>
      <c r="AV610">
        <f>(Table2[[#This Row],[Rank 1Y]]+Table2[[#This Row],[Rank 6M]]+Table2[[#This Row],[Rank Sharpe]])/3</f>
        <v>551</v>
      </c>
    </row>
    <row r="611" spans="1:48" x14ac:dyDescent="0.3">
      <c r="A611" t="s">
        <v>1156</v>
      </c>
      <c r="B611" t="s">
        <v>1157</v>
      </c>
      <c r="C611" t="s">
        <v>3132</v>
      </c>
      <c r="D611" t="s">
        <v>48</v>
      </c>
      <c r="E611">
        <v>10914.458774925</v>
      </c>
      <c r="F611">
        <v>417.7</v>
      </c>
      <c r="G611">
        <v>-12.1790139351882</v>
      </c>
      <c r="H611">
        <f>(Table2[[#This Row],[1Y Return vs Nifty]]-AVERAGE(Table2[1Y Return vs Nifty]))/_xlfn.STDEV.P(Table2[1Y Return vs Nifty])</f>
        <v>-0.6385614617312968</v>
      </c>
      <c r="I611">
        <v>-6.0099724647598904</v>
      </c>
      <c r="J611">
        <f>(Table2[[#This Row],[1M Return vs Nifty]]-AVERAGE(Table2[1M Return vs Nifty]))/_xlfn.STDEV.P(Table2[1M Return vs Nifty])</f>
        <v>-0.62965287116726065</v>
      </c>
      <c r="K611">
        <v>-20.1728868387181</v>
      </c>
      <c r="L611">
        <f>(Table2[[#This Row],[6M Return vs Nifty]]-AVERAGE(Table2[6M Return vs Nifty]))/_xlfn.STDEV.P(Table2[6M Return vs Nifty])</f>
        <v>-0.90479054207642273</v>
      </c>
      <c r="M611">
        <v>1.9063597552179601</v>
      </c>
      <c r="N611">
        <f>(Table2[[#This Row],[1W Return vs Nifty]]-AVERAGE(Table2[1W Return vs Nifty]))/_xlfn.STDEV.P(Table2[1W Return vs Nifty])</f>
        <v>0.11983831331124081</v>
      </c>
      <c r="O611">
        <v>440.98</v>
      </c>
      <c r="P611">
        <v>455.21060756017403</v>
      </c>
      <c r="Q611">
        <v>440.94096445139598</v>
      </c>
      <c r="R611">
        <v>33.123268543649402</v>
      </c>
      <c r="S611" s="1">
        <f>(Table2[[#This Row],[Close Price]]-Table2[[#This Row],[20D EMA]])/Table2[[#This Row],[20D EMA]]</f>
        <v>-5.2791509819039475E-2</v>
      </c>
      <c r="T611" s="1">
        <f>(Table2[[#This Row],[Close Price]]-Table2[[#This Row],[50D EMA]])/Table2[[#This Row],[50D EMA]]</f>
        <v>-8.2402753664336637E-2</v>
      </c>
      <c r="U611" s="1">
        <f>(Table2[[#This Row],[Close Price]]-Table2[[#This Row],[200D EMA]])/Table2[[#This Row],[200D EMA]]</f>
        <v>-5.2707655502844078E-2</v>
      </c>
      <c r="V611">
        <v>0.536591992294564</v>
      </c>
      <c r="W611">
        <v>412.55</v>
      </c>
      <c r="X611">
        <v>429.5</v>
      </c>
      <c r="Y611">
        <v>412.55</v>
      </c>
      <c r="Z611">
        <v>429.5</v>
      </c>
      <c r="AA611">
        <v>412.55</v>
      </c>
      <c r="AB611">
        <v>450.85</v>
      </c>
      <c r="AC611" s="1">
        <f>(Table2[[#This Row],[Close Price]]/Table2[[#This Row],[Day Low]])-1</f>
        <v>1.2483335353290492E-2</v>
      </c>
      <c r="AD611" s="1">
        <f>(Table2[[#This Row],[Day High]]/Table2[[#This Row],[Close Price]])-1</f>
        <v>2.8249940148431962E-2</v>
      </c>
      <c r="AE611" s="1">
        <f>(Table2[[#This Row],[Close Price]]/Table2[[#This Row],[Current Week Low]])-1</f>
        <v>1.2483335353290492E-2</v>
      </c>
      <c r="AF611" s="1">
        <f>(Table2[[#This Row],[Current Week High]]/Table2[[#This Row],[Close Price]])-1</f>
        <v>2.8249940148431962E-2</v>
      </c>
      <c r="AG611" s="1">
        <f>(Table2[[#This Row],[Close Price]]/Table2[[#This Row],[Current Month Low]])-1</f>
        <v>1.2483335353290492E-2</v>
      </c>
      <c r="AH611" s="1">
        <f>(Table2[[#This Row],[Current Month High]]/Table2[[#This Row],[Close Price]])-1</f>
        <v>7.9363179315298238E-2</v>
      </c>
      <c r="AI611">
        <v>37.610725401005404</v>
      </c>
      <c r="AJ611">
        <v>34.698484359883899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-0.17</v>
      </c>
      <c r="AM611" t="s">
        <v>3189</v>
      </c>
      <c r="AN611">
        <v>-6.74</v>
      </c>
      <c r="AO611" t="s">
        <v>3189</v>
      </c>
      <c r="AP611">
        <v>9.4838346744800003E-4</v>
      </c>
      <c r="AQ611">
        <f>(Table2[[#This Row],[Sharpe Ratio]]-AVERAGE(Table2[Sharpe Ratio]))/_xlfn.STDEV.P(Table2[Sharpe Ratio])</f>
        <v>-0.70624686572400863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528</v>
      </c>
      <c r="AT611">
        <f>_xlfn.RANK.AVG(Table2[[#This Row],[6M Return vs Nifty Z-Score]],Table2[6M Return vs Nifty Z-Score])</f>
        <v>614</v>
      </c>
      <c r="AU611">
        <f>_xlfn.RANK.AVG(Table2[[#This Row],[Sharpe Ratio Z-Score]],Table2[Sharpe Ratio Z-Score])</f>
        <v>512</v>
      </c>
      <c r="AV611">
        <f>(Table2[[#This Row],[Rank 1Y]]+Table2[[#This Row],[Rank 6M]]+Table2[[#This Row],[Rank Sharpe]])/3</f>
        <v>551.33333333333337</v>
      </c>
    </row>
    <row r="612" spans="1:48" x14ac:dyDescent="0.3">
      <c r="A612" t="s">
        <v>1474</v>
      </c>
      <c r="B612" t="s">
        <v>1475</v>
      </c>
      <c r="C612" t="s">
        <v>3139</v>
      </c>
      <c r="D612" t="s">
        <v>469</v>
      </c>
      <c r="E612">
        <v>7101.3712612399904</v>
      </c>
      <c r="F612">
        <v>1290.8499999999999</v>
      </c>
      <c r="G612">
        <v>-25.717114846162499</v>
      </c>
      <c r="H612">
        <f>(Table2[[#This Row],[1Y Return vs Nifty]]-AVERAGE(Table2[1Y Return vs Nifty]))/_xlfn.STDEV.P(Table2[1Y Return vs Nifty])</f>
        <v>-0.8818974835026534</v>
      </c>
      <c r="I612">
        <v>15.559602983999399</v>
      </c>
      <c r="J612">
        <f>(Table2[[#This Row],[1M Return vs Nifty]]-AVERAGE(Table2[1M Return vs Nifty]))/_xlfn.STDEV.P(Table2[1M Return vs Nifty])</f>
        <v>1.7802379904192385</v>
      </c>
      <c r="K612">
        <v>-2.6371053588432098</v>
      </c>
      <c r="L612">
        <f>(Table2[[#This Row],[6M Return vs Nifty]]-AVERAGE(Table2[6M Return vs Nifty]))/_xlfn.STDEV.P(Table2[6M Return vs Nifty])</f>
        <v>-0.28586144291395477</v>
      </c>
      <c r="M612">
        <v>0.19890362315842799</v>
      </c>
      <c r="N612">
        <f>(Table2[[#This Row],[1W Return vs Nifty]]-AVERAGE(Table2[1W Return vs Nifty]))/_xlfn.STDEV.P(Table2[1W Return vs Nifty])</f>
        <v>-0.31711401656632293</v>
      </c>
      <c r="O612">
        <v>1293.71</v>
      </c>
      <c r="P612">
        <v>1221.0411275739</v>
      </c>
      <c r="Q612">
        <v>1152.3641337864501</v>
      </c>
      <c r="R612">
        <v>49.462389444710297</v>
      </c>
      <c r="S612" s="1">
        <f>(Table2[[#This Row],[Close Price]]-Table2[[#This Row],[20D EMA]])/Table2[[#This Row],[20D EMA]]</f>
        <v>-2.2106963693564454E-3</v>
      </c>
      <c r="T612" s="1">
        <f>(Table2[[#This Row],[Close Price]]-Table2[[#This Row],[50D EMA]])/Table2[[#This Row],[50D EMA]]</f>
        <v>5.7171597950024779E-2</v>
      </c>
      <c r="U612" s="1">
        <f>(Table2[[#This Row],[Close Price]]-Table2[[#This Row],[200D EMA]])/Table2[[#This Row],[200D EMA]]</f>
        <v>0.12017543947546466</v>
      </c>
      <c r="V612">
        <v>1.31528290533234</v>
      </c>
      <c r="W612">
        <v>1262.2</v>
      </c>
      <c r="X612">
        <v>1324.9</v>
      </c>
      <c r="Y612">
        <v>1262.2</v>
      </c>
      <c r="Z612">
        <v>1324.9</v>
      </c>
      <c r="AA612">
        <v>1262.2</v>
      </c>
      <c r="AB612">
        <v>1400.05</v>
      </c>
      <c r="AC612" s="1">
        <f>(Table2[[#This Row],[Close Price]]/Table2[[#This Row],[Day Low]])-1</f>
        <v>2.2698463001109115E-2</v>
      </c>
      <c r="AD612" s="1">
        <f>(Table2[[#This Row],[Day High]]/Table2[[#This Row],[Close Price]])-1</f>
        <v>2.637796800557779E-2</v>
      </c>
      <c r="AE612" s="1">
        <f>(Table2[[#This Row],[Close Price]]/Table2[[#This Row],[Current Week Low]])-1</f>
        <v>2.2698463001109115E-2</v>
      </c>
      <c r="AF612" s="1">
        <f>(Table2[[#This Row],[Current Week High]]/Table2[[#This Row],[Close Price]])-1</f>
        <v>2.637796800557779E-2</v>
      </c>
      <c r="AG612" s="1">
        <f>(Table2[[#This Row],[Close Price]]/Table2[[#This Row],[Current Month Low]])-1</f>
        <v>2.2698463001109115E-2</v>
      </c>
      <c r="AH612" s="1">
        <f>(Table2[[#This Row],[Current Month High]]/Table2[[#This Row],[Close Price]])-1</f>
        <v>8.4595421621412203E-2</v>
      </c>
      <c r="AI612">
        <v>9.05992175698184</v>
      </c>
      <c r="AJ612">
        <v>38.310296796314098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0.13</v>
      </c>
      <c r="AM612" t="s">
        <v>3188</v>
      </c>
      <c r="AN612">
        <v>-0.88</v>
      </c>
      <c r="AO612" t="s">
        <v>3189</v>
      </c>
      <c r="AP612">
        <v>-2.9627833929583999E-2</v>
      </c>
      <c r="AQ612">
        <f>(Table2[[#This Row],[Sharpe Ratio]]-AVERAGE(Table2[Sharpe Ratio]))/_xlfn.STDEV.P(Table2[Sharpe Ratio])</f>
        <v>-1.0632274653026337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-0.76786241786632625</v>
      </c>
      <c r="AS612">
        <f>_xlfn.RANK.AVG(Table2[[#This Row],[1Y Return vs Nifty Z-Score]],Table2[1Y Return vs Nifty Z-Score])</f>
        <v>611</v>
      </c>
      <c r="AT612">
        <f>_xlfn.RANK.AVG(Table2[[#This Row],[6M Return vs Nifty Z-Score]],Table2[6M Return vs Nifty Z-Score])</f>
        <v>421</v>
      </c>
      <c r="AU612">
        <f>_xlfn.RANK.AVG(Table2[[#This Row],[Sharpe Ratio Z-Score]],Table2[Sharpe Ratio Z-Score])</f>
        <v>624</v>
      </c>
      <c r="AV612">
        <f>(Table2[[#This Row],[Rank 1Y]]+Table2[[#This Row],[Rank 6M]]+Table2[[#This Row],[Rank Sharpe]])/3</f>
        <v>552</v>
      </c>
    </row>
    <row r="613" spans="1:48" x14ac:dyDescent="0.3">
      <c r="A613" t="s">
        <v>1580</v>
      </c>
      <c r="B613" t="s">
        <v>1581</v>
      </c>
      <c r="C613" t="s">
        <v>3141</v>
      </c>
      <c r="D613" t="s">
        <v>1582</v>
      </c>
      <c r="E613">
        <v>6147.4014865500003</v>
      </c>
      <c r="F613">
        <v>448.85</v>
      </c>
      <c r="G613">
        <v>-19.193626153180102</v>
      </c>
      <c r="H613">
        <f>(Table2[[#This Row],[1Y Return vs Nifty]]-AVERAGE(Table2[1Y Return vs Nifty]))/_xlfn.STDEV.P(Table2[1Y Return vs Nifty])</f>
        <v>-0.76464323956848523</v>
      </c>
      <c r="I613">
        <v>-5.2622701070589004</v>
      </c>
      <c r="J613">
        <f>(Table2[[#This Row],[1M Return vs Nifty]]-AVERAGE(Table2[1M Return vs Nifty]))/_xlfn.STDEV.P(Table2[1M Return vs Nifty])</f>
        <v>-0.5461147837676803</v>
      </c>
      <c r="K613">
        <v>-27.1004757071405</v>
      </c>
      <c r="L613">
        <f>(Table2[[#This Row],[6M Return vs Nifty]]-AVERAGE(Table2[6M Return vs Nifty]))/_xlfn.STDEV.P(Table2[6M Return vs Nifty])</f>
        <v>-1.1493012496614496</v>
      </c>
      <c r="M613">
        <v>-0.45294460582228202</v>
      </c>
      <c r="N613">
        <f>(Table2[[#This Row],[1W Return vs Nifty]]-AVERAGE(Table2[1W Return vs Nifty]))/_xlfn.STDEV.P(Table2[1W Return vs Nifty])</f>
        <v>-0.48392743978213781</v>
      </c>
      <c r="O613">
        <v>490.95</v>
      </c>
      <c r="P613">
        <v>500.85089127997702</v>
      </c>
      <c r="Q613">
        <v>502.86266839340198</v>
      </c>
      <c r="R613">
        <v>15.8395904754511</v>
      </c>
      <c r="S613" s="1">
        <f>(Table2[[#This Row],[Close Price]]-Table2[[#This Row],[20D EMA]])/Table2[[#This Row],[20D EMA]]</f>
        <v>-8.575211324982171E-2</v>
      </c>
      <c r="T613" s="1">
        <f>(Table2[[#This Row],[Close Price]]-Table2[[#This Row],[50D EMA]])/Table2[[#This Row],[50D EMA]]</f>
        <v>-0.10382509482429643</v>
      </c>
      <c r="U613" s="1">
        <f>(Table2[[#This Row],[Close Price]]-Table2[[#This Row],[200D EMA]])/Table2[[#This Row],[200D EMA]]</f>
        <v>-0.10741037620861228</v>
      </c>
      <c r="V613">
        <v>0.242746137999277</v>
      </c>
      <c r="W613">
        <v>447</v>
      </c>
      <c r="X613">
        <v>474.7</v>
      </c>
      <c r="Y613">
        <v>447</v>
      </c>
      <c r="Z613">
        <v>474.7</v>
      </c>
      <c r="AA613">
        <v>447</v>
      </c>
      <c r="AB613">
        <v>495.7</v>
      </c>
      <c r="AC613" s="1">
        <f>(Table2[[#This Row],[Close Price]]/Table2[[#This Row],[Day Low]])-1</f>
        <v>4.1387024608501299E-3</v>
      </c>
      <c r="AD613" s="1">
        <f>(Table2[[#This Row],[Day High]]/Table2[[#This Row],[Close Price]])-1</f>
        <v>5.7591623036649109E-2</v>
      </c>
      <c r="AE613" s="1">
        <f>(Table2[[#This Row],[Close Price]]/Table2[[#This Row],[Current Week Low]])-1</f>
        <v>4.1387024608501299E-3</v>
      </c>
      <c r="AF613" s="1">
        <f>(Table2[[#This Row],[Current Week High]]/Table2[[#This Row],[Close Price]])-1</f>
        <v>5.7591623036649109E-2</v>
      </c>
      <c r="AG613" s="1">
        <f>(Table2[[#This Row],[Close Price]]/Table2[[#This Row],[Current Month Low]])-1</f>
        <v>4.1387024608501299E-3</v>
      </c>
      <c r="AH613" s="1">
        <f>(Table2[[#This Row],[Current Month High]]/Table2[[#This Row],[Close Price]])-1</f>
        <v>0.10437785451709924</v>
      </c>
      <c r="AI613">
        <v>49.125543054472502</v>
      </c>
      <c r="AJ613">
        <v>14.780718578186899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-7.0000000000000007E-2</v>
      </c>
      <c r="AM613" t="s">
        <v>3189</v>
      </c>
      <c r="AN613">
        <v>-10.28</v>
      </c>
      <c r="AO613" t="s">
        <v>3189</v>
      </c>
      <c r="AP613">
        <v>3.505282549133E-2</v>
      </c>
      <c r="AQ613">
        <f>(Table2[[#This Row],[Sharpe Ratio]]-AVERAGE(Table2[Sharpe Ratio]))/_xlfn.STDEV.P(Table2[Sharpe Ratio])</f>
        <v>-0.30807386728236269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571</v>
      </c>
      <c r="AT613">
        <f>_xlfn.RANK.AVG(Table2[[#This Row],[6M Return vs Nifty Z-Score]],Table2[6M Return vs Nifty Z-Score])</f>
        <v>669</v>
      </c>
      <c r="AU613">
        <f>_xlfn.RANK.AVG(Table2[[#This Row],[Sharpe Ratio Z-Score]],Table2[Sharpe Ratio Z-Score])</f>
        <v>419</v>
      </c>
      <c r="AV613">
        <f>(Table2[[#This Row],[Rank 1Y]]+Table2[[#This Row],[Rank 6M]]+Table2[[#This Row],[Rank Sharpe]])/3</f>
        <v>553</v>
      </c>
    </row>
    <row r="614" spans="1:48" x14ac:dyDescent="0.3">
      <c r="A614" t="s">
        <v>1471</v>
      </c>
      <c r="B614" t="s">
        <v>1472</v>
      </c>
      <c r="C614" t="s">
        <v>3138</v>
      </c>
      <c r="D614" t="s">
        <v>1473</v>
      </c>
      <c r="E614">
        <v>7110.4498684800001</v>
      </c>
      <c r="F614">
        <v>256.55</v>
      </c>
      <c r="G614">
        <v>-47.0922746837064</v>
      </c>
      <c r="H614">
        <f>(Table2[[#This Row],[1Y Return vs Nifty]]-AVERAGE(Table2[1Y Return vs Nifty]))/_xlfn.STDEV.P(Table2[1Y Return vs Nifty])</f>
        <v>-1.2660980736591709</v>
      </c>
      <c r="I614">
        <v>-1.7215872759736299</v>
      </c>
      <c r="J614">
        <f>(Table2[[#This Row],[1M Return vs Nifty]]-AVERAGE(Table2[1M Return vs Nifty]))/_xlfn.STDEV.P(Table2[1M Return vs Nifty])</f>
        <v>-0.15052706259631082</v>
      </c>
      <c r="K614">
        <v>-23.900978463048201</v>
      </c>
      <c r="L614">
        <f>(Table2[[#This Row],[6M Return vs Nifty]]-AVERAGE(Table2[6M Return vs Nifty]))/_xlfn.STDEV.P(Table2[6M Return vs Nifty])</f>
        <v>-1.0363743208370051</v>
      </c>
      <c r="M614">
        <v>0.91466037802635602</v>
      </c>
      <c r="N614">
        <f>(Table2[[#This Row],[1W Return vs Nifty]]-AVERAGE(Table2[1W Return vs Nifty]))/_xlfn.STDEV.P(Table2[1W Return vs Nifty])</f>
        <v>-0.13394586612728079</v>
      </c>
      <c r="O614">
        <v>274.17</v>
      </c>
      <c r="P614">
        <v>278.65419212291198</v>
      </c>
      <c r="Q614">
        <v>283.10246646925901</v>
      </c>
      <c r="R614">
        <v>29.721827076734101</v>
      </c>
      <c r="S614" s="1">
        <f>(Table2[[#This Row],[Close Price]]-Table2[[#This Row],[20D EMA]])/Table2[[#This Row],[20D EMA]]</f>
        <v>-6.4266695845643221E-2</v>
      </c>
      <c r="T614" s="1">
        <f>(Table2[[#This Row],[Close Price]]-Table2[[#This Row],[50D EMA]])/Table2[[#This Row],[50D EMA]]</f>
        <v>-7.9324814582950889E-2</v>
      </c>
      <c r="U614" s="1">
        <f>(Table2[[#This Row],[Close Price]]-Table2[[#This Row],[200D EMA]])/Table2[[#This Row],[200D EMA]]</f>
        <v>-9.3791010726295559E-2</v>
      </c>
      <c r="V614">
        <v>0.84364386396049695</v>
      </c>
      <c r="W614">
        <v>252.2</v>
      </c>
      <c r="X614">
        <v>271.25</v>
      </c>
      <c r="Y614">
        <v>252.2</v>
      </c>
      <c r="Z614">
        <v>271.25</v>
      </c>
      <c r="AA614">
        <v>252.2</v>
      </c>
      <c r="AB614">
        <v>280.7</v>
      </c>
      <c r="AC614" s="1">
        <f>(Table2[[#This Row],[Close Price]]/Table2[[#This Row],[Day Low]])-1</f>
        <v>1.724821570182411E-2</v>
      </c>
      <c r="AD614" s="1">
        <f>(Table2[[#This Row],[Day High]]/Table2[[#This Row],[Close Price]])-1</f>
        <v>5.7298772169167789E-2</v>
      </c>
      <c r="AE614" s="1">
        <f>(Table2[[#This Row],[Close Price]]/Table2[[#This Row],[Current Week Low]])-1</f>
        <v>1.724821570182411E-2</v>
      </c>
      <c r="AF614" s="1">
        <f>(Table2[[#This Row],[Current Week High]]/Table2[[#This Row],[Close Price]])-1</f>
        <v>5.7298772169167789E-2</v>
      </c>
      <c r="AG614" s="1">
        <f>(Table2[[#This Row],[Close Price]]/Table2[[#This Row],[Current Month Low]])-1</f>
        <v>1.724821570182411E-2</v>
      </c>
      <c r="AH614" s="1">
        <f>(Table2[[#This Row],[Current Month High]]/Table2[[#This Row],[Close Price]])-1</f>
        <v>9.4133697135061256E-2</v>
      </c>
      <c r="AI614">
        <v>40.226076788150401</v>
      </c>
      <c r="AJ614">
        <v>2.5994801039792099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3189</v>
      </c>
      <c r="AN614">
        <v>-11.85</v>
      </c>
      <c r="AO614" t="s">
        <v>3189</v>
      </c>
      <c r="AP614">
        <v>7.3476234400057003E-2</v>
      </c>
      <c r="AQ614">
        <f>(Table2[[#This Row],[Sharpe Ratio]]-AVERAGE(Table2[Sharpe Ratio]))/_xlfn.STDEV.P(Table2[Sharpe Ratio])</f>
        <v>0.14052353023036826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706</v>
      </c>
      <c r="AT614">
        <f>_xlfn.RANK.AVG(Table2[[#This Row],[6M Return vs Nifty Z-Score]],Table2[6M Return vs Nifty Z-Score])</f>
        <v>645</v>
      </c>
      <c r="AU614">
        <f>_xlfn.RANK.AVG(Table2[[#This Row],[Sharpe Ratio Z-Score]],Table2[Sharpe Ratio Z-Score])</f>
        <v>310</v>
      </c>
      <c r="AV614">
        <f>(Table2[[#This Row],[Rank 1Y]]+Table2[[#This Row],[Rank 6M]]+Table2[[#This Row],[Rank Sharpe]])/3</f>
        <v>553.66666666666663</v>
      </c>
    </row>
    <row r="615" spans="1:48" x14ac:dyDescent="0.3">
      <c r="A615" t="s">
        <v>1498</v>
      </c>
      <c r="B615" t="s">
        <v>1499</v>
      </c>
      <c r="C615" t="s">
        <v>3139</v>
      </c>
      <c r="D615" t="s">
        <v>1500</v>
      </c>
      <c r="E615">
        <v>6829.9728201850003</v>
      </c>
      <c r="F615">
        <v>475.8</v>
      </c>
      <c r="G615">
        <v>-13.7221545299971</v>
      </c>
      <c r="H615">
        <f>(Table2[[#This Row],[1Y Return vs Nifty]]-AVERAGE(Table2[1Y Return vs Nifty]))/_xlfn.STDEV.P(Table2[1Y Return vs Nifty])</f>
        <v>-0.66629812109319375</v>
      </c>
      <c r="I615">
        <v>-2.4896582328903998</v>
      </c>
      <c r="J615">
        <f>(Table2[[#This Row],[1M Return vs Nifty]]-AVERAGE(Table2[1M Return vs Nifty]))/_xlfn.STDEV.P(Table2[1M Return vs Nifty])</f>
        <v>-0.23634086011499081</v>
      </c>
      <c r="K615">
        <v>-17.306304772676501</v>
      </c>
      <c r="L615">
        <f>(Table2[[#This Row],[6M Return vs Nifty]]-AVERAGE(Table2[6M Return vs Nifty]))/_xlfn.STDEV.P(Table2[6M Return vs Nifty])</f>
        <v>-0.80361392455033176</v>
      </c>
      <c r="M615">
        <v>1.2823567593149701</v>
      </c>
      <c r="N615">
        <f>(Table2[[#This Row],[1W Return vs Nifty]]-AVERAGE(Table2[1W Return vs Nifty]))/_xlfn.STDEV.P(Table2[1W Return vs Nifty])</f>
        <v>-3.9849281462576096E-2</v>
      </c>
      <c r="O615">
        <v>504.57</v>
      </c>
      <c r="P615">
        <v>494.622891789866</v>
      </c>
      <c r="Q615">
        <v>464.12338492852899</v>
      </c>
      <c r="R615">
        <v>43.461670404275303</v>
      </c>
      <c r="S615" s="1">
        <f>(Table2[[#This Row],[Close Price]]-Table2[[#This Row],[20D EMA]])/Table2[[#This Row],[20D EMA]]</f>
        <v>-5.7018847731731936E-2</v>
      </c>
      <c r="T615" s="1">
        <f>(Table2[[#This Row],[Close Price]]-Table2[[#This Row],[50D EMA]])/Table2[[#This Row],[50D EMA]]</f>
        <v>-3.8055035669199572E-2</v>
      </c>
      <c r="U615" s="1">
        <f>(Table2[[#This Row],[Close Price]]-Table2[[#This Row],[200D EMA]])/Table2[[#This Row],[200D EMA]]</f>
        <v>2.5158428664974763E-2</v>
      </c>
      <c r="V615">
        <v>0.62089527616291496</v>
      </c>
      <c r="W615">
        <v>469.05</v>
      </c>
      <c r="X615">
        <v>501.35</v>
      </c>
      <c r="Y615">
        <v>469.05</v>
      </c>
      <c r="Z615">
        <v>501.35</v>
      </c>
      <c r="AA615">
        <v>469.05</v>
      </c>
      <c r="AB615">
        <v>512.4</v>
      </c>
      <c r="AC615" s="1">
        <f>(Table2[[#This Row],[Close Price]]/Table2[[#This Row],[Day Low]])-1</f>
        <v>1.4390789894467515E-2</v>
      </c>
      <c r="AD615" s="1">
        <f>(Table2[[#This Row],[Day High]]/Table2[[#This Row],[Close Price]])-1</f>
        <v>5.3699033207230018E-2</v>
      </c>
      <c r="AE615" s="1">
        <f>(Table2[[#This Row],[Close Price]]/Table2[[#This Row],[Current Week Low]])-1</f>
        <v>1.4390789894467515E-2</v>
      </c>
      <c r="AF615" s="1">
        <f>(Table2[[#This Row],[Current Week High]]/Table2[[#This Row],[Close Price]])-1</f>
        <v>5.3699033207230018E-2</v>
      </c>
      <c r="AG615" s="1">
        <f>(Table2[[#This Row],[Close Price]]/Table2[[#This Row],[Current Month Low]])-1</f>
        <v>1.4390789894467515E-2</v>
      </c>
      <c r="AH615" s="1">
        <f>(Table2[[#This Row],[Current Month High]]/Table2[[#This Row],[Close Price]])-1</f>
        <v>7.6923076923076872E-2</v>
      </c>
      <c r="AI615">
        <v>21.248423707440001</v>
      </c>
      <c r="AJ615">
        <v>39.0008764241893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-7.0000000000000007E-2</v>
      </c>
      <c r="AM615" t="s">
        <v>3189</v>
      </c>
      <c r="AN615">
        <v>-8.0399999999999991</v>
      </c>
      <c r="AO615" t="s">
        <v>3189</v>
      </c>
      <c r="AQ615">
        <f>(Table2[[#This Row],[Sharpe Ratio]]-AVERAGE(Table2[Sharpe Ratio]))/_xlfn.STDEV.P(Table2[Sharpe Ratio])</f>
        <v>-0.71731934386752505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-2.4634215310886178</v>
      </c>
      <c r="AS615">
        <f>_xlfn.RANK.AVG(Table2[[#This Row],[1Y Return vs Nifty Z-Score]],Table2[1Y Return vs Nifty Z-Score])</f>
        <v>535</v>
      </c>
      <c r="AT615">
        <f>_xlfn.RANK.AVG(Table2[[#This Row],[6M Return vs Nifty Z-Score]],Table2[6M Return vs Nifty Z-Score])</f>
        <v>588</v>
      </c>
      <c r="AU615">
        <f>_xlfn.RANK.AVG(Table2[[#This Row],[Sharpe Ratio Z-Score]],Table2[Sharpe Ratio Z-Score])</f>
        <v>541.5</v>
      </c>
      <c r="AV615">
        <f>(Table2[[#This Row],[Rank 1Y]]+Table2[[#This Row],[Rank 6M]]+Table2[[#This Row],[Rank Sharpe]])/3</f>
        <v>554.83333333333337</v>
      </c>
    </row>
    <row r="616" spans="1:48" x14ac:dyDescent="0.3">
      <c r="A616" t="s">
        <v>1292</v>
      </c>
      <c r="B616" t="s">
        <v>1293</v>
      </c>
      <c r="C616" t="s">
        <v>3133</v>
      </c>
      <c r="D616" t="s">
        <v>51</v>
      </c>
      <c r="E616">
        <v>8844.8147048800001</v>
      </c>
      <c r="F616">
        <v>5233.2</v>
      </c>
      <c r="G616">
        <v>-22.9293263503445</v>
      </c>
      <c r="H616">
        <f>(Table2[[#This Row],[1Y Return vs Nifty]]-AVERAGE(Table2[1Y Return vs Nifty]))/_xlfn.STDEV.P(Table2[1Y Return vs Nifty])</f>
        <v>-0.83178932087532342</v>
      </c>
      <c r="I616">
        <v>1.12832071479424</v>
      </c>
      <c r="J616">
        <f>(Table2[[#This Row],[1M Return vs Nifty]]-AVERAGE(Table2[1M Return vs Nifty]))/_xlfn.STDEV.P(Table2[1M Return vs Nifty])</f>
        <v>0.16788287735032292</v>
      </c>
      <c r="K616">
        <v>-0.73406287849291996</v>
      </c>
      <c r="L616">
        <f>(Table2[[#This Row],[6M Return vs Nifty]]-AVERAGE(Table2[6M Return vs Nifty]))/_xlfn.STDEV.P(Table2[6M Return vs Nifty])</f>
        <v>-0.2186931579200477</v>
      </c>
      <c r="M616">
        <v>0.78554734293954398</v>
      </c>
      <c r="N616">
        <f>(Table2[[#This Row],[1W Return vs Nifty]]-AVERAGE(Table2[1W Return vs Nifty]))/_xlfn.STDEV.P(Table2[1W Return vs Nifty])</f>
        <v>-0.16698697356158829</v>
      </c>
      <c r="O616">
        <v>5313.51</v>
      </c>
      <c r="P616">
        <v>5246.9644830600801</v>
      </c>
      <c r="Q616">
        <v>5090.4755144025103</v>
      </c>
      <c r="R616">
        <v>48.387628044775902</v>
      </c>
      <c r="S616" s="1">
        <f>(Table2[[#This Row],[Close Price]]-Table2[[#This Row],[20D EMA]])/Table2[[#This Row],[20D EMA]]</f>
        <v>-1.5114302974869794E-2</v>
      </c>
      <c r="T616" s="1">
        <f>(Table2[[#This Row],[Close Price]]-Table2[[#This Row],[50D EMA]])/Table2[[#This Row],[50D EMA]]</f>
        <v>-2.6233230860470127E-3</v>
      </c>
      <c r="U616" s="1">
        <f>(Table2[[#This Row],[Close Price]]-Table2[[#This Row],[200D EMA]])/Table2[[#This Row],[200D EMA]]</f>
        <v>2.8037554682991475E-2</v>
      </c>
      <c r="V616">
        <v>1.25443650136458</v>
      </c>
      <c r="W616">
        <v>5194.1000000000004</v>
      </c>
      <c r="X616">
        <v>5376.9</v>
      </c>
      <c r="Y616">
        <v>5194.1000000000004</v>
      </c>
      <c r="Z616">
        <v>5376.9</v>
      </c>
      <c r="AA616">
        <v>5194.1000000000004</v>
      </c>
      <c r="AB616">
        <v>5550</v>
      </c>
      <c r="AC616" s="1">
        <f>(Table2[[#This Row],[Close Price]]/Table2[[#This Row],[Day Low]])-1</f>
        <v>7.5277718950346184E-3</v>
      </c>
      <c r="AD616" s="1">
        <f>(Table2[[#This Row],[Day High]]/Table2[[#This Row],[Close Price]])-1</f>
        <v>2.7459298326071968E-2</v>
      </c>
      <c r="AE616" s="1">
        <f>(Table2[[#This Row],[Close Price]]/Table2[[#This Row],[Current Week Low]])-1</f>
        <v>7.5277718950346184E-3</v>
      </c>
      <c r="AF616" s="1">
        <f>(Table2[[#This Row],[Current Week High]]/Table2[[#This Row],[Close Price]])-1</f>
        <v>2.7459298326071968E-2</v>
      </c>
      <c r="AG616" s="1">
        <f>(Table2[[#This Row],[Close Price]]/Table2[[#This Row],[Current Month Low]])-1</f>
        <v>7.5277718950346184E-3</v>
      </c>
      <c r="AH616" s="1">
        <f>(Table2[[#This Row],[Current Month High]]/Table2[[#This Row],[Close Price]])-1</f>
        <v>6.0536574180233949E-2</v>
      </c>
      <c r="AI616">
        <v>7.8279064434762802</v>
      </c>
      <c r="AJ616">
        <v>12.8684043092385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-0.1</v>
      </c>
      <c r="AM616" t="s">
        <v>3189</v>
      </c>
      <c r="AN616">
        <v>2.2000000000000002</v>
      </c>
      <c r="AO616" t="s">
        <v>3188</v>
      </c>
      <c r="AP616">
        <v>-6.3607501214330994E-2</v>
      </c>
      <c r="AQ616">
        <f>(Table2[[#This Row],[Sharpe Ratio]]-AVERAGE(Table2[Sharpe Ratio]))/_xlfn.STDEV.P(Table2[Sharpe Ratio])</f>
        <v>-1.4599437053555522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-2.5095302803621884</v>
      </c>
      <c r="AS616">
        <f>_xlfn.RANK.AVG(Table2[[#This Row],[1Y Return vs Nifty Z-Score]],Table2[1Y Return vs Nifty Z-Score])</f>
        <v>592</v>
      </c>
      <c r="AT616">
        <f>_xlfn.RANK.AVG(Table2[[#This Row],[6M Return vs Nifty Z-Score]],Table2[6M Return vs Nifty Z-Score])</f>
        <v>399</v>
      </c>
      <c r="AU616">
        <f>_xlfn.RANK.AVG(Table2[[#This Row],[Sharpe Ratio Z-Score]],Table2[Sharpe Ratio Z-Score])</f>
        <v>677</v>
      </c>
      <c r="AV616">
        <f>(Table2[[#This Row],[Rank 1Y]]+Table2[[#This Row],[Rank 6M]]+Table2[[#This Row],[Rank Sharpe]])/3</f>
        <v>556</v>
      </c>
    </row>
    <row r="617" spans="1:48" x14ac:dyDescent="0.3">
      <c r="A617" t="s">
        <v>1958</v>
      </c>
      <c r="B617" t="s">
        <v>1959</v>
      </c>
      <c r="C617" t="s">
        <v>3141</v>
      </c>
      <c r="D617" t="s">
        <v>540</v>
      </c>
      <c r="E617">
        <v>3587.1998815349998</v>
      </c>
      <c r="F617">
        <v>305.95</v>
      </c>
      <c r="G617">
        <v>-22.959963223189199</v>
      </c>
      <c r="H617">
        <f>(Table2[[#This Row],[1Y Return vs Nifty]]-AVERAGE(Table2[1Y Return vs Nifty]))/_xlfn.STDEV.P(Table2[1Y Return vs Nifty])</f>
        <v>-0.83233999299740069</v>
      </c>
      <c r="I617">
        <v>-3.6387295059999598</v>
      </c>
      <c r="J617">
        <f>(Table2[[#This Row],[1M Return vs Nifty]]-AVERAGE(Table2[1M Return vs Nifty]))/_xlfn.STDEV.P(Table2[1M Return vs Nifty])</f>
        <v>-0.36472244866116582</v>
      </c>
      <c r="K617">
        <v>-13.3013303429994</v>
      </c>
      <c r="L617">
        <f>(Table2[[#This Row],[6M Return vs Nifty]]-AVERAGE(Table2[6M Return vs Nifty]))/_xlfn.STDEV.P(Table2[6M Return vs Nifty])</f>
        <v>-0.66225750888253943</v>
      </c>
      <c r="M617">
        <v>1.8203801901291501</v>
      </c>
      <c r="N617">
        <f>(Table2[[#This Row],[1W Return vs Nifty]]-AVERAGE(Table2[1W Return vs Nifty]))/_xlfn.STDEV.P(Table2[1W Return vs Nifty])</f>
        <v>9.7835422237196337E-2</v>
      </c>
      <c r="O617">
        <v>332.23</v>
      </c>
      <c r="P617">
        <v>341.827482873858</v>
      </c>
      <c r="Q617">
        <v>333.05933922075502</v>
      </c>
      <c r="R617">
        <v>29.007152955249101</v>
      </c>
      <c r="S617" s="1">
        <f>(Table2[[#This Row],[Close Price]]-Table2[[#This Row],[20D EMA]])/Table2[[#This Row],[20D EMA]]</f>
        <v>-7.9101827047527398E-2</v>
      </c>
      <c r="T617" s="1">
        <f>(Table2[[#This Row],[Close Price]]-Table2[[#This Row],[50D EMA]])/Table2[[#This Row],[50D EMA]]</f>
        <v>-0.10495786521383246</v>
      </c>
      <c r="U617" s="1">
        <f>(Table2[[#This Row],[Close Price]]-Table2[[#This Row],[200D EMA]])/Table2[[#This Row],[200D EMA]]</f>
        <v>-8.1394922851230109E-2</v>
      </c>
      <c r="V617">
        <v>0.41298460687588501</v>
      </c>
      <c r="W617">
        <v>305.95</v>
      </c>
      <c r="X617">
        <v>325.55</v>
      </c>
      <c r="Y617">
        <v>305.95</v>
      </c>
      <c r="Z617">
        <v>325.55</v>
      </c>
      <c r="AA617">
        <v>305.95</v>
      </c>
      <c r="AB617">
        <v>333.9</v>
      </c>
      <c r="AC617" s="1">
        <f>(Table2[[#This Row],[Close Price]]/Table2[[#This Row],[Day Low]])-1</f>
        <v>0</v>
      </c>
      <c r="AD617" s="1">
        <f>(Table2[[#This Row],[Day High]]/Table2[[#This Row],[Close Price]])-1</f>
        <v>6.4062755352181755E-2</v>
      </c>
      <c r="AE617" s="1">
        <f>(Table2[[#This Row],[Close Price]]/Table2[[#This Row],[Current Week Low]])-1</f>
        <v>0</v>
      </c>
      <c r="AF617" s="1">
        <f>(Table2[[#This Row],[Current Week High]]/Table2[[#This Row],[Close Price]])-1</f>
        <v>6.4062755352181755E-2</v>
      </c>
      <c r="AG617" s="1">
        <f>(Table2[[#This Row],[Close Price]]/Table2[[#This Row],[Current Month Low]])-1</f>
        <v>0</v>
      </c>
      <c r="AH617" s="1">
        <f>(Table2[[#This Row],[Current Month High]]/Table2[[#This Row],[Close Price]])-1</f>
        <v>9.1354796535381588E-2</v>
      </c>
      <c r="AI617">
        <v>47.703873181892398</v>
      </c>
      <c r="AJ617">
        <v>30.025499362515902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-0.27</v>
      </c>
      <c r="AM617" t="s">
        <v>3189</v>
      </c>
      <c r="AN617">
        <v>-9.67</v>
      </c>
      <c r="AO617" t="s">
        <v>3189</v>
      </c>
      <c r="AQ617">
        <f>(Table2[[#This Row],[Sharpe Ratio]]-AVERAGE(Table2[Sharpe Ratio]))/_xlfn.STDEV.P(Table2[Sharpe Ratio])</f>
        <v>-0.71731934386752505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593</v>
      </c>
      <c r="AT617">
        <f>_xlfn.RANK.AVG(Table2[[#This Row],[6M Return vs Nifty Z-Score]],Table2[6M Return vs Nifty Z-Score])</f>
        <v>545</v>
      </c>
      <c r="AU617">
        <f>_xlfn.RANK.AVG(Table2[[#This Row],[Sharpe Ratio Z-Score]],Table2[Sharpe Ratio Z-Score])</f>
        <v>541.5</v>
      </c>
      <c r="AV617">
        <f>(Table2[[#This Row],[Rank 1Y]]+Table2[[#This Row],[Rank 6M]]+Table2[[#This Row],[Rank Sharpe]])/3</f>
        <v>559.83333333333337</v>
      </c>
    </row>
    <row r="618" spans="1:48" x14ac:dyDescent="0.3">
      <c r="A618" t="s">
        <v>1382</v>
      </c>
      <c r="B618" t="s">
        <v>1383</v>
      </c>
      <c r="C618" t="s">
        <v>3142</v>
      </c>
      <c r="D618" t="s">
        <v>135</v>
      </c>
      <c r="E618">
        <v>8066.4148287600001</v>
      </c>
      <c r="F618">
        <v>489</v>
      </c>
      <c r="G618">
        <v>-33.136870828141902</v>
      </c>
      <c r="H618">
        <f>(Table2[[#This Row],[1Y Return vs Nifty]]-AVERAGE(Table2[1Y Return vs Nifty]))/_xlfn.STDEV.P(Table2[1Y Return vs Nifty])</f>
        <v>-1.0152613810715894</v>
      </c>
      <c r="I618">
        <v>-5.7522527986277296</v>
      </c>
      <c r="J618">
        <f>(Table2[[#This Row],[1M Return vs Nifty]]-AVERAGE(Table2[1M Return vs Nifty]))/_xlfn.STDEV.P(Table2[1M Return vs Nifty])</f>
        <v>-0.60085878248719149</v>
      </c>
      <c r="K618">
        <v>-34.133785791761497</v>
      </c>
      <c r="L618">
        <f>(Table2[[#This Row],[6M Return vs Nifty]]-AVERAGE(Table2[6M Return vs Nifty]))/_xlfn.STDEV.P(Table2[6M Return vs Nifty])</f>
        <v>-1.3975434098298274</v>
      </c>
      <c r="M618">
        <v>-1.05801703596731</v>
      </c>
      <c r="N618">
        <f>(Table2[[#This Row],[1W Return vs Nifty]]-AVERAGE(Table2[1W Return vs Nifty]))/_xlfn.STDEV.P(Table2[1W Return vs Nifty])</f>
        <v>-0.63877054417138202</v>
      </c>
      <c r="O618">
        <v>540.14</v>
      </c>
      <c r="P618">
        <v>559.70420617090599</v>
      </c>
      <c r="Q618">
        <v>568.13927614451597</v>
      </c>
      <c r="R618">
        <v>30.887892641394199</v>
      </c>
      <c r="S618" s="1">
        <f>(Table2[[#This Row],[Close Price]]-Table2[[#This Row],[20D EMA]])/Table2[[#This Row],[20D EMA]]</f>
        <v>-9.4679157255526322E-2</v>
      </c>
      <c r="T618" s="1">
        <f>(Table2[[#This Row],[Close Price]]-Table2[[#This Row],[50D EMA]])/Table2[[#This Row],[50D EMA]]</f>
        <v>-0.1263242358934791</v>
      </c>
      <c r="U618" s="1">
        <f>(Table2[[#This Row],[Close Price]]-Table2[[#This Row],[200D EMA]])/Table2[[#This Row],[200D EMA]]</f>
        <v>-0.13929555562778156</v>
      </c>
      <c r="V618">
        <v>1.4863942343852601</v>
      </c>
      <c r="W618">
        <v>485</v>
      </c>
      <c r="X618">
        <v>514.85</v>
      </c>
      <c r="Y618">
        <v>485</v>
      </c>
      <c r="Z618">
        <v>514.85</v>
      </c>
      <c r="AA618">
        <v>485</v>
      </c>
      <c r="AB618">
        <v>540.95000000000005</v>
      </c>
      <c r="AC618" s="1">
        <f>(Table2[[#This Row],[Close Price]]/Table2[[#This Row],[Day Low]])-1</f>
        <v>8.2474226804123418E-3</v>
      </c>
      <c r="AD618" s="1">
        <f>(Table2[[#This Row],[Day High]]/Table2[[#This Row],[Close Price]])-1</f>
        <v>5.2862985685071529E-2</v>
      </c>
      <c r="AE618" s="1">
        <f>(Table2[[#This Row],[Close Price]]/Table2[[#This Row],[Current Week Low]])-1</f>
        <v>8.2474226804123418E-3</v>
      </c>
      <c r="AF618" s="1">
        <f>(Table2[[#This Row],[Current Week High]]/Table2[[#This Row],[Close Price]])-1</f>
        <v>5.2862985685071529E-2</v>
      </c>
      <c r="AG618" s="1">
        <f>(Table2[[#This Row],[Close Price]]/Table2[[#This Row],[Current Month Low]])-1</f>
        <v>8.2474226804123418E-3</v>
      </c>
      <c r="AH618" s="1">
        <f>(Table2[[#This Row],[Current Month High]]/Table2[[#This Row],[Close Price]])-1</f>
        <v>0.10623721881390602</v>
      </c>
      <c r="AI618">
        <v>38.813905930470298</v>
      </c>
      <c r="AJ618">
        <v>2.9473684210526301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-0.12</v>
      </c>
      <c r="AM618" t="s">
        <v>3189</v>
      </c>
      <c r="AN618">
        <v>-7.74</v>
      </c>
      <c r="AO618" t="s">
        <v>3189</v>
      </c>
      <c r="AP618">
        <v>7.1132521179453997E-2</v>
      </c>
      <c r="AQ618">
        <f>(Table2[[#This Row],[Sharpe Ratio]]-AVERAGE(Table2[Sharpe Ratio]))/_xlfn.STDEV.P(Table2[Sharpe Ratio])</f>
        <v>0.11316042838336136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660</v>
      </c>
      <c r="AT618">
        <f>_xlfn.RANK.AVG(Table2[[#This Row],[6M Return vs Nifty Z-Score]],Table2[6M Return vs Nifty Z-Score])</f>
        <v>706</v>
      </c>
      <c r="AU618">
        <f>_xlfn.RANK.AVG(Table2[[#This Row],[Sharpe Ratio Z-Score]],Table2[Sharpe Ratio Z-Score])</f>
        <v>315</v>
      </c>
      <c r="AV618">
        <f>(Table2[[#This Row],[Rank 1Y]]+Table2[[#This Row],[Rank 6M]]+Table2[[#This Row],[Rank Sharpe]])/3</f>
        <v>560.33333333333337</v>
      </c>
    </row>
    <row r="619" spans="1:48" x14ac:dyDescent="0.3">
      <c r="A619" t="s">
        <v>948</v>
      </c>
      <c r="B619" t="s">
        <v>949</v>
      </c>
      <c r="C619" t="s">
        <v>3146</v>
      </c>
      <c r="D619" t="s">
        <v>950</v>
      </c>
      <c r="E619">
        <v>15696.8045752</v>
      </c>
      <c r="F619">
        <v>1548.85</v>
      </c>
      <c r="G619">
        <v>-33.684851774815698</v>
      </c>
      <c r="H619">
        <f>(Table2[[#This Row],[1Y Return vs Nifty]]-AVERAGE(Table2[1Y Return vs Nifty]))/_xlfn.STDEV.P(Table2[1Y Return vs Nifty])</f>
        <v>-1.0251108794943713</v>
      </c>
      <c r="I619">
        <v>2.5556479127727099</v>
      </c>
      <c r="J619">
        <f>(Table2[[#This Row],[1M Return vs Nifty]]-AVERAGE(Table2[1M Return vs Nifty]))/_xlfn.STDEV.P(Table2[1M Return vs Nifty])</f>
        <v>0.3273529966891825</v>
      </c>
      <c r="K619">
        <v>1.66579909794186</v>
      </c>
      <c r="L619">
        <f>(Table2[[#This Row],[6M Return vs Nifty]]-AVERAGE(Table2[6M Return vs Nifty]))/_xlfn.STDEV.P(Table2[6M Return vs Nifty])</f>
        <v>-0.13398952421580088</v>
      </c>
      <c r="M619">
        <v>-0.97203295242440202</v>
      </c>
      <c r="N619">
        <f>(Table2[[#This Row],[1W Return vs Nifty]]-AVERAGE(Table2[1W Return vs Nifty]))/_xlfn.STDEV.P(Table2[1W Return vs Nifty])</f>
        <v>-0.61676649678707673</v>
      </c>
      <c r="O619">
        <v>1629.83</v>
      </c>
      <c r="P619">
        <v>1573.49312308667</v>
      </c>
      <c r="Q619">
        <v>1503.5680819700001</v>
      </c>
      <c r="R619">
        <v>33.194268924872603</v>
      </c>
      <c r="S619" s="1">
        <f>(Table2[[#This Row],[Close Price]]-Table2[[#This Row],[20D EMA]])/Table2[[#This Row],[20D EMA]]</f>
        <v>-4.9686163587613442E-2</v>
      </c>
      <c r="T619" s="1">
        <f>(Table2[[#This Row],[Close Price]]-Table2[[#This Row],[50D EMA]])/Table2[[#This Row],[50D EMA]]</f>
        <v>-1.5661411368820297E-2</v>
      </c>
      <c r="U619" s="1">
        <f>(Table2[[#This Row],[Close Price]]-Table2[[#This Row],[200D EMA]])/Table2[[#This Row],[200D EMA]]</f>
        <v>3.0116307051870034E-2</v>
      </c>
      <c r="V619">
        <v>0.86669419085078803</v>
      </c>
      <c r="W619">
        <v>1545</v>
      </c>
      <c r="X619">
        <v>1620</v>
      </c>
      <c r="Y619">
        <v>1545</v>
      </c>
      <c r="Z619">
        <v>1620</v>
      </c>
      <c r="AA619">
        <v>1545</v>
      </c>
      <c r="AB619">
        <v>1675.05</v>
      </c>
      <c r="AC619" s="1">
        <f>(Table2[[#This Row],[Close Price]]/Table2[[#This Row],[Day Low]])-1</f>
        <v>2.4919093851132335E-3</v>
      </c>
      <c r="AD619" s="1">
        <f>(Table2[[#This Row],[Day High]]/Table2[[#This Row],[Close Price]])-1</f>
        <v>4.5937308325531889E-2</v>
      </c>
      <c r="AE619" s="1">
        <f>(Table2[[#This Row],[Close Price]]/Table2[[#This Row],[Current Week Low]])-1</f>
        <v>2.4919093851132335E-3</v>
      </c>
      <c r="AF619" s="1">
        <f>(Table2[[#This Row],[Current Week High]]/Table2[[#This Row],[Close Price]])-1</f>
        <v>4.5937308325531889E-2</v>
      </c>
      <c r="AG619" s="1">
        <f>(Table2[[#This Row],[Close Price]]/Table2[[#This Row],[Current Month Low]])-1</f>
        <v>2.4919093851132335E-3</v>
      </c>
      <c r="AH619" s="1">
        <f>(Table2[[#This Row],[Current Month High]]/Table2[[#This Row],[Close Price]])-1</f>
        <v>8.1479807599186493E-2</v>
      </c>
      <c r="AI619">
        <v>18.178003034509398</v>
      </c>
      <c r="AJ619">
        <v>28.6206610197641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</v>
      </c>
      <c r="AM619" t="s">
        <v>3188</v>
      </c>
      <c r="AN619">
        <v>-7.62</v>
      </c>
      <c r="AO619" t="s">
        <v>3189</v>
      </c>
      <c r="AP619">
        <v>-4.1346218842734997E-2</v>
      </c>
      <c r="AQ619">
        <f>(Table2[[#This Row],[Sharpe Ratio]]-AVERAGE(Table2[Sharpe Ratio]))/_xlfn.STDEV.P(Table2[Sharpe Ratio])</f>
        <v>-1.2000408591266787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-2.6485547629347446</v>
      </c>
      <c r="AS619">
        <f>_xlfn.RANK.AVG(Table2[[#This Row],[1Y Return vs Nifty Z-Score]],Table2[1Y Return vs Nifty Z-Score])</f>
        <v>662</v>
      </c>
      <c r="AT619">
        <f>_xlfn.RANK.AVG(Table2[[#This Row],[6M Return vs Nifty Z-Score]],Table2[6M Return vs Nifty Z-Score])</f>
        <v>375</v>
      </c>
      <c r="AU619">
        <f>_xlfn.RANK.AVG(Table2[[#This Row],[Sharpe Ratio Z-Score]],Table2[Sharpe Ratio Z-Score])</f>
        <v>647</v>
      </c>
      <c r="AV619">
        <f>(Table2[[#This Row],[Rank 1Y]]+Table2[[#This Row],[Rank 6M]]+Table2[[#This Row],[Rank Sharpe]])/3</f>
        <v>561.33333333333337</v>
      </c>
    </row>
    <row r="620" spans="1:48" x14ac:dyDescent="0.3">
      <c r="A620" t="s">
        <v>1691</v>
      </c>
      <c r="B620" t="s">
        <v>1692</v>
      </c>
      <c r="C620" t="s">
        <v>3138</v>
      </c>
      <c r="D620" t="s">
        <v>325</v>
      </c>
      <c r="E620">
        <v>5123.1286008890002</v>
      </c>
      <c r="F620">
        <v>232.28</v>
      </c>
      <c r="G620">
        <v>-20.510695942292301</v>
      </c>
      <c r="H620">
        <f>(Table2[[#This Row],[1Y Return vs Nifty]]-AVERAGE(Table2[1Y Return vs Nifty]))/_xlfn.STDEV.P(Table2[1Y Return vs Nifty])</f>
        <v>-0.7883164655981425</v>
      </c>
      <c r="I620">
        <v>-5.9800891142089201</v>
      </c>
      <c r="J620">
        <f>(Table2[[#This Row],[1M Return vs Nifty]]-AVERAGE(Table2[1M Return vs Nifty]))/_xlfn.STDEV.P(Table2[1M Return vs Nifty])</f>
        <v>-0.62631411220200195</v>
      </c>
      <c r="K620">
        <v>-0.90514161431863305</v>
      </c>
      <c r="L620">
        <f>(Table2[[#This Row],[6M Return vs Nifty]]-AVERAGE(Table2[6M Return vs Nifty]))/_xlfn.STDEV.P(Table2[6M Return vs Nifty])</f>
        <v>-0.22473141791843917</v>
      </c>
      <c r="M620">
        <v>4.0829986091383201</v>
      </c>
      <c r="N620">
        <f>(Table2[[#This Row],[1W Return vs Nifty]]-AVERAGE(Table2[1W Return vs Nifty]))/_xlfn.STDEV.P(Table2[1W Return vs Nifty])</f>
        <v>0.6768584326951167</v>
      </c>
      <c r="O620">
        <v>247.32</v>
      </c>
      <c r="P620">
        <v>254.22636260586401</v>
      </c>
      <c r="Q620">
        <v>243.462755707182</v>
      </c>
      <c r="R620">
        <v>29.530693274303701</v>
      </c>
      <c r="S620" s="1">
        <f>(Table2[[#This Row],[Close Price]]-Table2[[#This Row],[20D EMA]])/Table2[[#This Row],[20D EMA]]</f>
        <v>-6.0811903606663401E-2</v>
      </c>
      <c r="T620" s="1">
        <f>(Table2[[#This Row],[Close Price]]-Table2[[#This Row],[50D EMA]])/Table2[[#This Row],[50D EMA]]</f>
        <v>-8.6326069338010472E-2</v>
      </c>
      <c r="U620" s="1">
        <f>(Table2[[#This Row],[Close Price]]-Table2[[#This Row],[200D EMA]])/Table2[[#This Row],[200D EMA]]</f>
        <v>-4.593210027011993E-2</v>
      </c>
      <c r="V620">
        <v>0.65197480981478695</v>
      </c>
      <c r="W620">
        <v>228.83</v>
      </c>
      <c r="X620">
        <v>241.1</v>
      </c>
      <c r="Y620">
        <v>228.83</v>
      </c>
      <c r="Z620">
        <v>241.1</v>
      </c>
      <c r="AA620">
        <v>228.83</v>
      </c>
      <c r="AB620">
        <v>244.7</v>
      </c>
      <c r="AC620" s="1">
        <f>(Table2[[#This Row],[Close Price]]/Table2[[#This Row],[Day Low]])-1</f>
        <v>1.5076694489358777E-2</v>
      </c>
      <c r="AD620" s="1">
        <f>(Table2[[#This Row],[Day High]]/Table2[[#This Row],[Close Price]])-1</f>
        <v>3.7971413810917731E-2</v>
      </c>
      <c r="AE620" s="1">
        <f>(Table2[[#This Row],[Close Price]]/Table2[[#This Row],[Current Week Low]])-1</f>
        <v>1.5076694489358777E-2</v>
      </c>
      <c r="AF620" s="1">
        <f>(Table2[[#This Row],[Current Week High]]/Table2[[#This Row],[Close Price]])-1</f>
        <v>3.7971413810917731E-2</v>
      </c>
      <c r="AG620" s="1">
        <f>(Table2[[#This Row],[Close Price]]/Table2[[#This Row],[Current Month Low]])-1</f>
        <v>1.5076694489358777E-2</v>
      </c>
      <c r="AH620" s="1">
        <f>(Table2[[#This Row],[Current Month High]]/Table2[[#This Row],[Close Price]])-1</f>
        <v>5.3469950060271998E-2</v>
      </c>
      <c r="AI620">
        <v>27.905975546753901</v>
      </c>
      <c r="AJ620">
        <v>22.899470899470899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3189</v>
      </c>
      <c r="AN620">
        <v>-6.83</v>
      </c>
      <c r="AO620" t="s">
        <v>3189</v>
      </c>
      <c r="AP620">
        <v>-9.3814905169793003E-2</v>
      </c>
      <c r="AQ620">
        <f>(Table2[[#This Row],[Sharpe Ratio]]-AVERAGE(Table2[Sharpe Ratio]))/_xlfn.STDEV.P(Table2[Sharpe Ratio])</f>
        <v>-1.8126183686636856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576</v>
      </c>
      <c r="AT620">
        <f>_xlfn.RANK.AVG(Table2[[#This Row],[6M Return vs Nifty Z-Score]],Table2[6M Return vs Nifty Z-Score])</f>
        <v>401</v>
      </c>
      <c r="AU620">
        <f>_xlfn.RANK.AVG(Table2[[#This Row],[Sharpe Ratio Z-Score]],Table2[Sharpe Ratio Z-Score])</f>
        <v>709</v>
      </c>
      <c r="AV620">
        <f>(Table2[[#This Row],[Rank 1Y]]+Table2[[#This Row],[Rank 6M]]+Table2[[#This Row],[Rank Sharpe]])/3</f>
        <v>562</v>
      </c>
    </row>
    <row r="621" spans="1:48" x14ac:dyDescent="0.3">
      <c r="A621" t="s">
        <v>689</v>
      </c>
      <c r="B621" t="s">
        <v>690</v>
      </c>
      <c r="C621" t="s">
        <v>3133</v>
      </c>
      <c r="D621" t="s">
        <v>284</v>
      </c>
      <c r="E621">
        <v>25971.217313220001</v>
      </c>
      <c r="F621">
        <v>966.9</v>
      </c>
      <c r="G621">
        <v>2.7640443963213901</v>
      </c>
      <c r="H621">
        <f>(Table2[[#This Row],[1Y Return vs Nifty]]-AVERAGE(Table2[1Y Return vs Nifty]))/_xlfn.STDEV.P(Table2[1Y Return vs Nifty])</f>
        <v>-0.36997250738694731</v>
      </c>
      <c r="I621">
        <v>-13.243285574135999</v>
      </c>
      <c r="J621">
        <f>(Table2[[#This Row],[1M Return vs Nifty]]-AVERAGE(Table2[1M Return vs Nifty]))/_xlfn.STDEV.P(Table2[1M Return vs Nifty])</f>
        <v>-1.4378048536988406</v>
      </c>
      <c r="K621">
        <v>-40.190166312384001</v>
      </c>
      <c r="L621">
        <f>(Table2[[#This Row],[6M Return vs Nifty]]-AVERAGE(Table2[6M Return vs Nifty]))/_xlfn.STDEV.P(Table2[6M Return vs Nifty])</f>
        <v>-1.6113046353626599</v>
      </c>
      <c r="M621">
        <v>-4.2073553721808699</v>
      </c>
      <c r="N621">
        <f>(Table2[[#This Row],[1W Return vs Nifty]]-AVERAGE(Table2[1W Return vs Nifty]))/_xlfn.STDEV.P(Table2[1W Return vs Nifty])</f>
        <v>-1.4447126107013033</v>
      </c>
      <c r="O621">
        <v>1053.99</v>
      </c>
      <c r="P621">
        <v>1108.7980785075299</v>
      </c>
      <c r="Q621">
        <v>1125.03095123308</v>
      </c>
      <c r="R621">
        <v>10.7034849904132</v>
      </c>
      <c r="S621" s="1">
        <f>(Table2[[#This Row],[Close Price]]-Table2[[#This Row],[20D EMA]])/Table2[[#This Row],[20D EMA]]</f>
        <v>-8.2628867446560242E-2</v>
      </c>
      <c r="T621" s="1">
        <f>(Table2[[#This Row],[Close Price]]-Table2[[#This Row],[50D EMA]])/Table2[[#This Row],[50D EMA]]</f>
        <v>-0.1279746793018692</v>
      </c>
      <c r="U621" s="1">
        <f>(Table2[[#This Row],[Close Price]]-Table2[[#This Row],[200D EMA]])/Table2[[#This Row],[200D EMA]]</f>
        <v>-0.14055697850780199</v>
      </c>
      <c r="V621">
        <v>1.79368874040464</v>
      </c>
      <c r="W621">
        <v>935.5</v>
      </c>
      <c r="X621">
        <v>980</v>
      </c>
      <c r="Y621">
        <v>935.5</v>
      </c>
      <c r="Z621">
        <v>980</v>
      </c>
      <c r="AA621">
        <v>935.5</v>
      </c>
      <c r="AB621">
        <v>1016</v>
      </c>
      <c r="AC621" s="1">
        <f>(Table2[[#This Row],[Close Price]]/Table2[[#This Row],[Day Low]])-1</f>
        <v>3.3564938535542543E-2</v>
      </c>
      <c r="AD621" s="1">
        <f>(Table2[[#This Row],[Day High]]/Table2[[#This Row],[Close Price]])-1</f>
        <v>1.3548453821491391E-2</v>
      </c>
      <c r="AE621" s="1">
        <f>(Table2[[#This Row],[Close Price]]/Table2[[#This Row],[Current Week Low]])-1</f>
        <v>3.3564938535542543E-2</v>
      </c>
      <c r="AF621" s="1">
        <f>(Table2[[#This Row],[Current Week High]]/Table2[[#This Row],[Close Price]])-1</f>
        <v>1.3548453821491391E-2</v>
      </c>
      <c r="AG621" s="1">
        <f>(Table2[[#This Row],[Close Price]]/Table2[[#This Row],[Current Month Low]])-1</f>
        <v>3.3564938535542543E-2</v>
      </c>
      <c r="AH621" s="1">
        <f>(Table2[[#This Row],[Current Month High]]/Table2[[#This Row],[Close Price]])-1</f>
        <v>5.0780846002689062E-2</v>
      </c>
      <c r="AI621">
        <v>56.572551453097503</v>
      </c>
      <c r="AJ621">
        <v>36.567796610169403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-0.27</v>
      </c>
      <c r="AM621" t="s">
        <v>3189</v>
      </c>
      <c r="AN621">
        <v>-13.27</v>
      </c>
      <c r="AO621" t="s">
        <v>3189</v>
      </c>
      <c r="AQ621">
        <f>(Table2[[#This Row],[Sharpe Ratio]]-AVERAGE(Table2[Sharpe Ratio]))/_xlfn.STDEV.P(Table2[Sharpe Ratio])</f>
        <v>-0.71731934386752505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425</v>
      </c>
      <c r="AT621">
        <f>_xlfn.RANK.AVG(Table2[[#This Row],[6M Return vs Nifty Z-Score]],Table2[6M Return vs Nifty Z-Score])</f>
        <v>721</v>
      </c>
      <c r="AU621">
        <f>_xlfn.RANK.AVG(Table2[[#This Row],[Sharpe Ratio Z-Score]],Table2[Sharpe Ratio Z-Score])</f>
        <v>541.5</v>
      </c>
      <c r="AV621">
        <f>(Table2[[#This Row],[Rank 1Y]]+Table2[[#This Row],[Rank 6M]]+Table2[[#This Row],[Rank Sharpe]])/3</f>
        <v>562.5</v>
      </c>
    </row>
    <row r="622" spans="1:48" x14ac:dyDescent="0.3">
      <c r="A622" t="s">
        <v>2027</v>
      </c>
      <c r="B622" t="s">
        <v>2028</v>
      </c>
      <c r="C622" t="s">
        <v>3136</v>
      </c>
      <c r="D622" t="s">
        <v>117</v>
      </c>
      <c r="E622">
        <v>3278.6883187499998</v>
      </c>
      <c r="F622">
        <v>1079.5999999999999</v>
      </c>
      <c r="G622">
        <v>-18.053194945103598</v>
      </c>
      <c r="H622">
        <f>(Table2[[#This Row],[1Y Return vs Nifty]]-AVERAGE(Table2[1Y Return vs Nifty]))/_xlfn.STDEV.P(Table2[1Y Return vs Nifty])</f>
        <v>-0.74414494404667519</v>
      </c>
      <c r="I622">
        <v>1.8052961380458601</v>
      </c>
      <c r="J622">
        <f>(Table2[[#This Row],[1M Return vs Nifty]]-AVERAGE(Table2[1M Return vs Nifty]))/_xlfn.STDEV.P(Table2[1M Return vs Nifty])</f>
        <v>0.24351889948197661</v>
      </c>
      <c r="K622">
        <v>-11.9595799966913</v>
      </c>
      <c r="L622">
        <f>(Table2[[#This Row],[6M Return vs Nifty]]-AVERAGE(Table2[6M Return vs Nifty]))/_xlfn.STDEV.P(Table2[6M Return vs Nifty])</f>
        <v>-0.61490014792919545</v>
      </c>
      <c r="M622">
        <v>1.0233594375874799</v>
      </c>
      <c r="N622">
        <f>(Table2[[#This Row],[1W Return vs Nifty]]-AVERAGE(Table2[1W Return vs Nifty]))/_xlfn.STDEV.P(Table2[1W Return vs Nifty])</f>
        <v>-0.10612886606564924</v>
      </c>
      <c r="O622">
        <v>1139.96</v>
      </c>
      <c r="P622">
        <v>1134.3474399443401</v>
      </c>
      <c r="Q622">
        <v>1127.9022558640099</v>
      </c>
      <c r="R622">
        <v>39.902446664040198</v>
      </c>
      <c r="S622" s="1">
        <f>(Table2[[#This Row],[Close Price]]-Table2[[#This Row],[20D EMA]])/Table2[[#This Row],[20D EMA]]</f>
        <v>-5.2949226288641814E-2</v>
      </c>
      <c r="T622" s="1">
        <f>(Table2[[#This Row],[Close Price]]-Table2[[#This Row],[50D EMA]])/Table2[[#This Row],[50D EMA]]</f>
        <v>-4.82633785879805E-2</v>
      </c>
      <c r="U622" s="1">
        <f>(Table2[[#This Row],[Close Price]]-Table2[[#This Row],[200D EMA]])/Table2[[#This Row],[200D EMA]]</f>
        <v>-4.2824859701170573E-2</v>
      </c>
      <c r="V622">
        <v>0.94606229462674096</v>
      </c>
      <c r="W622">
        <v>1072.05</v>
      </c>
      <c r="X622">
        <v>1147.75</v>
      </c>
      <c r="Y622">
        <v>1072.05</v>
      </c>
      <c r="Z622">
        <v>1147.75</v>
      </c>
      <c r="AA622">
        <v>1072.05</v>
      </c>
      <c r="AB622">
        <v>1198</v>
      </c>
      <c r="AC622" s="1">
        <f>(Table2[[#This Row],[Close Price]]/Table2[[#This Row],[Day Low]])-1</f>
        <v>7.0425819691244396E-3</v>
      </c>
      <c r="AD622" s="1">
        <f>(Table2[[#This Row],[Day High]]/Table2[[#This Row],[Close Price]])-1</f>
        <v>6.3125231567247253E-2</v>
      </c>
      <c r="AE622" s="1">
        <f>(Table2[[#This Row],[Close Price]]/Table2[[#This Row],[Current Week Low]])-1</f>
        <v>7.0425819691244396E-3</v>
      </c>
      <c r="AF622" s="1">
        <f>(Table2[[#This Row],[Current Week High]]/Table2[[#This Row],[Close Price]])-1</f>
        <v>6.3125231567247253E-2</v>
      </c>
      <c r="AG622" s="1">
        <f>(Table2[[#This Row],[Close Price]]/Table2[[#This Row],[Current Month Low]])-1</f>
        <v>7.0425819691244396E-3</v>
      </c>
      <c r="AH622" s="1">
        <f>(Table2[[#This Row],[Current Month High]]/Table2[[#This Row],[Close Price]])-1</f>
        <v>0.10967024824008909</v>
      </c>
      <c r="AI622">
        <v>25.879955539088499</v>
      </c>
      <c r="AJ622">
        <v>13.047120418848101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-0.12</v>
      </c>
      <c r="AM622" t="s">
        <v>3189</v>
      </c>
      <c r="AN622">
        <v>-4.76</v>
      </c>
      <c r="AO622" t="s">
        <v>3189</v>
      </c>
      <c r="AP622">
        <v>-1.4037126667906999E-2</v>
      </c>
      <c r="AQ622">
        <f>(Table2[[#This Row],[Sharpe Ratio]]-AVERAGE(Table2[Sharpe Ratio]))/_xlfn.STDEV.P(Table2[Sharpe Ratio])</f>
        <v>-0.88120429501118602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-2.1028593535707296</v>
      </c>
      <c r="AS622">
        <f>_xlfn.RANK.AVG(Table2[[#This Row],[1Y Return vs Nifty Z-Score]],Table2[1Y Return vs Nifty Z-Score])</f>
        <v>565</v>
      </c>
      <c r="AT622">
        <f>_xlfn.RANK.AVG(Table2[[#This Row],[6M Return vs Nifty Z-Score]],Table2[6M Return vs Nifty Z-Score])</f>
        <v>530</v>
      </c>
      <c r="AU622">
        <f>_xlfn.RANK.AVG(Table2[[#This Row],[Sharpe Ratio Z-Score]],Table2[Sharpe Ratio Z-Score])</f>
        <v>598</v>
      </c>
      <c r="AV622">
        <f>(Table2[[#This Row],[Rank 1Y]]+Table2[[#This Row],[Rank 6M]]+Table2[[#This Row],[Rank Sharpe]])/3</f>
        <v>564.33333333333337</v>
      </c>
    </row>
    <row r="623" spans="1:48" x14ac:dyDescent="0.3">
      <c r="A623" t="s">
        <v>1372</v>
      </c>
      <c r="B623" t="s">
        <v>1373</v>
      </c>
      <c r="C623" t="s">
        <v>3146</v>
      </c>
      <c r="D623" t="s">
        <v>1111</v>
      </c>
      <c r="E623">
        <v>8202.8416463649992</v>
      </c>
      <c r="F623">
        <v>74</v>
      </c>
      <c r="G623">
        <v>-21.8657488701406</v>
      </c>
      <c r="H623">
        <f>(Table2[[#This Row],[1Y Return vs Nifty]]-AVERAGE(Table2[1Y Return vs Nifty]))/_xlfn.STDEV.P(Table2[1Y Return vs Nifty])</f>
        <v>-0.81267240672463725</v>
      </c>
      <c r="I623">
        <v>-12.1822249966851</v>
      </c>
      <c r="J623">
        <f>(Table2[[#This Row],[1M Return vs Nifty]]-AVERAGE(Table2[1M Return vs Nifty]))/_xlfn.STDEV.P(Table2[1M Return vs Nifty])</f>
        <v>-1.3192563827165014</v>
      </c>
      <c r="K623">
        <v>-29.482321627016798</v>
      </c>
      <c r="L623">
        <f>(Table2[[#This Row],[6M Return vs Nifty]]-AVERAGE(Table2[6M Return vs Nifty]))/_xlfn.STDEV.P(Table2[6M Return vs Nifty])</f>
        <v>-1.2333690028565216</v>
      </c>
      <c r="M623">
        <v>-1.6809392759036199</v>
      </c>
      <c r="N623">
        <f>(Table2[[#This Row],[1W Return vs Nifty]]-AVERAGE(Table2[1W Return vs Nifty]))/_xlfn.STDEV.P(Table2[1W Return vs Nifty])</f>
        <v>-0.79818156443836208</v>
      </c>
      <c r="O623">
        <v>83.91</v>
      </c>
      <c r="P623">
        <v>87.256884524415</v>
      </c>
      <c r="Q623">
        <v>87.051952829016898</v>
      </c>
      <c r="R623">
        <v>16.959368066040099</v>
      </c>
      <c r="S623" s="1">
        <f>(Table2[[#This Row],[Close Price]]-Table2[[#This Row],[20D EMA]])/Table2[[#This Row],[20D EMA]]</f>
        <v>-0.11810272911452743</v>
      </c>
      <c r="T623" s="1">
        <f>(Table2[[#This Row],[Close Price]]-Table2[[#This Row],[50D EMA]])/Table2[[#This Row],[50D EMA]]</f>
        <v>-0.15192938180947366</v>
      </c>
      <c r="U623" s="1">
        <f>(Table2[[#This Row],[Close Price]]-Table2[[#This Row],[200D EMA]])/Table2[[#This Row],[200D EMA]]</f>
        <v>-0.14993291252929034</v>
      </c>
      <c r="V623">
        <v>0.56394922682481496</v>
      </c>
      <c r="W623">
        <v>73.06</v>
      </c>
      <c r="X623">
        <v>80</v>
      </c>
      <c r="Y623">
        <v>73.06</v>
      </c>
      <c r="Z623">
        <v>80</v>
      </c>
      <c r="AA623">
        <v>73.06</v>
      </c>
      <c r="AB623">
        <v>82.7</v>
      </c>
      <c r="AC623" s="1">
        <f>(Table2[[#This Row],[Close Price]]/Table2[[#This Row],[Day Low]])-1</f>
        <v>1.2866137421297497E-2</v>
      </c>
      <c r="AD623" s="1">
        <f>(Table2[[#This Row],[Day High]]/Table2[[#This Row],[Close Price]])-1</f>
        <v>8.1081081081081141E-2</v>
      </c>
      <c r="AE623" s="1">
        <f>(Table2[[#This Row],[Close Price]]/Table2[[#This Row],[Current Week Low]])-1</f>
        <v>1.2866137421297497E-2</v>
      </c>
      <c r="AF623" s="1">
        <f>(Table2[[#This Row],[Current Week High]]/Table2[[#This Row],[Close Price]])-1</f>
        <v>8.1081081081081141E-2</v>
      </c>
      <c r="AG623" s="1">
        <f>(Table2[[#This Row],[Close Price]]/Table2[[#This Row],[Current Month Low]])-1</f>
        <v>1.2866137421297497E-2</v>
      </c>
      <c r="AH623" s="1">
        <f>(Table2[[#This Row],[Current Month High]]/Table2[[#This Row],[Close Price]])-1</f>
        <v>0.11756756756756759</v>
      </c>
      <c r="AI623">
        <v>83.378378378378301</v>
      </c>
      <c r="AJ623">
        <v>12.5475285171102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3189</v>
      </c>
      <c r="AN623">
        <v>-18.14</v>
      </c>
      <c r="AO623" t="s">
        <v>3189</v>
      </c>
      <c r="AP623">
        <v>3.1034273221082001E-2</v>
      </c>
      <c r="AQ623">
        <f>(Table2[[#This Row],[Sharpe Ratio]]-AVERAGE(Table2[Sharpe Ratio]))/_xlfn.STDEV.P(Table2[Sharpe Ratio])</f>
        <v>-0.3549908936837522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584</v>
      </c>
      <c r="AT623">
        <f>_xlfn.RANK.AVG(Table2[[#This Row],[6M Return vs Nifty Z-Score]],Table2[6M Return vs Nifty Z-Score])</f>
        <v>683</v>
      </c>
      <c r="AU623">
        <f>_xlfn.RANK.AVG(Table2[[#This Row],[Sharpe Ratio Z-Score]],Table2[Sharpe Ratio Z-Score])</f>
        <v>431</v>
      </c>
      <c r="AV623">
        <f>(Table2[[#This Row],[Rank 1Y]]+Table2[[#This Row],[Rank 6M]]+Table2[[#This Row],[Rank Sharpe]])/3</f>
        <v>566</v>
      </c>
    </row>
    <row r="624" spans="1:48" x14ac:dyDescent="0.3">
      <c r="A624" t="s">
        <v>1658</v>
      </c>
      <c r="B624" t="s">
        <v>1659</v>
      </c>
      <c r="C624" t="s">
        <v>3141</v>
      </c>
      <c r="D624" t="s">
        <v>271</v>
      </c>
      <c r="E624">
        <v>5407.0915343199904</v>
      </c>
      <c r="F624">
        <v>675.45</v>
      </c>
      <c r="G624">
        <v>-25.132466481682901</v>
      </c>
      <c r="H624">
        <f>(Table2[[#This Row],[1Y Return vs Nifty]]-AVERAGE(Table2[1Y Return vs Nifty]))/_xlfn.STDEV.P(Table2[1Y Return vs Nifty])</f>
        <v>-0.87138891896445669</v>
      </c>
      <c r="I624">
        <v>-2.9814621799386201</v>
      </c>
      <c r="J624">
        <f>(Table2[[#This Row],[1M Return vs Nifty]]-AVERAGE(Table2[1M Return vs Nifty]))/_xlfn.STDEV.P(Table2[1M Return vs Nifty])</f>
        <v>-0.29128834113979007</v>
      </c>
      <c r="K624">
        <v>-13.9936492798626</v>
      </c>
      <c r="L624">
        <f>(Table2[[#This Row],[6M Return vs Nifty]]-AVERAGE(Table2[6M Return vs Nifty]))/_xlfn.STDEV.P(Table2[6M Return vs Nifty])</f>
        <v>-0.68669305151390869</v>
      </c>
      <c r="M624">
        <v>4.7908303618886396</v>
      </c>
      <c r="N624">
        <f>(Table2[[#This Row],[1W Return vs Nifty]]-AVERAGE(Table2[1W Return vs Nifty]))/_xlfn.STDEV.P(Table2[1W Return vs Nifty])</f>
        <v>0.85799850869373573</v>
      </c>
      <c r="O624">
        <v>695.91</v>
      </c>
      <c r="P624">
        <v>718.79608263840998</v>
      </c>
      <c r="Q624">
        <v>702.50574353679895</v>
      </c>
      <c r="R624">
        <v>44.005793144266697</v>
      </c>
      <c r="S624" s="1">
        <f>(Table2[[#This Row],[Close Price]]-Table2[[#This Row],[20D EMA]])/Table2[[#This Row],[20D EMA]]</f>
        <v>-2.9400353493986182E-2</v>
      </c>
      <c r="T624" s="1">
        <f>(Table2[[#This Row],[Close Price]]-Table2[[#This Row],[50D EMA]])/Table2[[#This Row],[50D EMA]]</f>
        <v>-6.0303726864097511E-2</v>
      </c>
      <c r="U624" s="1">
        <f>(Table2[[#This Row],[Close Price]]-Table2[[#This Row],[200D EMA]])/Table2[[#This Row],[200D EMA]]</f>
        <v>-3.8513199053128673E-2</v>
      </c>
      <c r="V624">
        <v>0.97803681902104</v>
      </c>
      <c r="W624">
        <v>673.65</v>
      </c>
      <c r="X624">
        <v>693</v>
      </c>
      <c r="Y624">
        <v>673.65</v>
      </c>
      <c r="Z624">
        <v>693</v>
      </c>
      <c r="AA624">
        <v>673.4</v>
      </c>
      <c r="AB624">
        <v>715</v>
      </c>
      <c r="AC624" s="1">
        <f>(Table2[[#This Row],[Close Price]]/Table2[[#This Row],[Day Low]])-1</f>
        <v>2.6720106880429029E-3</v>
      </c>
      <c r="AD624" s="1">
        <f>(Table2[[#This Row],[Day High]]/Table2[[#This Row],[Close Price]])-1</f>
        <v>2.5982678214523602E-2</v>
      </c>
      <c r="AE624" s="1">
        <f>(Table2[[#This Row],[Close Price]]/Table2[[#This Row],[Current Week Low]])-1</f>
        <v>2.6720106880429029E-3</v>
      </c>
      <c r="AF624" s="1">
        <f>(Table2[[#This Row],[Current Week High]]/Table2[[#This Row],[Close Price]])-1</f>
        <v>2.5982678214523602E-2</v>
      </c>
      <c r="AG624" s="1">
        <f>(Table2[[#This Row],[Close Price]]/Table2[[#This Row],[Current Month Low]])-1</f>
        <v>3.0442530442531535E-3</v>
      </c>
      <c r="AH624" s="1">
        <f>(Table2[[#This Row],[Current Month High]]/Table2[[#This Row],[Close Price]])-1</f>
        <v>5.8553556888000458E-2</v>
      </c>
      <c r="AI624">
        <v>30.846102598267802</v>
      </c>
      <c r="AJ624">
        <v>16.336548398208699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-0.12</v>
      </c>
      <c r="AM624" t="s">
        <v>3189</v>
      </c>
      <c r="AN624">
        <v>-2.78</v>
      </c>
      <c r="AO624" t="s">
        <v>3189</v>
      </c>
      <c r="AQ624">
        <f>(Table2[[#This Row],[Sharpe Ratio]]-AVERAGE(Table2[Sharpe Ratio]))/_xlfn.STDEV.P(Table2[Sharpe Ratio])</f>
        <v>-0.71731934386752505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608</v>
      </c>
      <c r="AT624">
        <f>_xlfn.RANK.AVG(Table2[[#This Row],[6M Return vs Nifty Z-Score]],Table2[6M Return vs Nifty Z-Score])</f>
        <v>550</v>
      </c>
      <c r="AU624">
        <f>_xlfn.RANK.AVG(Table2[[#This Row],[Sharpe Ratio Z-Score]],Table2[Sharpe Ratio Z-Score])</f>
        <v>541.5</v>
      </c>
      <c r="AV624">
        <f>(Table2[[#This Row],[Rank 1Y]]+Table2[[#This Row],[Rank 6M]]+Table2[[#This Row],[Rank Sharpe]])/3</f>
        <v>566.5</v>
      </c>
    </row>
    <row r="625" spans="1:48" x14ac:dyDescent="0.3">
      <c r="A625" t="s">
        <v>931</v>
      </c>
      <c r="B625" t="s">
        <v>932</v>
      </c>
      <c r="C625" t="s">
        <v>3128</v>
      </c>
      <c r="D625" t="s">
        <v>21</v>
      </c>
      <c r="E625">
        <v>16054.89894906</v>
      </c>
      <c r="F625">
        <v>566.95000000000005</v>
      </c>
      <c r="G625">
        <v>-16.237260489507602</v>
      </c>
      <c r="H625">
        <f>(Table2[[#This Row],[1Y Return vs Nifty]]-AVERAGE(Table2[1Y Return vs Nifty]))/_xlfn.STDEV.P(Table2[1Y Return vs Nifty])</f>
        <v>-0.71150504358145816</v>
      </c>
      <c r="I625">
        <v>-9.9508012954299492</v>
      </c>
      <c r="J625">
        <f>(Table2[[#This Row],[1M Return vs Nifty]]-AVERAGE(Table2[1M Return vs Nifty]))/_xlfn.STDEV.P(Table2[1M Return vs Nifty])</f>
        <v>-1.0699474615113957</v>
      </c>
      <c r="K625">
        <v>-32.684086788345503</v>
      </c>
      <c r="L625">
        <f>(Table2[[#This Row],[6M Return vs Nifty]]-AVERAGE(Table2[6M Return vs Nifty]))/_xlfn.STDEV.P(Table2[6M Return vs Nifty])</f>
        <v>-1.3463759782972926</v>
      </c>
      <c r="M625">
        <v>0.181600063051507</v>
      </c>
      <c r="N625">
        <f>(Table2[[#This Row],[1W Return vs Nifty]]-AVERAGE(Table2[1W Return vs Nifty]))/_xlfn.STDEV.P(Table2[1W Return vs Nifty])</f>
        <v>-0.32154214257315378</v>
      </c>
      <c r="O625">
        <v>613.27</v>
      </c>
      <c r="P625">
        <v>631.72052699448398</v>
      </c>
      <c r="Q625">
        <v>642.29575549006699</v>
      </c>
      <c r="R625">
        <v>20.902766971786001</v>
      </c>
      <c r="S625" s="1">
        <f>(Table2[[#This Row],[Close Price]]-Table2[[#This Row],[20D EMA]])/Table2[[#This Row],[20D EMA]]</f>
        <v>-7.5529538376245278E-2</v>
      </c>
      <c r="T625" s="1">
        <f>(Table2[[#This Row],[Close Price]]-Table2[[#This Row],[50D EMA]])/Table2[[#This Row],[50D EMA]]</f>
        <v>-0.10253035041087004</v>
      </c>
      <c r="U625" s="1">
        <f>(Table2[[#This Row],[Close Price]]-Table2[[#This Row],[200D EMA]])/Table2[[#This Row],[200D EMA]]</f>
        <v>-0.11730694909010987</v>
      </c>
      <c r="V625">
        <v>0.74779377200729102</v>
      </c>
      <c r="W625">
        <v>563.04999999999995</v>
      </c>
      <c r="X625">
        <v>590.25</v>
      </c>
      <c r="Y625">
        <v>563.04999999999995</v>
      </c>
      <c r="Z625">
        <v>590.25</v>
      </c>
      <c r="AA625">
        <v>563.04999999999995</v>
      </c>
      <c r="AB625">
        <v>608.75</v>
      </c>
      <c r="AC625" s="1">
        <f>(Table2[[#This Row],[Close Price]]/Table2[[#This Row],[Day Low]])-1</f>
        <v>6.9265606962083393E-3</v>
      </c>
      <c r="AD625" s="1">
        <f>(Table2[[#This Row],[Day High]]/Table2[[#This Row],[Close Price]])-1</f>
        <v>4.1097098509568664E-2</v>
      </c>
      <c r="AE625" s="1">
        <f>(Table2[[#This Row],[Close Price]]/Table2[[#This Row],[Current Week Low]])-1</f>
        <v>6.9265606962083393E-3</v>
      </c>
      <c r="AF625" s="1">
        <f>(Table2[[#This Row],[Current Week High]]/Table2[[#This Row],[Close Price]])-1</f>
        <v>4.1097098509568664E-2</v>
      </c>
      <c r="AG625" s="1">
        <f>(Table2[[#This Row],[Close Price]]/Table2[[#This Row],[Current Month Low]])-1</f>
        <v>6.9265606962083393E-3</v>
      </c>
      <c r="AH625" s="1">
        <f>(Table2[[#This Row],[Current Month High]]/Table2[[#This Row],[Close Price]])-1</f>
        <v>7.3727841961372276E-2</v>
      </c>
      <c r="AI625">
        <v>52.015168886145098</v>
      </c>
      <c r="AJ625">
        <v>12.023315550286499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-0.28000000000000003</v>
      </c>
      <c r="AM625" t="s">
        <v>3189</v>
      </c>
      <c r="AN625">
        <v>-10.119999999999999</v>
      </c>
      <c r="AO625" t="s">
        <v>3189</v>
      </c>
      <c r="AP625">
        <v>2.2179624323229001E-2</v>
      </c>
      <c r="AQ625">
        <f>(Table2[[#This Row],[Sharpe Ratio]]-AVERAGE(Table2[Sharpe Ratio]))/_xlfn.STDEV.P(Table2[Sharpe Ratio])</f>
        <v>-0.45836986406354169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553</v>
      </c>
      <c r="AT625">
        <f>_xlfn.RANK.AVG(Table2[[#This Row],[6M Return vs Nifty Z-Score]],Table2[6M Return vs Nifty Z-Score])</f>
        <v>699</v>
      </c>
      <c r="AU625">
        <f>_xlfn.RANK.AVG(Table2[[#This Row],[Sharpe Ratio Z-Score]],Table2[Sharpe Ratio Z-Score])</f>
        <v>450</v>
      </c>
      <c r="AV625">
        <f>(Table2[[#This Row],[Rank 1Y]]+Table2[[#This Row],[Rank 6M]]+Table2[[#This Row],[Rank Sharpe]])/3</f>
        <v>567.33333333333337</v>
      </c>
    </row>
    <row r="626" spans="1:48" x14ac:dyDescent="0.3">
      <c r="A626" t="s">
        <v>1370</v>
      </c>
      <c r="B626" t="s">
        <v>1371</v>
      </c>
      <c r="C626" t="s">
        <v>3128</v>
      </c>
      <c r="D626" t="s">
        <v>21</v>
      </c>
      <c r="E626">
        <v>8211.2231599999996</v>
      </c>
      <c r="F626">
        <v>2624.9</v>
      </c>
      <c r="G626">
        <v>-16.487535843152301</v>
      </c>
      <c r="H626">
        <f>(Table2[[#This Row],[1Y Return vs Nifty]]-AVERAGE(Table2[1Y Return vs Nifty]))/_xlfn.STDEV.P(Table2[1Y Return vs Nifty])</f>
        <v>-0.71600353338470324</v>
      </c>
      <c r="I626">
        <v>-2.0436141137496699</v>
      </c>
      <c r="J626">
        <f>(Table2[[#This Row],[1M Return vs Nifty]]-AVERAGE(Table2[1M Return vs Nifty]))/_xlfn.STDEV.P(Table2[1M Return vs Nifty])</f>
        <v>-0.18650595960268265</v>
      </c>
      <c r="K626">
        <v>-9.7442507039622797</v>
      </c>
      <c r="L626">
        <f>(Table2[[#This Row],[6M Return vs Nifty]]-AVERAGE(Table2[6M Return vs Nifty]))/_xlfn.STDEV.P(Table2[6M Return vs Nifty])</f>
        <v>-0.53670963414624295</v>
      </c>
      <c r="M626">
        <v>4.7668073213029398</v>
      </c>
      <c r="N626">
        <f>(Table2[[#This Row],[1W Return vs Nifty]]-AVERAGE(Table2[1W Return vs Nifty]))/_xlfn.STDEV.P(Table2[1W Return vs Nifty])</f>
        <v>0.85185081133415352</v>
      </c>
      <c r="O626">
        <v>2681.44</v>
      </c>
      <c r="P626">
        <v>2730.7200806362998</v>
      </c>
      <c r="Q626">
        <v>2653.32516093391</v>
      </c>
      <c r="R626">
        <v>48.058080132346802</v>
      </c>
      <c r="S626" s="1">
        <f>(Table2[[#This Row],[Close Price]]-Table2[[#This Row],[20D EMA]])/Table2[[#This Row],[20D EMA]]</f>
        <v>-2.1085685303419043E-2</v>
      </c>
      <c r="T626" s="1">
        <f>(Table2[[#This Row],[Close Price]]-Table2[[#This Row],[50D EMA]])/Table2[[#This Row],[50D EMA]]</f>
        <v>-3.8751712922417893E-2</v>
      </c>
      <c r="U626" s="1">
        <f>(Table2[[#This Row],[Close Price]]-Table2[[#This Row],[200D EMA]])/Table2[[#This Row],[200D EMA]]</f>
        <v>-1.0713033348654808E-2</v>
      </c>
      <c r="V626">
        <v>0.65014746712251503</v>
      </c>
      <c r="W626">
        <v>2583.9499999999998</v>
      </c>
      <c r="X626">
        <v>2655.8</v>
      </c>
      <c r="Y626">
        <v>2583.9499999999998</v>
      </c>
      <c r="Z626">
        <v>2655.8</v>
      </c>
      <c r="AA626">
        <v>2583.9499999999998</v>
      </c>
      <c r="AB626">
        <v>2698</v>
      </c>
      <c r="AC626" s="1">
        <f>(Table2[[#This Row],[Close Price]]/Table2[[#This Row],[Day Low]])-1</f>
        <v>1.5847829872869257E-2</v>
      </c>
      <c r="AD626" s="1">
        <f>(Table2[[#This Row],[Day High]]/Table2[[#This Row],[Close Price]])-1</f>
        <v>1.1771877023886601E-2</v>
      </c>
      <c r="AE626" s="1">
        <f>(Table2[[#This Row],[Close Price]]/Table2[[#This Row],[Current Week Low]])-1</f>
        <v>1.5847829872869257E-2</v>
      </c>
      <c r="AF626" s="1">
        <f>(Table2[[#This Row],[Current Week High]]/Table2[[#This Row],[Close Price]])-1</f>
        <v>1.1771877023886601E-2</v>
      </c>
      <c r="AG626" s="1">
        <f>(Table2[[#This Row],[Close Price]]/Table2[[#This Row],[Current Month Low]])-1</f>
        <v>1.5847829872869257E-2</v>
      </c>
      <c r="AH626" s="1">
        <f>(Table2[[#This Row],[Current Month High]]/Table2[[#This Row],[Close Price]])-1</f>
        <v>2.7848679949712407E-2</v>
      </c>
      <c r="AI626">
        <v>19.814088155739199</v>
      </c>
      <c r="AJ626">
        <v>24.8139606761608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-0.11</v>
      </c>
      <c r="AM626" t="s">
        <v>3189</v>
      </c>
      <c r="AN626">
        <v>-2.11</v>
      </c>
      <c r="AO626" t="s">
        <v>3189</v>
      </c>
      <c r="AP626">
        <v>-3.7230034928806999E-2</v>
      </c>
      <c r="AQ626">
        <f>(Table2[[#This Row],[Sharpe Ratio]]-AVERAGE(Table2[Sharpe Ratio]))/_xlfn.STDEV.P(Table2[Sharpe Ratio])</f>
        <v>-1.1519839728712669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556</v>
      </c>
      <c r="AT626">
        <f>_xlfn.RANK.AVG(Table2[[#This Row],[6M Return vs Nifty Z-Score]],Table2[6M Return vs Nifty Z-Score])</f>
        <v>503</v>
      </c>
      <c r="AU626">
        <f>_xlfn.RANK.AVG(Table2[[#This Row],[Sharpe Ratio Z-Score]],Table2[Sharpe Ratio Z-Score])</f>
        <v>643</v>
      </c>
      <c r="AV626">
        <f>(Table2[[#This Row],[Rank 1Y]]+Table2[[#This Row],[Rank 6M]]+Table2[[#This Row],[Rank Sharpe]])/3</f>
        <v>567.33333333333337</v>
      </c>
    </row>
    <row r="627" spans="1:48" x14ac:dyDescent="0.3">
      <c r="A627" t="s">
        <v>1924</v>
      </c>
      <c r="B627" t="s">
        <v>1925</v>
      </c>
      <c r="C627" t="s">
        <v>3129</v>
      </c>
      <c r="D627" t="s">
        <v>24</v>
      </c>
      <c r="E627">
        <v>3728.06178804</v>
      </c>
      <c r="F627">
        <v>114.96</v>
      </c>
      <c r="G627">
        <v>-30.364550843361201</v>
      </c>
      <c r="H627">
        <f>(Table2[[#This Row],[1Y Return vs Nifty]]-AVERAGE(Table2[1Y Return vs Nifty]))/_xlfn.STDEV.P(Table2[1Y Return vs Nifty])</f>
        <v>-0.9654312519707704</v>
      </c>
      <c r="I627">
        <v>-0.945127689645331</v>
      </c>
      <c r="J627">
        <f>(Table2[[#This Row],[1M Return vs Nifty]]-AVERAGE(Table2[1M Return vs Nifty]))/_xlfn.STDEV.P(Table2[1M Return vs Nifty])</f>
        <v>-6.3776033771984361E-2</v>
      </c>
      <c r="K627">
        <v>-19.1869054920877</v>
      </c>
      <c r="L627">
        <f>(Table2[[#This Row],[6M Return vs Nifty]]-AVERAGE(Table2[6M Return vs Nifty]))/_xlfn.STDEV.P(Table2[6M Return vs Nifty])</f>
        <v>-0.86999012286720123</v>
      </c>
      <c r="M627">
        <v>0.74880310826029794</v>
      </c>
      <c r="N627">
        <f>(Table2[[#This Row],[1W Return vs Nifty]]-AVERAGE(Table2[1W Return vs Nifty]))/_xlfn.STDEV.P(Table2[1W Return vs Nifty])</f>
        <v>-0.17639013107246293</v>
      </c>
      <c r="O627">
        <v>120.73</v>
      </c>
      <c r="P627">
        <v>122.860993496974</v>
      </c>
      <c r="Q627">
        <v>126.137892826396</v>
      </c>
      <c r="R627">
        <v>32.797026661617103</v>
      </c>
      <c r="S627" s="1">
        <f>(Table2[[#This Row],[Close Price]]-Table2[[#This Row],[20D EMA]])/Table2[[#This Row],[20D EMA]]</f>
        <v>-4.7792595046798725E-2</v>
      </c>
      <c r="T627" s="1">
        <f>(Table2[[#This Row],[Close Price]]-Table2[[#This Row],[50D EMA]])/Table2[[#This Row],[50D EMA]]</f>
        <v>-6.4308396604074405E-2</v>
      </c>
      <c r="U627" s="1">
        <f>(Table2[[#This Row],[Close Price]]-Table2[[#This Row],[200D EMA]])/Table2[[#This Row],[200D EMA]]</f>
        <v>-8.8616454389167376E-2</v>
      </c>
      <c r="V627">
        <v>1.17387449188596</v>
      </c>
      <c r="W627">
        <v>113.05</v>
      </c>
      <c r="X627">
        <v>119.39</v>
      </c>
      <c r="Y627">
        <v>113.05</v>
      </c>
      <c r="Z627">
        <v>119.39</v>
      </c>
      <c r="AA627">
        <v>113.05</v>
      </c>
      <c r="AB627">
        <v>123.65</v>
      </c>
      <c r="AC627" s="1">
        <f>(Table2[[#This Row],[Close Price]]/Table2[[#This Row],[Day Low]])-1</f>
        <v>1.689517912428129E-2</v>
      </c>
      <c r="AD627" s="1">
        <f>(Table2[[#This Row],[Day High]]/Table2[[#This Row],[Close Price]])-1</f>
        <v>3.8535142658316035E-2</v>
      </c>
      <c r="AE627" s="1">
        <f>(Table2[[#This Row],[Close Price]]/Table2[[#This Row],[Current Week Low]])-1</f>
        <v>1.689517912428129E-2</v>
      </c>
      <c r="AF627" s="1">
        <f>(Table2[[#This Row],[Current Week High]]/Table2[[#This Row],[Close Price]])-1</f>
        <v>3.8535142658316035E-2</v>
      </c>
      <c r="AG627" s="1">
        <f>(Table2[[#This Row],[Close Price]]/Table2[[#This Row],[Current Month Low]])-1</f>
        <v>1.689517912428129E-2</v>
      </c>
      <c r="AH627" s="1">
        <f>(Table2[[#This Row],[Current Month High]]/Table2[[#This Row],[Close Price]])-1</f>
        <v>7.5591510090466274E-2</v>
      </c>
      <c r="AI627">
        <v>42.179888656924099</v>
      </c>
      <c r="AJ627">
        <v>4.6041856232938896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-0.12</v>
      </c>
      <c r="AM627" t="s">
        <v>3189</v>
      </c>
      <c r="AN627">
        <v>-5</v>
      </c>
      <c r="AO627" t="s">
        <v>3189</v>
      </c>
      <c r="AP627">
        <v>2.0655935037042002E-2</v>
      </c>
      <c r="AQ627">
        <f>(Table2[[#This Row],[Sharpe Ratio]]-AVERAGE(Table2[Sharpe Ratio]))/_xlfn.STDEV.P(Table2[Sharpe Ratio])</f>
        <v>-0.47615909900688563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649</v>
      </c>
      <c r="AT627">
        <f>_xlfn.RANK.AVG(Table2[[#This Row],[6M Return vs Nifty Z-Score]],Table2[6M Return vs Nifty Z-Score])</f>
        <v>607</v>
      </c>
      <c r="AU627">
        <f>_xlfn.RANK.AVG(Table2[[#This Row],[Sharpe Ratio Z-Score]],Table2[Sharpe Ratio Z-Score])</f>
        <v>457</v>
      </c>
      <c r="AV627">
        <f>(Table2[[#This Row],[Rank 1Y]]+Table2[[#This Row],[Rank 6M]]+Table2[[#This Row],[Rank Sharpe]])/3</f>
        <v>571</v>
      </c>
    </row>
    <row r="628" spans="1:48" x14ac:dyDescent="0.3">
      <c r="A628" t="s">
        <v>472</v>
      </c>
      <c r="B628" t="s">
        <v>473</v>
      </c>
      <c r="C628" t="s">
        <v>3137</v>
      </c>
      <c r="D628" t="s">
        <v>77</v>
      </c>
      <c r="E628">
        <v>45702.725132624997</v>
      </c>
      <c r="F628">
        <v>2349.0500000000002</v>
      </c>
      <c r="G628">
        <v>-6.6169796583437899</v>
      </c>
      <c r="H628">
        <f>(Table2[[#This Row],[1Y Return vs Nifty]]-AVERAGE(Table2[1Y Return vs Nifty]))/_xlfn.STDEV.P(Table2[1Y Return vs Nifty])</f>
        <v>-0.53858855542904638</v>
      </c>
      <c r="I628">
        <v>0.68926489486724596</v>
      </c>
      <c r="J628">
        <f>(Table2[[#This Row],[1M Return vs Nifty]]-AVERAGE(Table2[1M Return vs Nifty]))/_xlfn.STDEV.P(Table2[1M Return vs Nifty])</f>
        <v>0.11882875430177249</v>
      </c>
      <c r="K628">
        <v>-19.174201679032102</v>
      </c>
      <c r="L628">
        <f>(Table2[[#This Row],[6M Return vs Nifty]]-AVERAGE(Table2[6M Return vs Nifty]))/_xlfn.STDEV.P(Table2[6M Return vs Nifty])</f>
        <v>-0.86954173911085397</v>
      </c>
      <c r="M628">
        <v>1.85667586148671</v>
      </c>
      <c r="N628">
        <f>(Table2[[#This Row],[1W Return vs Nifty]]-AVERAGE(Table2[1W Return vs Nifty]))/_xlfn.STDEV.P(Table2[1W Return vs Nifty])</f>
        <v>0.10712378863582615</v>
      </c>
      <c r="O628">
        <v>2448.37</v>
      </c>
      <c r="P628">
        <v>2455.01121638926</v>
      </c>
      <c r="Q628">
        <v>2418.4377289672998</v>
      </c>
      <c r="R628">
        <v>39.219732335939</v>
      </c>
      <c r="S628" s="1">
        <f>(Table2[[#This Row],[Close Price]]-Table2[[#This Row],[20D EMA]])/Table2[[#This Row],[20D EMA]]</f>
        <v>-4.056576416146241E-2</v>
      </c>
      <c r="T628" s="1">
        <f>(Table2[[#This Row],[Close Price]]-Table2[[#This Row],[50D EMA]])/Table2[[#This Row],[50D EMA]]</f>
        <v>-4.3161194409980598E-2</v>
      </c>
      <c r="U628" s="1">
        <f>(Table2[[#This Row],[Close Price]]-Table2[[#This Row],[200D EMA]])/Table2[[#This Row],[200D EMA]]</f>
        <v>-2.8691137314058094E-2</v>
      </c>
      <c r="V628">
        <v>0.90261700505507703</v>
      </c>
      <c r="W628">
        <v>2310.8000000000002</v>
      </c>
      <c r="X628">
        <v>2449.5</v>
      </c>
      <c r="Y628">
        <v>2310.8000000000002</v>
      </c>
      <c r="Z628">
        <v>2449.5</v>
      </c>
      <c r="AA628">
        <v>2310.8000000000002</v>
      </c>
      <c r="AB628">
        <v>2519.4</v>
      </c>
      <c r="AC628" s="1">
        <f>(Table2[[#This Row],[Close Price]]/Table2[[#This Row],[Day Low]])-1</f>
        <v>1.6552709018521794E-2</v>
      </c>
      <c r="AD628" s="1">
        <f>(Table2[[#This Row],[Day High]]/Table2[[#This Row],[Close Price]])-1</f>
        <v>4.2761967603924811E-2</v>
      </c>
      <c r="AE628" s="1">
        <f>(Table2[[#This Row],[Close Price]]/Table2[[#This Row],[Current Week Low]])-1</f>
        <v>1.6552709018521794E-2</v>
      </c>
      <c r="AF628" s="1">
        <f>(Table2[[#This Row],[Current Week High]]/Table2[[#This Row],[Close Price]])-1</f>
        <v>4.2761967603924811E-2</v>
      </c>
      <c r="AG628" s="1">
        <f>(Table2[[#This Row],[Close Price]]/Table2[[#This Row],[Current Month Low]])-1</f>
        <v>1.6552709018521794E-2</v>
      </c>
      <c r="AH628" s="1">
        <f>(Table2[[#This Row],[Current Month High]]/Table2[[#This Row],[Close Price]])-1</f>
        <v>7.251867776335108E-2</v>
      </c>
      <c r="AI628">
        <v>21.070219876120099</v>
      </c>
      <c r="AJ628">
        <v>30.285635052689901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3189</v>
      </c>
      <c r="AN628">
        <v>-5.18</v>
      </c>
      <c r="AO628" t="s">
        <v>3189</v>
      </c>
      <c r="AP628">
        <v>-2.0569497638546999E-2</v>
      </c>
      <c r="AQ628">
        <f>(Table2[[#This Row],[Sharpe Ratio]]-AVERAGE(Table2[Sharpe Ratio]))/_xlfn.STDEV.P(Table2[Sharpe Ratio])</f>
        <v>-0.95747042288073181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499</v>
      </c>
      <c r="AT628">
        <f>_xlfn.RANK.AVG(Table2[[#This Row],[6M Return vs Nifty Z-Score]],Table2[6M Return vs Nifty Z-Score])</f>
        <v>606</v>
      </c>
      <c r="AU628">
        <f>_xlfn.RANK.AVG(Table2[[#This Row],[Sharpe Ratio Z-Score]],Table2[Sharpe Ratio Z-Score])</f>
        <v>610</v>
      </c>
      <c r="AV628">
        <f>(Table2[[#This Row],[Rank 1Y]]+Table2[[#This Row],[Rank 6M]]+Table2[[#This Row],[Rank Sharpe]])/3</f>
        <v>571.66666666666663</v>
      </c>
    </row>
    <row r="629" spans="1:48" x14ac:dyDescent="0.3">
      <c r="A629" t="s">
        <v>22</v>
      </c>
      <c r="B629" t="s">
        <v>23</v>
      </c>
      <c r="C629" t="s">
        <v>3129</v>
      </c>
      <c r="D629" t="s">
        <v>24</v>
      </c>
      <c r="E629">
        <v>1264913.9697519599</v>
      </c>
      <c r="F629">
        <v>1617.8</v>
      </c>
      <c r="G629">
        <v>-19.467106490517001</v>
      </c>
      <c r="H629">
        <f>(Table2[[#This Row],[1Y Return vs Nifty]]-AVERAGE(Table2[1Y Return vs Nifty]))/_xlfn.STDEV.P(Table2[1Y Return vs Nifty])</f>
        <v>-0.76955881951266392</v>
      </c>
      <c r="I629">
        <v>1.63397116341166</v>
      </c>
      <c r="J629">
        <f>(Table2[[#This Row],[1M Return vs Nifty]]-AVERAGE(Table2[1M Return vs Nifty]))/_xlfn.STDEV.P(Table2[1M Return vs Nifty])</f>
        <v>0.22437737804993349</v>
      </c>
      <c r="K629">
        <v>-5.53262587178543</v>
      </c>
      <c r="L629">
        <f>(Table2[[#This Row],[6M Return vs Nifty]]-AVERAGE(Table2[6M Return vs Nifty]))/_xlfn.STDEV.P(Table2[6M Return vs Nifty])</f>
        <v>-0.3880594490158511</v>
      </c>
      <c r="M629">
        <v>-0.62988450078070901</v>
      </c>
      <c r="N629">
        <f>(Table2[[#This Row],[1W Return vs Nifty]]-AVERAGE(Table2[1W Return vs Nifty]))/_xlfn.STDEV.P(Table2[1W Return vs Nifty])</f>
        <v>-0.52920784136827959</v>
      </c>
      <c r="O629">
        <v>1694.73</v>
      </c>
      <c r="P629">
        <v>1667.7686466319301</v>
      </c>
      <c r="Q629">
        <v>1598.5183106470499</v>
      </c>
      <c r="R629">
        <v>28.335089515579199</v>
      </c>
      <c r="S629" s="1">
        <f>(Table2[[#This Row],[Close Price]]-Table2[[#This Row],[20D EMA]])/Table2[[#This Row],[20D EMA]]</f>
        <v>-4.5393661527204962E-2</v>
      </c>
      <c r="T629" s="1">
        <f>(Table2[[#This Row],[Close Price]]-Table2[[#This Row],[50D EMA]])/Table2[[#This Row],[50D EMA]]</f>
        <v>-2.9961377876267285E-2</v>
      </c>
      <c r="U629" s="1">
        <f>(Table2[[#This Row],[Close Price]]-Table2[[#This Row],[200D EMA]])/Table2[[#This Row],[200D EMA]]</f>
        <v>1.2062226140622164E-2</v>
      </c>
      <c r="V629">
        <v>0.92097303704052402</v>
      </c>
      <c r="W629">
        <v>1613</v>
      </c>
      <c r="X629">
        <v>1659</v>
      </c>
      <c r="Y629">
        <v>1613</v>
      </c>
      <c r="Z629">
        <v>1659</v>
      </c>
      <c r="AA629">
        <v>1613</v>
      </c>
      <c r="AB629">
        <v>1742</v>
      </c>
      <c r="AC629" s="1">
        <f>(Table2[[#This Row],[Close Price]]/Table2[[#This Row],[Day Low]])-1</f>
        <v>2.9758214507129566E-3</v>
      </c>
      <c r="AD629" s="1">
        <f>(Table2[[#This Row],[Day High]]/Table2[[#This Row],[Close Price]])-1</f>
        <v>2.5466683149956815E-2</v>
      </c>
      <c r="AE629" s="1">
        <f>(Table2[[#This Row],[Close Price]]/Table2[[#This Row],[Current Week Low]])-1</f>
        <v>2.9758214507129566E-3</v>
      </c>
      <c r="AF629" s="1">
        <f>(Table2[[#This Row],[Current Week High]]/Table2[[#This Row],[Close Price]])-1</f>
        <v>2.5466683149956815E-2</v>
      </c>
      <c r="AG629" s="1">
        <f>(Table2[[#This Row],[Close Price]]/Table2[[#This Row],[Current Month Low]])-1</f>
        <v>2.9758214507129566E-3</v>
      </c>
      <c r="AH629" s="1">
        <f>(Table2[[#This Row],[Current Month High]]/Table2[[#This Row],[Close Price]])-1</f>
        <v>7.6770923476325859E-2</v>
      </c>
      <c r="AI629">
        <v>10.891333910248401</v>
      </c>
      <c r="AJ629">
        <v>18.646180924791899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0.04</v>
      </c>
      <c r="AM629" t="s">
        <v>3188</v>
      </c>
      <c r="AN629">
        <v>-4.54</v>
      </c>
      <c r="AO629" t="s">
        <v>3189</v>
      </c>
      <c r="AP629">
        <v>-7.6137970694753004E-2</v>
      </c>
      <c r="AQ629">
        <f>(Table2[[#This Row],[Sharpe Ratio]]-AVERAGE(Table2[Sharpe Ratio]))/_xlfn.STDEV.P(Table2[Sharpe Ratio])</f>
        <v>-1.6062382731249751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-3.068687004971836</v>
      </c>
      <c r="AS629">
        <f>_xlfn.RANK.AVG(Table2[[#This Row],[1Y Return vs Nifty Z-Score]],Table2[1Y Return vs Nifty Z-Score])</f>
        <v>572</v>
      </c>
      <c r="AT629">
        <f>_xlfn.RANK.AVG(Table2[[#This Row],[6M Return vs Nifty Z-Score]],Table2[6M Return vs Nifty Z-Score])</f>
        <v>460</v>
      </c>
      <c r="AU629">
        <f>_xlfn.RANK.AVG(Table2[[#This Row],[Sharpe Ratio Z-Score]],Table2[Sharpe Ratio Z-Score])</f>
        <v>690</v>
      </c>
      <c r="AV629">
        <f>(Table2[[#This Row],[Rank 1Y]]+Table2[[#This Row],[Rank 6M]]+Table2[[#This Row],[Rank Sharpe]])/3</f>
        <v>574</v>
      </c>
    </row>
    <row r="630" spans="1:48" x14ac:dyDescent="0.3">
      <c r="A630" t="s">
        <v>1071</v>
      </c>
      <c r="B630" t="s">
        <v>1072</v>
      </c>
      <c r="C630" t="s">
        <v>3137</v>
      </c>
      <c r="D630" t="s">
        <v>77</v>
      </c>
      <c r="E630">
        <v>12611.183762430001</v>
      </c>
      <c r="F630">
        <v>351.2</v>
      </c>
      <c r="G630">
        <v>-27.871799653884601</v>
      </c>
      <c r="H630">
        <f>(Table2[[#This Row],[1Y Return vs Nifty]]-AVERAGE(Table2[1Y Return vs Nifty]))/_xlfn.STDEV.P(Table2[1Y Return vs Nifty])</f>
        <v>-0.92062613774523316</v>
      </c>
      <c r="I630">
        <v>1.4017272360776101</v>
      </c>
      <c r="J630">
        <f>(Table2[[#This Row],[1M Return vs Nifty]]-AVERAGE(Table2[1M Return vs Nifty]))/_xlfn.STDEV.P(Table2[1M Return vs Nifty])</f>
        <v>0.19842960177260857</v>
      </c>
      <c r="K630">
        <v>0.98538538481647098</v>
      </c>
      <c r="L630">
        <f>(Table2[[#This Row],[6M Return vs Nifty]]-AVERAGE(Table2[6M Return vs Nifty]))/_xlfn.STDEV.P(Table2[6M Return vs Nifty])</f>
        <v>-0.15800486946892223</v>
      </c>
      <c r="M630">
        <v>2.2893881572109702</v>
      </c>
      <c r="N630">
        <f>(Table2[[#This Row],[1W Return vs Nifty]]-AVERAGE(Table2[1W Return vs Nifty]))/_xlfn.STDEV.P(Table2[1W Return vs Nifty])</f>
        <v>0.21785849053140174</v>
      </c>
      <c r="O630">
        <v>354.51</v>
      </c>
      <c r="P630">
        <v>349.86768044067099</v>
      </c>
      <c r="Q630">
        <v>344.693906630806</v>
      </c>
      <c r="R630">
        <v>43.663062457692</v>
      </c>
      <c r="S630" s="1">
        <f>(Table2[[#This Row],[Close Price]]-Table2[[#This Row],[20D EMA]])/Table2[[#This Row],[20D EMA]]</f>
        <v>-9.3368311190093443E-3</v>
      </c>
      <c r="T630" s="1">
        <f>(Table2[[#This Row],[Close Price]]-Table2[[#This Row],[50D EMA]])/Table2[[#This Row],[50D EMA]]</f>
        <v>3.8080669744941548E-3</v>
      </c>
      <c r="U630" s="1">
        <f>(Table2[[#This Row],[Close Price]]-Table2[[#This Row],[200D EMA]])/Table2[[#This Row],[200D EMA]]</f>
        <v>1.8874988051826871E-2</v>
      </c>
      <c r="V630">
        <v>0.46495300531647099</v>
      </c>
      <c r="W630">
        <v>343.4</v>
      </c>
      <c r="X630">
        <v>354.75</v>
      </c>
      <c r="Y630">
        <v>343.4</v>
      </c>
      <c r="Z630">
        <v>354.75</v>
      </c>
      <c r="AA630">
        <v>343.4</v>
      </c>
      <c r="AB630">
        <v>362.15</v>
      </c>
      <c r="AC630" s="1">
        <f>(Table2[[#This Row],[Close Price]]/Table2[[#This Row],[Day Low]])-1</f>
        <v>2.2714036109493296E-2</v>
      </c>
      <c r="AD630" s="1">
        <f>(Table2[[#This Row],[Day High]]/Table2[[#This Row],[Close Price]])-1</f>
        <v>1.0108200455580807E-2</v>
      </c>
      <c r="AE630" s="1">
        <f>(Table2[[#This Row],[Close Price]]/Table2[[#This Row],[Current Week Low]])-1</f>
        <v>2.2714036109493296E-2</v>
      </c>
      <c r="AF630" s="1">
        <f>(Table2[[#This Row],[Current Week High]]/Table2[[#This Row],[Close Price]])-1</f>
        <v>1.0108200455580807E-2</v>
      </c>
      <c r="AG630" s="1">
        <f>(Table2[[#This Row],[Close Price]]/Table2[[#This Row],[Current Month Low]])-1</f>
        <v>2.2714036109493296E-2</v>
      </c>
      <c r="AH630" s="1">
        <f>(Table2[[#This Row],[Current Month High]]/Table2[[#This Row],[Close Price]])-1</f>
        <v>3.1178815489749434E-2</v>
      </c>
      <c r="AI630">
        <v>13.3257403189066</v>
      </c>
      <c r="AJ630">
        <v>20.5629934775145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0.04</v>
      </c>
      <c r="AM630" t="s">
        <v>3188</v>
      </c>
      <c r="AN630">
        <v>-5.0599999999999996</v>
      </c>
      <c r="AO630" t="s">
        <v>3189</v>
      </c>
      <c r="AP630">
        <v>-0.100057823572602</v>
      </c>
      <c r="AQ630">
        <f>(Table2[[#This Row],[Sharpe Ratio]]-AVERAGE(Table2[Sharpe Ratio]))/_xlfn.STDEV.P(Table2[Sharpe Ratio])</f>
        <v>-1.8855051069288156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-2.5478480218389605</v>
      </c>
      <c r="AS630">
        <f>_xlfn.RANK.AVG(Table2[[#This Row],[1Y Return vs Nifty Z-Score]],Table2[1Y Return vs Nifty Z-Score])</f>
        <v>627</v>
      </c>
      <c r="AT630">
        <f>_xlfn.RANK.AVG(Table2[[#This Row],[6M Return vs Nifty Z-Score]],Table2[6M Return vs Nifty Z-Score])</f>
        <v>382</v>
      </c>
      <c r="AU630">
        <f>_xlfn.RANK.AVG(Table2[[#This Row],[Sharpe Ratio Z-Score]],Table2[Sharpe Ratio Z-Score])</f>
        <v>713</v>
      </c>
      <c r="AV630">
        <f>(Table2[[#This Row],[Rank 1Y]]+Table2[[#This Row],[Rank 6M]]+Table2[[#This Row],[Rank Sharpe]])/3</f>
        <v>574</v>
      </c>
    </row>
    <row r="631" spans="1:48" x14ac:dyDescent="0.3">
      <c r="A631" t="s">
        <v>1745</v>
      </c>
      <c r="B631" t="s">
        <v>1746</v>
      </c>
      <c r="C631" t="s">
        <v>3133</v>
      </c>
      <c r="D631" t="s">
        <v>51</v>
      </c>
      <c r="E631">
        <v>4712.7264500000001</v>
      </c>
      <c r="F631">
        <v>509.4</v>
      </c>
      <c r="G631">
        <v>-25.987559692918701</v>
      </c>
      <c r="H631">
        <f>(Table2[[#This Row],[1Y Return vs Nifty]]-AVERAGE(Table2[1Y Return vs Nifty]))/_xlfn.STDEV.P(Table2[1Y Return vs Nifty])</f>
        <v>-0.88675850304675163</v>
      </c>
      <c r="I631">
        <v>-5.6859587388444801</v>
      </c>
      <c r="J631">
        <f>(Table2[[#This Row],[1M Return vs Nifty]]-AVERAGE(Table2[1M Return vs Nifty]))/_xlfn.STDEV.P(Table2[1M Return vs Nifty])</f>
        <v>-0.59345198631595242</v>
      </c>
      <c r="K631">
        <v>-5.6010786549822003</v>
      </c>
      <c r="L631">
        <f>(Table2[[#This Row],[6M Return vs Nifty]]-AVERAGE(Table2[6M Return vs Nifty]))/_xlfn.STDEV.P(Table2[6M Return vs Nifty])</f>
        <v>-0.39047550441023232</v>
      </c>
      <c r="M631">
        <v>4.2047132516504497</v>
      </c>
      <c r="N631">
        <f>(Table2[[#This Row],[1W Return vs Nifty]]-AVERAGE(Table2[1W Return vs Nifty]))/_xlfn.STDEV.P(Table2[1W Return vs Nifty])</f>
        <v>0.70800622948316061</v>
      </c>
      <c r="O631">
        <v>525.28</v>
      </c>
      <c r="P631">
        <v>529.533150630514</v>
      </c>
      <c r="Q631">
        <v>514.21869893722101</v>
      </c>
      <c r="R631">
        <v>39.141605083678897</v>
      </c>
      <c r="S631" s="1">
        <f>(Table2[[#This Row],[Close Price]]-Table2[[#This Row],[20D EMA]])/Table2[[#This Row],[20D EMA]]</f>
        <v>-3.0231495583307944E-2</v>
      </c>
      <c r="T631" s="1">
        <f>(Table2[[#This Row],[Close Price]]-Table2[[#This Row],[50D EMA]])/Table2[[#This Row],[50D EMA]]</f>
        <v>-3.8020566996686656E-2</v>
      </c>
      <c r="U631" s="1">
        <f>(Table2[[#This Row],[Close Price]]-Table2[[#This Row],[200D EMA]])/Table2[[#This Row],[200D EMA]]</f>
        <v>-9.3709134793819038E-3</v>
      </c>
      <c r="V631">
        <v>0.64984566365340202</v>
      </c>
      <c r="W631">
        <v>499.45</v>
      </c>
      <c r="X631">
        <v>518.9</v>
      </c>
      <c r="Y631">
        <v>499.45</v>
      </c>
      <c r="Z631">
        <v>518.9</v>
      </c>
      <c r="AA631">
        <v>499.45</v>
      </c>
      <c r="AB631">
        <v>529</v>
      </c>
      <c r="AC631" s="1">
        <f>(Table2[[#This Row],[Close Price]]/Table2[[#This Row],[Day Low]])-1</f>
        <v>1.9921914105516025E-2</v>
      </c>
      <c r="AD631" s="1">
        <f>(Table2[[#This Row],[Day High]]/Table2[[#This Row],[Close Price]])-1</f>
        <v>1.8649391440910934E-2</v>
      </c>
      <c r="AE631" s="1">
        <f>(Table2[[#This Row],[Close Price]]/Table2[[#This Row],[Current Week Low]])-1</f>
        <v>1.9921914105516025E-2</v>
      </c>
      <c r="AF631" s="1">
        <f>(Table2[[#This Row],[Current Week High]]/Table2[[#This Row],[Close Price]])-1</f>
        <v>1.8649391440910934E-2</v>
      </c>
      <c r="AG631" s="1">
        <f>(Table2[[#This Row],[Close Price]]/Table2[[#This Row],[Current Month Low]])-1</f>
        <v>1.9921914105516025E-2</v>
      </c>
      <c r="AH631" s="1">
        <f>(Table2[[#This Row],[Current Month High]]/Table2[[#This Row],[Close Price]])-1</f>
        <v>3.847663918335309E-2</v>
      </c>
      <c r="AI631">
        <v>24.656458578719999</v>
      </c>
      <c r="AJ631">
        <v>18.1765456443568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-0.12</v>
      </c>
      <c r="AM631" t="s">
        <v>3189</v>
      </c>
      <c r="AN631">
        <v>-3.03</v>
      </c>
      <c r="AO631" t="s">
        <v>3189</v>
      </c>
      <c r="AP631">
        <v>-4.4950605355934002E-2</v>
      </c>
      <c r="AQ631">
        <f>(Table2[[#This Row],[Sharpe Ratio]]-AVERAGE(Table2[Sharpe Ratio]))/_xlfn.STDEV.P(Table2[Sharpe Ratio])</f>
        <v>-1.2421224561367714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613</v>
      </c>
      <c r="AT631">
        <f>_xlfn.RANK.AVG(Table2[[#This Row],[6M Return vs Nifty Z-Score]],Table2[6M Return vs Nifty Z-Score])</f>
        <v>462</v>
      </c>
      <c r="AU631">
        <f>_xlfn.RANK.AVG(Table2[[#This Row],[Sharpe Ratio Z-Score]],Table2[Sharpe Ratio Z-Score])</f>
        <v>654</v>
      </c>
      <c r="AV631">
        <f>(Table2[[#This Row],[Rank 1Y]]+Table2[[#This Row],[Rank 6M]]+Table2[[#This Row],[Rank Sharpe]])/3</f>
        <v>576.33333333333337</v>
      </c>
    </row>
    <row r="632" spans="1:48" x14ac:dyDescent="0.3">
      <c r="A632" t="s">
        <v>16</v>
      </c>
      <c r="B632" t="s">
        <v>17</v>
      </c>
      <c r="C632" t="s">
        <v>3127</v>
      </c>
      <c r="D632" t="s">
        <v>18</v>
      </c>
      <c r="E632">
        <v>1876309.13672727</v>
      </c>
      <c r="F632">
        <v>2741.45</v>
      </c>
      <c r="G632">
        <v>-6.8803128361818597</v>
      </c>
      <c r="H632">
        <f>(Table2[[#This Row],[1Y Return vs Nifty]]-AVERAGE(Table2[1Y Return vs Nifty]))/_xlfn.STDEV.P(Table2[1Y Return vs Nifty])</f>
        <v>-0.54332174868243543</v>
      </c>
      <c r="I632">
        <v>-4.9922324348318297</v>
      </c>
      <c r="J632">
        <f>(Table2[[#This Row],[1M Return vs Nifty]]-AVERAGE(Table2[1M Return vs Nifty]))/_xlfn.STDEV.P(Table2[1M Return vs Nifty])</f>
        <v>-0.51594444869872835</v>
      </c>
      <c r="K632">
        <v>-17.892123116538698</v>
      </c>
      <c r="L632">
        <f>(Table2[[#This Row],[6M Return vs Nifty]]-AVERAGE(Table2[6M Return vs Nifty]))/_xlfn.STDEV.P(Table2[6M Return vs Nifty])</f>
        <v>-0.82429050633002576</v>
      </c>
      <c r="M632">
        <v>-4.9083806834762296</v>
      </c>
      <c r="N632">
        <f>(Table2[[#This Row],[1W Return vs Nifty]]-AVERAGE(Table2[1W Return vs Nifty]))/_xlfn.STDEV.P(Table2[1W Return vs Nifty])</f>
        <v>-1.6241108613047757</v>
      </c>
      <c r="O632">
        <v>2919.88</v>
      </c>
      <c r="P632">
        <v>2955.3123499286098</v>
      </c>
      <c r="Q632">
        <v>2864.1284309893999</v>
      </c>
      <c r="R632">
        <v>21.6212143976982</v>
      </c>
      <c r="S632" s="1">
        <f>(Table2[[#This Row],[Close Price]]-Table2[[#This Row],[20D EMA]])/Table2[[#This Row],[20D EMA]]</f>
        <v>-6.1108675699001427E-2</v>
      </c>
      <c r="T632" s="1">
        <f>(Table2[[#This Row],[Close Price]]-Table2[[#This Row],[50D EMA]])/Table2[[#This Row],[50D EMA]]</f>
        <v>-7.2365396481280972E-2</v>
      </c>
      <c r="U632" s="1">
        <f>(Table2[[#This Row],[Close Price]]-Table2[[#This Row],[200D EMA]])/Table2[[#This Row],[200D EMA]]</f>
        <v>-4.2832726934323058E-2</v>
      </c>
      <c r="V632">
        <v>1.5671913011421801</v>
      </c>
      <c r="W632">
        <v>2722.75</v>
      </c>
      <c r="X632">
        <v>2793</v>
      </c>
      <c r="Y632">
        <v>2722.75</v>
      </c>
      <c r="Z632">
        <v>2793</v>
      </c>
      <c r="AA632">
        <v>2722.75</v>
      </c>
      <c r="AB632">
        <v>2975.9</v>
      </c>
      <c r="AC632" s="1">
        <f>(Table2[[#This Row],[Close Price]]/Table2[[#This Row],[Day Low]])-1</f>
        <v>6.8680561931868667E-3</v>
      </c>
      <c r="AD632" s="1">
        <f>(Table2[[#This Row],[Day High]]/Table2[[#This Row],[Close Price]])-1</f>
        <v>1.8803917634828249E-2</v>
      </c>
      <c r="AE632" s="1">
        <f>(Table2[[#This Row],[Close Price]]/Table2[[#This Row],[Current Week Low]])-1</f>
        <v>6.8680561931868667E-3</v>
      </c>
      <c r="AF632" s="1">
        <f>(Table2[[#This Row],[Current Week High]]/Table2[[#This Row],[Close Price]])-1</f>
        <v>1.8803917634828249E-2</v>
      </c>
      <c r="AG632" s="1">
        <f>(Table2[[#This Row],[Close Price]]/Table2[[#This Row],[Current Month Low]])-1</f>
        <v>6.8680561931868667E-3</v>
      </c>
      <c r="AH632" s="1">
        <f>(Table2[[#This Row],[Current Month High]]/Table2[[#This Row],[Close Price]])-1</f>
        <v>8.5520436265480004E-2</v>
      </c>
      <c r="AI632">
        <v>17.368545842528601</v>
      </c>
      <c r="AJ632">
        <v>23.472053326127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-0.09</v>
      </c>
      <c r="AM632" t="s">
        <v>3189</v>
      </c>
      <c r="AN632">
        <v>-6.34</v>
      </c>
      <c r="AO632" t="s">
        <v>3189</v>
      </c>
      <c r="AP632">
        <v>-3.6927807784970998E-2</v>
      </c>
      <c r="AQ632">
        <f>(Table2[[#This Row],[Sharpe Ratio]]-AVERAGE(Table2[Sharpe Ratio]))/_xlfn.STDEV.P(Table2[Sharpe Ratio])</f>
        <v>-1.1484554387293693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500</v>
      </c>
      <c r="AT632">
        <f>_xlfn.RANK.AVG(Table2[[#This Row],[6M Return vs Nifty Z-Score]],Table2[6M Return vs Nifty Z-Score])</f>
        <v>592</v>
      </c>
      <c r="AU632">
        <f>_xlfn.RANK.AVG(Table2[[#This Row],[Sharpe Ratio Z-Score]],Table2[Sharpe Ratio Z-Score])</f>
        <v>642</v>
      </c>
      <c r="AV632">
        <f>(Table2[[#This Row],[Rank 1Y]]+Table2[[#This Row],[Rank 6M]]+Table2[[#This Row],[Rank Sharpe]])/3</f>
        <v>578</v>
      </c>
    </row>
    <row r="633" spans="1:48" x14ac:dyDescent="0.3">
      <c r="A633" t="s">
        <v>898</v>
      </c>
      <c r="B633" t="s">
        <v>899</v>
      </c>
      <c r="C633" t="s">
        <v>3139</v>
      </c>
      <c r="D633" t="s">
        <v>125</v>
      </c>
      <c r="E633">
        <v>17022.90348108</v>
      </c>
      <c r="F633">
        <v>2779.15</v>
      </c>
      <c r="G633">
        <v>-27.071988624149899</v>
      </c>
      <c r="H633">
        <f>(Table2[[#This Row],[1Y Return vs Nifty]]-AVERAGE(Table2[1Y Return vs Nifty]))/_xlfn.STDEV.P(Table2[1Y Return vs Nifty])</f>
        <v>-0.90625020456048877</v>
      </c>
      <c r="I633">
        <v>-4.8009721489680599</v>
      </c>
      <c r="J633">
        <f>(Table2[[#This Row],[1M Return vs Nifty]]-AVERAGE(Table2[1M Return vs Nifty]))/_xlfn.STDEV.P(Table2[1M Return vs Nifty])</f>
        <v>-0.49457562685137796</v>
      </c>
      <c r="K633">
        <v>-1.4759789517781301</v>
      </c>
      <c r="L633">
        <f>(Table2[[#This Row],[6M Return vs Nifty]]-AVERAGE(Table2[6M Return vs Nifty]))/_xlfn.STDEV.P(Table2[6M Return vs Nifty])</f>
        <v>-0.24487924192317972</v>
      </c>
      <c r="M633">
        <v>1.27060687790488</v>
      </c>
      <c r="N633">
        <f>(Table2[[#This Row],[1W Return vs Nifty]]-AVERAGE(Table2[1W Return vs Nifty]))/_xlfn.STDEV.P(Table2[1W Return vs Nifty])</f>
        <v>-4.2856174560163982E-2</v>
      </c>
      <c r="O633">
        <v>2949.02</v>
      </c>
      <c r="P633">
        <v>2923.3557850555399</v>
      </c>
      <c r="Q633">
        <v>2781.89863302294</v>
      </c>
      <c r="R633">
        <v>31.743563154145601</v>
      </c>
      <c r="S633" s="1">
        <f>(Table2[[#This Row],[Close Price]]-Table2[[#This Row],[20D EMA]])/Table2[[#This Row],[20D EMA]]</f>
        <v>-5.7602186489070908E-2</v>
      </c>
      <c r="T633" s="1">
        <f>(Table2[[#This Row],[Close Price]]-Table2[[#This Row],[50D EMA]])/Table2[[#This Row],[50D EMA]]</f>
        <v>-4.9328852065401288E-2</v>
      </c>
      <c r="U633" s="1">
        <f>(Table2[[#This Row],[Close Price]]-Table2[[#This Row],[200D EMA]])/Table2[[#This Row],[200D EMA]]</f>
        <v>-9.8804211997943737E-4</v>
      </c>
      <c r="V633">
        <v>0.594605178646893</v>
      </c>
      <c r="W633">
        <v>2758</v>
      </c>
      <c r="X633">
        <v>2884</v>
      </c>
      <c r="Y633">
        <v>2758</v>
      </c>
      <c r="Z633">
        <v>2884</v>
      </c>
      <c r="AA633">
        <v>2758</v>
      </c>
      <c r="AB633">
        <v>3021</v>
      </c>
      <c r="AC633" s="1">
        <f>(Table2[[#This Row],[Close Price]]/Table2[[#This Row],[Day Low]])-1</f>
        <v>7.668600435097872E-3</v>
      </c>
      <c r="AD633" s="1">
        <f>(Table2[[#This Row],[Day High]]/Table2[[#This Row],[Close Price]])-1</f>
        <v>3.772736268283472E-2</v>
      </c>
      <c r="AE633" s="1">
        <f>(Table2[[#This Row],[Close Price]]/Table2[[#This Row],[Current Week Low]])-1</f>
        <v>7.668600435097872E-3</v>
      </c>
      <c r="AF633" s="1">
        <f>(Table2[[#This Row],[Current Week High]]/Table2[[#This Row],[Close Price]])-1</f>
        <v>3.772736268283472E-2</v>
      </c>
      <c r="AG633" s="1">
        <f>(Table2[[#This Row],[Close Price]]/Table2[[#This Row],[Current Month Low]])-1</f>
        <v>7.668600435097872E-3</v>
      </c>
      <c r="AH633" s="1">
        <f>(Table2[[#This Row],[Current Month High]]/Table2[[#This Row],[Close Price]])-1</f>
        <v>8.7023010632747422E-2</v>
      </c>
      <c r="AI633">
        <v>15.0855477394167</v>
      </c>
      <c r="AJ633">
        <v>24.625560538116599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</v>
      </c>
      <c r="AM633" t="s">
        <v>3189</v>
      </c>
      <c r="AN633">
        <v>-7.02</v>
      </c>
      <c r="AO633" t="s">
        <v>3189</v>
      </c>
      <c r="AP633">
        <v>-9.5075402638487003E-2</v>
      </c>
      <c r="AQ633">
        <f>(Table2[[#This Row],[Sharpe Ratio]]-AVERAGE(Table2[Sharpe Ratio]))/_xlfn.STDEV.P(Table2[Sharpe Ratio])</f>
        <v>-1.8273348110639611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-3.5158960589591719</v>
      </c>
      <c r="AS633">
        <f>_xlfn.RANK.AVG(Table2[[#This Row],[1Y Return vs Nifty Z-Score]],Table2[1Y Return vs Nifty Z-Score])</f>
        <v>619</v>
      </c>
      <c r="AT633">
        <f>_xlfn.RANK.AVG(Table2[[#This Row],[6M Return vs Nifty Z-Score]],Table2[6M Return vs Nifty Z-Score])</f>
        <v>408</v>
      </c>
      <c r="AU633">
        <f>_xlfn.RANK.AVG(Table2[[#This Row],[Sharpe Ratio Z-Score]],Table2[Sharpe Ratio Z-Score])</f>
        <v>710</v>
      </c>
      <c r="AV633">
        <f>(Table2[[#This Row],[Rank 1Y]]+Table2[[#This Row],[Rank 6M]]+Table2[[#This Row],[Rank Sharpe]])/3</f>
        <v>579</v>
      </c>
    </row>
    <row r="634" spans="1:48" x14ac:dyDescent="0.3">
      <c r="A634" t="s">
        <v>461</v>
      </c>
      <c r="B634" t="s">
        <v>462</v>
      </c>
      <c r="C634" t="s">
        <v>3128</v>
      </c>
      <c r="D634" t="s">
        <v>287</v>
      </c>
      <c r="E634">
        <v>47183.659120149998</v>
      </c>
      <c r="F634">
        <v>7430.65</v>
      </c>
      <c r="G634">
        <v>-24.366457849416499</v>
      </c>
      <c r="H634">
        <f>(Table2[[#This Row],[1Y Return vs Nifty]]-AVERAGE(Table2[1Y Return vs Nifty]))/_xlfn.STDEV.P(Table2[1Y Return vs Nifty])</f>
        <v>-0.85762055555484962</v>
      </c>
      <c r="I634">
        <v>4.3806430916243699E-2</v>
      </c>
      <c r="J634">
        <f>(Table2[[#This Row],[1M Return vs Nifty]]-AVERAGE(Table2[1M Return vs Nifty]))/_xlfn.STDEV.P(Table2[1M Return vs Nifty])</f>
        <v>4.6714008348409164E-2</v>
      </c>
      <c r="K634">
        <v>-16.343948236584499</v>
      </c>
      <c r="L634">
        <f>(Table2[[#This Row],[6M Return vs Nifty]]-AVERAGE(Table2[6M Return vs Nifty]))/_xlfn.STDEV.P(Table2[6M Return vs Nifty])</f>
        <v>-0.76964734800282419</v>
      </c>
      <c r="M634">
        <v>1.3113937479334199</v>
      </c>
      <c r="N634">
        <f>(Table2[[#This Row],[1W Return vs Nifty]]-AVERAGE(Table2[1W Return vs Nifty]))/_xlfn.STDEV.P(Table2[1W Return vs Nifty])</f>
        <v>-3.241847279274751E-2</v>
      </c>
      <c r="O634">
        <v>7677.72</v>
      </c>
      <c r="P634">
        <v>7532.6594886217899</v>
      </c>
      <c r="Q634">
        <v>7452.9147400524498</v>
      </c>
      <c r="R634">
        <v>37.0847204298599</v>
      </c>
      <c r="S634" s="1">
        <f>(Table2[[#This Row],[Close Price]]-Table2[[#This Row],[20D EMA]])/Table2[[#This Row],[20D EMA]]</f>
        <v>-3.2180126391689282E-2</v>
      </c>
      <c r="T634" s="1">
        <f>(Table2[[#This Row],[Close Price]]-Table2[[#This Row],[50D EMA]])/Table2[[#This Row],[50D EMA]]</f>
        <v>-1.3542293897112615E-2</v>
      </c>
      <c r="U634" s="1">
        <f>(Table2[[#This Row],[Close Price]]-Table2[[#This Row],[200D EMA]])/Table2[[#This Row],[200D EMA]]</f>
        <v>-2.9873869256544709E-3</v>
      </c>
      <c r="V634">
        <v>0.52968694671493699</v>
      </c>
      <c r="W634">
        <v>7352</v>
      </c>
      <c r="X634">
        <v>7627.95</v>
      </c>
      <c r="Y634">
        <v>7352</v>
      </c>
      <c r="Z634">
        <v>7627.95</v>
      </c>
      <c r="AA634">
        <v>7352</v>
      </c>
      <c r="AB634">
        <v>7807.95</v>
      </c>
      <c r="AC634" s="1">
        <f>(Table2[[#This Row],[Close Price]]/Table2[[#This Row],[Day Low]])-1</f>
        <v>1.0697769314472305E-2</v>
      </c>
      <c r="AD634" s="1">
        <f>(Table2[[#This Row],[Day High]]/Table2[[#This Row],[Close Price]])-1</f>
        <v>2.655218587875896E-2</v>
      </c>
      <c r="AE634" s="1">
        <f>(Table2[[#This Row],[Close Price]]/Table2[[#This Row],[Current Week Low]])-1</f>
        <v>1.0697769314472305E-2</v>
      </c>
      <c r="AF634" s="1">
        <f>(Table2[[#This Row],[Current Week High]]/Table2[[#This Row],[Close Price]])-1</f>
        <v>2.655218587875896E-2</v>
      </c>
      <c r="AG634" s="1">
        <f>(Table2[[#This Row],[Close Price]]/Table2[[#This Row],[Current Month Low]])-1</f>
        <v>1.0697769314472305E-2</v>
      </c>
      <c r="AH634" s="1">
        <f>(Table2[[#This Row],[Current Month High]]/Table2[[#This Row],[Close Price]])-1</f>
        <v>5.0776177050460003E-2</v>
      </c>
      <c r="AI634">
        <v>23.811510433138402</v>
      </c>
      <c r="AJ634">
        <v>15.901079361118001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</v>
      </c>
      <c r="AM634" t="s">
        <v>3190</v>
      </c>
      <c r="AN634">
        <v>-2.73</v>
      </c>
      <c r="AO634" t="s">
        <v>3189</v>
      </c>
      <c r="AP634">
        <v>-1.18988577572E-4</v>
      </c>
      <c r="AQ634">
        <f>(Table2[[#This Row],[Sharpe Ratio]]-AVERAGE(Table2[Sharpe Ratio]))/_xlfn.STDEV.P(Table2[Sharpe Ratio])</f>
        <v>-0.71870854820281282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-2.3316809162048249</v>
      </c>
      <c r="AS634">
        <f>_xlfn.RANK.AVG(Table2[[#This Row],[1Y Return vs Nifty Z-Score]],Table2[1Y Return vs Nifty Z-Score])</f>
        <v>602</v>
      </c>
      <c r="AT634">
        <f>_xlfn.RANK.AVG(Table2[[#This Row],[6M Return vs Nifty Z-Score]],Table2[6M Return vs Nifty Z-Score])</f>
        <v>573</v>
      </c>
      <c r="AU634">
        <f>_xlfn.RANK.AVG(Table2[[#This Row],[Sharpe Ratio Z-Score]],Table2[Sharpe Ratio Z-Score])</f>
        <v>566</v>
      </c>
      <c r="AV634">
        <f>(Table2[[#This Row],[Rank 1Y]]+Table2[[#This Row],[Rank 6M]]+Table2[[#This Row],[Rank Sharpe]])/3</f>
        <v>580.33333333333337</v>
      </c>
    </row>
    <row r="635" spans="1:48" x14ac:dyDescent="0.3">
      <c r="A635" t="s">
        <v>432</v>
      </c>
      <c r="B635" t="s">
        <v>433</v>
      </c>
      <c r="C635" t="s">
        <v>3129</v>
      </c>
      <c r="D635" t="s">
        <v>24</v>
      </c>
      <c r="E635">
        <v>53748.463891353</v>
      </c>
      <c r="F635">
        <v>72.22</v>
      </c>
      <c r="G635">
        <v>-45.964661892778203</v>
      </c>
      <c r="H635">
        <f>(Table2[[#This Row],[1Y Return vs Nifty]]-AVERAGE(Table2[1Y Return vs Nifty]))/_xlfn.STDEV.P(Table2[1Y Return vs Nifty])</f>
        <v>-1.2458301784464429</v>
      </c>
      <c r="I635">
        <v>-2.0451667077463398</v>
      </c>
      <c r="J635">
        <f>(Table2[[#This Row],[1M Return vs Nifty]]-AVERAGE(Table2[1M Return vs Nifty]))/_xlfn.STDEV.P(Table2[1M Return vs Nifty])</f>
        <v>-0.18667942532959123</v>
      </c>
      <c r="K635">
        <v>-22.596878641301299</v>
      </c>
      <c r="L635">
        <f>(Table2[[#This Row],[6M Return vs Nifty]]-AVERAGE(Table2[6M Return vs Nifty]))/_xlfn.STDEV.P(Table2[6M Return vs Nifty])</f>
        <v>-0.990345843074661</v>
      </c>
      <c r="M635">
        <v>-8.9071219077771602E-2</v>
      </c>
      <c r="N635">
        <f>(Table2[[#This Row],[1W Return vs Nifty]]-AVERAGE(Table2[1W Return vs Nifty]))/_xlfn.STDEV.P(Table2[1W Return vs Nifty])</f>
        <v>-0.39080919145169685</v>
      </c>
      <c r="O635">
        <v>73.22</v>
      </c>
      <c r="P635">
        <v>74.099859019317805</v>
      </c>
      <c r="Q635">
        <v>77.402540078216106</v>
      </c>
      <c r="R635">
        <v>34.403559448867902</v>
      </c>
      <c r="S635" s="1">
        <f>(Table2[[#This Row],[Close Price]]-Table2[[#This Row],[20D EMA]])/Table2[[#This Row],[20D EMA]]</f>
        <v>-1.3657470636438131E-2</v>
      </c>
      <c r="T635" s="1">
        <f>(Table2[[#This Row],[Close Price]]-Table2[[#This Row],[50D EMA]])/Table2[[#This Row],[50D EMA]]</f>
        <v>-2.5369265801541231E-2</v>
      </c>
      <c r="U635" s="1">
        <f>(Table2[[#This Row],[Close Price]]-Table2[[#This Row],[200D EMA]])/Table2[[#This Row],[200D EMA]]</f>
        <v>-6.6955684826093487E-2</v>
      </c>
      <c r="V635">
        <v>1.0506002001794501</v>
      </c>
      <c r="W635">
        <v>70.41</v>
      </c>
      <c r="X635">
        <v>72.81</v>
      </c>
      <c r="Y635">
        <v>70.41</v>
      </c>
      <c r="Z635">
        <v>72.81</v>
      </c>
      <c r="AA635">
        <v>70.41</v>
      </c>
      <c r="AB635">
        <v>75.099999999999994</v>
      </c>
      <c r="AC635" s="1">
        <f>(Table2[[#This Row],[Close Price]]/Table2[[#This Row],[Day Low]])-1</f>
        <v>2.5706575770487072E-2</v>
      </c>
      <c r="AD635" s="1">
        <f>(Table2[[#This Row],[Day High]]/Table2[[#This Row],[Close Price]])-1</f>
        <v>8.1694821379119098E-3</v>
      </c>
      <c r="AE635" s="1">
        <f>(Table2[[#This Row],[Close Price]]/Table2[[#This Row],[Current Week Low]])-1</f>
        <v>2.5706575770487072E-2</v>
      </c>
      <c r="AF635" s="1">
        <f>(Table2[[#This Row],[Current Week High]]/Table2[[#This Row],[Close Price]])-1</f>
        <v>8.1694821379119098E-3</v>
      </c>
      <c r="AG635" s="1">
        <f>(Table2[[#This Row],[Close Price]]/Table2[[#This Row],[Current Month Low]])-1</f>
        <v>2.5706575770487072E-2</v>
      </c>
      <c r="AH635" s="1">
        <f>(Table2[[#This Row],[Current Month High]]/Table2[[#This Row],[Close Price]])-1</f>
        <v>3.9878150096926079E-2</v>
      </c>
      <c r="AI635">
        <v>29.257823317640501</v>
      </c>
      <c r="AJ635">
        <v>2.5706575770487001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-0.03</v>
      </c>
      <c r="AM635" t="s">
        <v>3189</v>
      </c>
      <c r="AN635">
        <v>-0.78</v>
      </c>
      <c r="AO635" t="s">
        <v>3189</v>
      </c>
      <c r="AP635">
        <v>3.6933801147547997E-2</v>
      </c>
      <c r="AQ635">
        <f>(Table2[[#This Row],[Sharpe Ratio]]-AVERAGE(Table2[Sharpe Ratio]))/_xlfn.STDEV.P(Table2[Sharpe Ratio])</f>
        <v>-0.28611327585830132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700</v>
      </c>
      <c r="AT635">
        <f>_xlfn.RANK.AVG(Table2[[#This Row],[6M Return vs Nifty Z-Score]],Table2[6M Return vs Nifty Z-Score])</f>
        <v>630</v>
      </c>
      <c r="AU635">
        <f>_xlfn.RANK.AVG(Table2[[#This Row],[Sharpe Ratio Z-Score]],Table2[Sharpe Ratio Z-Score])</f>
        <v>414</v>
      </c>
      <c r="AV635">
        <f>(Table2[[#This Row],[Rank 1Y]]+Table2[[#This Row],[Rank 6M]]+Table2[[#This Row],[Rank Sharpe]])/3</f>
        <v>581.33333333333337</v>
      </c>
    </row>
    <row r="636" spans="1:48" x14ac:dyDescent="0.3">
      <c r="A636" t="s">
        <v>1996</v>
      </c>
      <c r="B636" t="s">
        <v>1997</v>
      </c>
      <c r="C636" t="s">
        <v>3131</v>
      </c>
      <c r="D636" t="s">
        <v>195</v>
      </c>
      <c r="E636">
        <v>3430.1927356659999</v>
      </c>
      <c r="F636">
        <v>229.58</v>
      </c>
      <c r="G636">
        <v>-22.235171033492499</v>
      </c>
      <c r="H636">
        <f>(Table2[[#This Row],[1Y Return vs Nifty]]-AVERAGE(Table2[1Y Return vs Nifty]))/_xlfn.STDEV.P(Table2[1Y Return vs Nifty])</f>
        <v>-0.81931246061220642</v>
      </c>
      <c r="I636">
        <v>-11.3268133870366</v>
      </c>
      <c r="J636">
        <f>(Table2[[#This Row],[1M Return vs Nifty]]-AVERAGE(Table2[1M Return vs Nifty]))/_xlfn.STDEV.P(Table2[1M Return vs Nifty])</f>
        <v>-1.2236843291133093</v>
      </c>
      <c r="K636">
        <v>-9.8172863451698404</v>
      </c>
      <c r="L636">
        <f>(Table2[[#This Row],[6M Return vs Nifty]]-AVERAGE(Table2[6M Return vs Nifty]))/_xlfn.STDEV.P(Table2[6M Return vs Nifty])</f>
        <v>-0.53928744247894989</v>
      </c>
      <c r="M636">
        <v>-0.43817691207207199</v>
      </c>
      <c r="N636">
        <f>(Table2[[#This Row],[1W Return vs Nifty]]-AVERAGE(Table2[1W Return vs Nifty]))/_xlfn.STDEV.P(Table2[1W Return vs Nifty])</f>
        <v>-0.48014826322239257</v>
      </c>
      <c r="O636">
        <v>251.24</v>
      </c>
      <c r="P636">
        <v>258.82326494910899</v>
      </c>
      <c r="Q636">
        <v>246.49906757155</v>
      </c>
      <c r="R636">
        <v>27.976371822905001</v>
      </c>
      <c r="S636" s="1">
        <f>(Table2[[#This Row],[Close Price]]-Table2[[#This Row],[20D EMA]])/Table2[[#This Row],[20D EMA]]</f>
        <v>-8.6212386562649249E-2</v>
      </c>
      <c r="T636" s="1">
        <f>(Table2[[#This Row],[Close Price]]-Table2[[#This Row],[50D EMA]])/Table2[[#This Row],[50D EMA]]</f>
        <v>-0.11298545729596186</v>
      </c>
      <c r="U636" s="1">
        <f>(Table2[[#This Row],[Close Price]]-Table2[[#This Row],[200D EMA]])/Table2[[#This Row],[200D EMA]]</f>
        <v>-6.8637450592542212E-2</v>
      </c>
      <c r="V636">
        <v>0.553983957860539</v>
      </c>
      <c r="W636">
        <v>227.28</v>
      </c>
      <c r="X636">
        <v>241.3</v>
      </c>
      <c r="Y636">
        <v>227.28</v>
      </c>
      <c r="Z636">
        <v>241.3</v>
      </c>
      <c r="AA636">
        <v>227.28</v>
      </c>
      <c r="AB636">
        <v>250</v>
      </c>
      <c r="AC636" s="1">
        <f>(Table2[[#This Row],[Close Price]]/Table2[[#This Row],[Day Low]])-1</f>
        <v>1.0119676170362579E-2</v>
      </c>
      <c r="AD636" s="1">
        <f>(Table2[[#This Row],[Day High]]/Table2[[#This Row],[Close Price]])-1</f>
        <v>5.1049743008972914E-2</v>
      </c>
      <c r="AE636" s="1">
        <f>(Table2[[#This Row],[Close Price]]/Table2[[#This Row],[Current Week Low]])-1</f>
        <v>1.0119676170362579E-2</v>
      </c>
      <c r="AF636" s="1">
        <f>(Table2[[#This Row],[Current Week High]]/Table2[[#This Row],[Close Price]])-1</f>
        <v>5.1049743008972914E-2</v>
      </c>
      <c r="AG636" s="1">
        <f>(Table2[[#This Row],[Close Price]]/Table2[[#This Row],[Current Month Low]])-1</f>
        <v>1.0119676170362579E-2</v>
      </c>
      <c r="AH636" s="1">
        <f>(Table2[[#This Row],[Current Month High]]/Table2[[#This Row],[Close Price]])-1</f>
        <v>8.8945030054882857E-2</v>
      </c>
      <c r="AI636">
        <v>25.860266573743299</v>
      </c>
      <c r="AJ636">
        <v>14.9336670838548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</v>
      </c>
      <c r="AM636" t="s">
        <v>3189</v>
      </c>
      <c r="AN636">
        <v>-11.07</v>
      </c>
      <c r="AO636" t="s">
        <v>3189</v>
      </c>
      <c r="AP636">
        <v>-4.4275399215522003E-2</v>
      </c>
      <c r="AQ636">
        <f>(Table2[[#This Row],[Sharpe Ratio]]-AVERAGE(Table2[Sharpe Ratio]))/_xlfn.STDEV.P(Table2[Sharpe Ratio])</f>
        <v>-1.2342393524253608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589</v>
      </c>
      <c r="AT636">
        <f>_xlfn.RANK.AVG(Table2[[#This Row],[6M Return vs Nifty Z-Score]],Table2[6M Return vs Nifty Z-Score])</f>
        <v>504</v>
      </c>
      <c r="AU636">
        <f>_xlfn.RANK.AVG(Table2[[#This Row],[Sharpe Ratio Z-Score]],Table2[Sharpe Ratio Z-Score])</f>
        <v>653</v>
      </c>
      <c r="AV636">
        <f>(Table2[[#This Row],[Rank 1Y]]+Table2[[#This Row],[Rank 6M]]+Table2[[#This Row],[Rank Sharpe]])/3</f>
        <v>582</v>
      </c>
    </row>
    <row r="637" spans="1:48" x14ac:dyDescent="0.3">
      <c r="A637" t="s">
        <v>870</v>
      </c>
      <c r="B637" t="s">
        <v>871</v>
      </c>
      <c r="C637" t="s">
        <v>3129</v>
      </c>
      <c r="D637" t="s">
        <v>54</v>
      </c>
      <c r="E637">
        <v>18340.6101465049</v>
      </c>
      <c r="F637">
        <v>1144.95</v>
      </c>
      <c r="G637">
        <v>-38.9402336224721</v>
      </c>
      <c r="H637">
        <f>(Table2[[#This Row],[1Y Return vs Nifty]]-AVERAGE(Table2[1Y Return vs Nifty]))/_xlfn.STDEV.P(Table2[1Y Return vs Nifty])</f>
        <v>-1.1195719652927101</v>
      </c>
      <c r="I637">
        <v>-3.52619593952272</v>
      </c>
      <c r="J637">
        <f>(Table2[[#This Row],[1M Return vs Nifty]]-AVERAGE(Table2[1M Return vs Nifty]))/_xlfn.STDEV.P(Table2[1M Return vs Nifty])</f>
        <v>-0.35214947919686251</v>
      </c>
      <c r="K637">
        <v>-32.351701093891997</v>
      </c>
      <c r="L637">
        <f>(Table2[[#This Row],[6M Return vs Nifty]]-AVERAGE(Table2[6M Return vs Nifty]))/_xlfn.STDEV.P(Table2[6M Return vs Nifty])</f>
        <v>-1.3346443552339748</v>
      </c>
      <c r="M637">
        <v>-0.65861363124929995</v>
      </c>
      <c r="N637">
        <f>(Table2[[#This Row],[1W Return vs Nifty]]-AVERAGE(Table2[1W Return vs Nifty]))/_xlfn.STDEV.P(Table2[1W Return vs Nifty])</f>
        <v>-0.53655986655821264</v>
      </c>
      <c r="O637">
        <v>1206.43</v>
      </c>
      <c r="P637">
        <v>1238.41074014776</v>
      </c>
      <c r="Q637">
        <v>1341.77373582066</v>
      </c>
      <c r="R637">
        <v>19.454703761541602</v>
      </c>
      <c r="S637" s="1">
        <f>(Table2[[#This Row],[Close Price]]-Table2[[#This Row],[20D EMA]])/Table2[[#This Row],[20D EMA]]</f>
        <v>-5.0960271213414801E-2</v>
      </c>
      <c r="T637" s="1">
        <f>(Table2[[#This Row],[Close Price]]-Table2[[#This Row],[50D EMA]])/Table2[[#This Row],[50D EMA]]</f>
        <v>-7.5468289411482911E-2</v>
      </c>
      <c r="U637" s="1">
        <f>(Table2[[#This Row],[Close Price]]-Table2[[#This Row],[200D EMA]])/Table2[[#This Row],[200D EMA]]</f>
        <v>-0.14668921485505007</v>
      </c>
      <c r="V637">
        <v>0.66454076901575099</v>
      </c>
      <c r="W637">
        <v>1125</v>
      </c>
      <c r="X637">
        <v>1160</v>
      </c>
      <c r="Y637">
        <v>1125</v>
      </c>
      <c r="Z637">
        <v>1160</v>
      </c>
      <c r="AA637">
        <v>1125</v>
      </c>
      <c r="AB637">
        <v>1207.5</v>
      </c>
      <c r="AC637" s="1">
        <f>(Table2[[#This Row],[Close Price]]/Table2[[#This Row],[Day Low]])-1</f>
        <v>1.7733333333333379E-2</v>
      </c>
      <c r="AD637" s="1">
        <f>(Table2[[#This Row],[Day High]]/Table2[[#This Row],[Close Price]])-1</f>
        <v>1.3144678806934706E-2</v>
      </c>
      <c r="AE637" s="1">
        <f>(Table2[[#This Row],[Close Price]]/Table2[[#This Row],[Current Week Low]])-1</f>
        <v>1.7733333333333379E-2</v>
      </c>
      <c r="AF637" s="1">
        <f>(Table2[[#This Row],[Current Week High]]/Table2[[#This Row],[Close Price]])-1</f>
        <v>1.3144678806934706E-2</v>
      </c>
      <c r="AG637" s="1">
        <f>(Table2[[#This Row],[Close Price]]/Table2[[#This Row],[Current Month Low]])-1</f>
        <v>1.7733333333333379E-2</v>
      </c>
      <c r="AH637" s="1">
        <f>(Table2[[#This Row],[Current Month High]]/Table2[[#This Row],[Close Price]])-1</f>
        <v>5.4631206602908433E-2</v>
      </c>
      <c r="AI637">
        <v>56.862745098039198</v>
      </c>
      <c r="AJ637">
        <v>1.7733333333333301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</v>
      </c>
      <c r="AM637" t="s">
        <v>3189</v>
      </c>
      <c r="AN637">
        <v>-7.7</v>
      </c>
      <c r="AO637" t="s">
        <v>3189</v>
      </c>
      <c r="AP637">
        <v>5.1192273443087001E-2</v>
      </c>
      <c r="AQ637">
        <f>(Table2[[#This Row],[Sharpe Ratio]]-AVERAGE(Table2[Sharpe Ratio]))/_xlfn.STDEV.P(Table2[Sharpe Ratio])</f>
        <v>-0.11964409090179956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679</v>
      </c>
      <c r="AT637">
        <f>_xlfn.RANK.AVG(Table2[[#This Row],[6M Return vs Nifty Z-Score]],Table2[6M Return vs Nifty Z-Score])</f>
        <v>697</v>
      </c>
      <c r="AU637">
        <f>_xlfn.RANK.AVG(Table2[[#This Row],[Sharpe Ratio Z-Score]],Table2[Sharpe Ratio Z-Score])</f>
        <v>372</v>
      </c>
      <c r="AV637">
        <f>(Table2[[#This Row],[Rank 1Y]]+Table2[[#This Row],[Rank 6M]]+Table2[[#This Row],[Rank Sharpe]])/3</f>
        <v>582.66666666666663</v>
      </c>
    </row>
    <row r="638" spans="1:48" x14ac:dyDescent="0.3">
      <c r="A638" t="s">
        <v>428</v>
      </c>
      <c r="B638" t="s">
        <v>429</v>
      </c>
      <c r="C638" t="s">
        <v>3131</v>
      </c>
      <c r="D638" t="s">
        <v>195</v>
      </c>
      <c r="E638">
        <v>54385.528612800001</v>
      </c>
      <c r="F638">
        <v>16641.3</v>
      </c>
      <c r="G638">
        <v>-31.6087550656522</v>
      </c>
      <c r="H638">
        <f>(Table2[[#This Row],[1Y Return vs Nifty]]-AVERAGE(Table2[1Y Return vs Nifty]))/_xlfn.STDEV.P(Table2[1Y Return vs Nifty])</f>
        <v>-0.98779478048295577</v>
      </c>
      <c r="I638">
        <v>3.62558008858537</v>
      </c>
      <c r="J638">
        <f>(Table2[[#This Row],[1M Return vs Nifty]]-AVERAGE(Table2[1M Return vs Nifty]))/_xlfn.STDEV.P(Table2[1M Return vs Nifty])</f>
        <v>0.44689265935586714</v>
      </c>
      <c r="K638">
        <v>-7.7981773718841003</v>
      </c>
      <c r="L638">
        <f>(Table2[[#This Row],[6M Return vs Nifty]]-AVERAGE(Table2[6M Return vs Nifty]))/_xlfn.STDEV.P(Table2[6M Return vs Nifty])</f>
        <v>-0.46802256618126031</v>
      </c>
      <c r="M638">
        <v>5.4999125021960804</v>
      </c>
      <c r="N638">
        <f>(Table2[[#This Row],[1W Return vs Nifty]]-AVERAGE(Table2[1W Return vs Nifty]))/_xlfn.STDEV.P(Table2[1W Return vs Nifty])</f>
        <v>1.0394585693444203</v>
      </c>
      <c r="O638">
        <v>16594.46</v>
      </c>
      <c r="P638">
        <v>16631.917665056098</v>
      </c>
      <c r="Q638">
        <v>16489.333897730201</v>
      </c>
      <c r="R638">
        <v>63.641632258127103</v>
      </c>
      <c r="S638" s="1">
        <f>(Table2[[#This Row],[Close Price]]-Table2[[#This Row],[20D EMA]])/Table2[[#This Row],[20D EMA]]</f>
        <v>2.822628756826082E-3</v>
      </c>
      <c r="T638" s="1">
        <f>(Table2[[#This Row],[Close Price]]-Table2[[#This Row],[50D EMA]])/Table2[[#This Row],[50D EMA]]</f>
        <v>5.6411624521285418E-4</v>
      </c>
      <c r="U638" s="1">
        <f>(Table2[[#This Row],[Close Price]]-Table2[[#This Row],[200D EMA]])/Table2[[#This Row],[200D EMA]]</f>
        <v>9.2160243228937705E-3</v>
      </c>
      <c r="V638">
        <v>0.96979527315526703</v>
      </c>
      <c r="W638">
        <v>16425.599999999999</v>
      </c>
      <c r="X638">
        <v>16780</v>
      </c>
      <c r="Y638">
        <v>16425.599999999999</v>
      </c>
      <c r="Z638">
        <v>16780</v>
      </c>
      <c r="AA638">
        <v>16405</v>
      </c>
      <c r="AB638">
        <v>16825</v>
      </c>
      <c r="AC638" s="1">
        <f>(Table2[[#This Row],[Close Price]]/Table2[[#This Row],[Day Low]])-1</f>
        <v>1.3131940385739282E-2</v>
      </c>
      <c r="AD638" s="1">
        <f>(Table2[[#This Row],[Day High]]/Table2[[#This Row],[Close Price]])-1</f>
        <v>8.3346853911654417E-3</v>
      </c>
      <c r="AE638" s="1">
        <f>(Table2[[#This Row],[Close Price]]/Table2[[#This Row],[Current Week Low]])-1</f>
        <v>1.3131940385739282E-2</v>
      </c>
      <c r="AF638" s="1">
        <f>(Table2[[#This Row],[Current Week High]]/Table2[[#This Row],[Close Price]])-1</f>
        <v>8.3346853911654417E-3</v>
      </c>
      <c r="AG638" s="1">
        <f>(Table2[[#This Row],[Close Price]]/Table2[[#This Row],[Current Month Low]])-1</f>
        <v>1.4404145077720143E-2</v>
      </c>
      <c r="AH638" s="1">
        <f>(Table2[[#This Row],[Current Month High]]/Table2[[#This Row],[Close Price]])-1</f>
        <v>1.1038801055206049E-2</v>
      </c>
      <c r="AI638">
        <v>15.676058961739701</v>
      </c>
      <c r="AJ638">
        <v>8.4448759888956904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-0.05</v>
      </c>
      <c r="AM638" t="s">
        <v>3189</v>
      </c>
      <c r="AN638">
        <v>0.56000000000000005</v>
      </c>
      <c r="AO638" t="s">
        <v>3188</v>
      </c>
      <c r="AP638">
        <v>-2.2102478710061001E-2</v>
      </c>
      <c r="AQ638">
        <f>(Table2[[#This Row],[Sharpe Ratio]]-AVERAGE(Table2[Sharpe Ratio]))/_xlfn.STDEV.P(Table2[Sharpe Ratio])</f>
        <v>-0.97536814040889375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657</v>
      </c>
      <c r="AT638">
        <f>_xlfn.RANK.AVG(Table2[[#This Row],[6M Return vs Nifty Z-Score]],Table2[6M Return vs Nifty Z-Score])</f>
        <v>480</v>
      </c>
      <c r="AU638">
        <f>_xlfn.RANK.AVG(Table2[[#This Row],[Sharpe Ratio Z-Score]],Table2[Sharpe Ratio Z-Score])</f>
        <v>612</v>
      </c>
      <c r="AV638">
        <f>(Table2[[#This Row],[Rank 1Y]]+Table2[[#This Row],[Rank 6M]]+Table2[[#This Row],[Rank Sharpe]])/3</f>
        <v>583</v>
      </c>
    </row>
    <row r="639" spans="1:48" x14ac:dyDescent="0.3">
      <c r="A639" t="s">
        <v>318</v>
      </c>
      <c r="B639" t="s">
        <v>319</v>
      </c>
      <c r="C639" t="s">
        <v>3127</v>
      </c>
      <c r="D639" t="s">
        <v>176</v>
      </c>
      <c r="E639">
        <v>83959.501736220001</v>
      </c>
      <c r="F639">
        <v>741.45</v>
      </c>
      <c r="G639">
        <v>-0.55892658450978405</v>
      </c>
      <c r="H639">
        <f>(Table2[[#This Row],[1Y Return vs Nifty]]-AVERAGE(Table2[1Y Return vs Nifty]))/_xlfn.STDEV.P(Table2[1Y Return vs Nifty])</f>
        <v>-0.42970012681114972</v>
      </c>
      <c r="I639">
        <v>-7.2733607843591699</v>
      </c>
      <c r="J639">
        <f>(Table2[[#This Row],[1M Return vs Nifty]]-AVERAGE(Table2[1M Return vs Nifty]))/_xlfn.STDEV.P(Table2[1M Return vs Nifty])</f>
        <v>-0.77080669096636834</v>
      </c>
      <c r="K639">
        <v>-33.445126531874401</v>
      </c>
      <c r="L639">
        <f>(Table2[[#This Row],[6M Return vs Nifty]]-AVERAGE(Table2[6M Return vs Nifty]))/_xlfn.STDEV.P(Table2[6M Return vs Nifty])</f>
        <v>-1.3732370362678061</v>
      </c>
      <c r="M639">
        <v>0.81101478504066205</v>
      </c>
      <c r="N639">
        <f>(Table2[[#This Row],[1W Return vs Nifty]]-AVERAGE(Table2[1W Return vs Nifty]))/_xlfn.STDEV.P(Table2[1W Return vs Nifty])</f>
        <v>-0.16046964175249354</v>
      </c>
      <c r="O639">
        <v>794.47</v>
      </c>
      <c r="P639">
        <v>828.09689603031302</v>
      </c>
      <c r="Q639">
        <v>905.85838187831803</v>
      </c>
      <c r="R639">
        <v>28.731830388979599</v>
      </c>
      <c r="S639" s="1">
        <f>(Table2[[#This Row],[Close Price]]-Table2[[#This Row],[20D EMA]])/Table2[[#This Row],[20D EMA]]</f>
        <v>-6.6736314775888303E-2</v>
      </c>
      <c r="T639" s="1">
        <f>(Table2[[#This Row],[Close Price]]-Table2[[#This Row],[50D EMA]])/Table2[[#This Row],[50D EMA]]</f>
        <v>-0.1046337650167224</v>
      </c>
      <c r="U639" s="1">
        <f>(Table2[[#This Row],[Close Price]]-Table2[[#This Row],[200D EMA]])/Table2[[#This Row],[200D EMA]]</f>
        <v>-0.18149457483344522</v>
      </c>
      <c r="V639">
        <v>0.52132081073556602</v>
      </c>
      <c r="W639">
        <v>738.2</v>
      </c>
      <c r="X639">
        <v>769.7</v>
      </c>
      <c r="Y639">
        <v>738.2</v>
      </c>
      <c r="Z639">
        <v>769.7</v>
      </c>
      <c r="AA639">
        <v>738.2</v>
      </c>
      <c r="AB639">
        <v>794.35</v>
      </c>
      <c r="AC639" s="1">
        <f>(Table2[[#This Row],[Close Price]]/Table2[[#This Row],[Day Low]])-1</f>
        <v>4.4026009211595163E-3</v>
      </c>
      <c r="AD639" s="1">
        <f>(Table2[[#This Row],[Day High]]/Table2[[#This Row],[Close Price]])-1</f>
        <v>3.8101018275001675E-2</v>
      </c>
      <c r="AE639" s="1">
        <f>(Table2[[#This Row],[Close Price]]/Table2[[#This Row],[Current Week Low]])-1</f>
        <v>4.4026009211595163E-3</v>
      </c>
      <c r="AF639" s="1">
        <f>(Table2[[#This Row],[Current Week High]]/Table2[[#This Row],[Close Price]])-1</f>
        <v>3.8101018275001675E-2</v>
      </c>
      <c r="AG639" s="1">
        <f>(Table2[[#This Row],[Close Price]]/Table2[[#This Row],[Current Month Low]])-1</f>
        <v>4.4026009211595163E-3</v>
      </c>
      <c r="AH639" s="1">
        <f>(Table2[[#This Row],[Current Month High]]/Table2[[#This Row],[Close Price]])-1</f>
        <v>7.1346685548587141E-2</v>
      </c>
      <c r="AI639">
        <v>69.856362532874698</v>
      </c>
      <c r="AJ639">
        <v>42.0402298850574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-0.12</v>
      </c>
      <c r="AM639" t="s">
        <v>3189</v>
      </c>
      <c r="AN639">
        <v>-6.55</v>
      </c>
      <c r="AO639" t="s">
        <v>3189</v>
      </c>
      <c r="AP639">
        <v>-1.6207679536824001E-2</v>
      </c>
      <c r="AQ639">
        <f>(Table2[[#This Row],[Sharpe Ratio]]-AVERAGE(Table2[Sharpe Ratio]))/_xlfn.STDEV.P(Table2[Sharpe Ratio])</f>
        <v>-0.9065457312817925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447</v>
      </c>
      <c r="AT639">
        <f>_xlfn.RANK.AVG(Table2[[#This Row],[6M Return vs Nifty Z-Score]],Table2[6M Return vs Nifty Z-Score])</f>
        <v>703</v>
      </c>
      <c r="AU639">
        <f>_xlfn.RANK.AVG(Table2[[#This Row],[Sharpe Ratio Z-Score]],Table2[Sharpe Ratio Z-Score])</f>
        <v>604</v>
      </c>
      <c r="AV639">
        <f>(Table2[[#This Row],[Rank 1Y]]+Table2[[#This Row],[Rank 6M]]+Table2[[#This Row],[Rank Sharpe]])/3</f>
        <v>584.66666666666663</v>
      </c>
    </row>
    <row r="640" spans="1:48" x14ac:dyDescent="0.3">
      <c r="A640" t="s">
        <v>1414</v>
      </c>
      <c r="B640" t="s">
        <v>1415</v>
      </c>
      <c r="C640" t="s">
        <v>3129</v>
      </c>
      <c r="D640" t="s">
        <v>24</v>
      </c>
      <c r="E640">
        <v>7821.8410786919903</v>
      </c>
      <c r="F640">
        <v>39.56</v>
      </c>
      <c r="G640">
        <v>-55.650165490266197</v>
      </c>
      <c r="H640">
        <f>(Table2[[#This Row],[1Y Return vs Nifty]]-AVERAGE(Table2[1Y Return vs Nifty]))/_xlfn.STDEV.P(Table2[1Y Return vs Nifty])</f>
        <v>-1.4199189911804646</v>
      </c>
      <c r="I640">
        <v>-5.48534511065332</v>
      </c>
      <c r="J640">
        <f>(Table2[[#This Row],[1M Return vs Nifty]]-AVERAGE(Table2[1M Return vs Nifty]))/_xlfn.STDEV.P(Table2[1M Return vs Nifty])</f>
        <v>-0.57103814926866847</v>
      </c>
      <c r="K640">
        <v>-39.556433151614101</v>
      </c>
      <c r="L640">
        <f>(Table2[[#This Row],[6M Return vs Nifty]]-AVERAGE(Table2[6M Return vs Nifty]))/_xlfn.STDEV.P(Table2[6M Return vs Nifty])</f>
        <v>-1.5889368900326413</v>
      </c>
      <c r="M640">
        <v>2.6874209507869198</v>
      </c>
      <c r="N640">
        <f>(Table2[[#This Row],[1W Return vs Nifty]]-AVERAGE(Table2[1W Return vs Nifty]))/_xlfn.STDEV.P(Table2[1W Return vs Nifty])</f>
        <v>0.31971841726984318</v>
      </c>
      <c r="O640">
        <v>41.48</v>
      </c>
      <c r="P640">
        <v>42.860280266144599</v>
      </c>
      <c r="Q640">
        <v>46.635332519546701</v>
      </c>
      <c r="R640">
        <v>30.844544358659899</v>
      </c>
      <c r="S640" s="1">
        <f>(Table2[[#This Row],[Close Price]]-Table2[[#This Row],[20D EMA]])/Table2[[#This Row],[20D EMA]]</f>
        <v>-4.6287367405978656E-2</v>
      </c>
      <c r="T640" s="1">
        <f>(Table2[[#This Row],[Close Price]]-Table2[[#This Row],[50D EMA]])/Table2[[#This Row],[50D EMA]]</f>
        <v>-7.700090259912494E-2</v>
      </c>
      <c r="U640" s="1">
        <f>(Table2[[#This Row],[Close Price]]-Table2[[#This Row],[200D EMA]])/Table2[[#This Row],[200D EMA]]</f>
        <v>-0.15171613747111481</v>
      </c>
      <c r="V640">
        <v>1.0174900843633801</v>
      </c>
      <c r="W640">
        <v>39.36</v>
      </c>
      <c r="X640">
        <v>41.19</v>
      </c>
      <c r="Y640">
        <v>39.36</v>
      </c>
      <c r="Z640">
        <v>41.19</v>
      </c>
      <c r="AA640">
        <v>39</v>
      </c>
      <c r="AB640">
        <v>41.19</v>
      </c>
      <c r="AC640" s="1">
        <f>(Table2[[#This Row],[Close Price]]/Table2[[#This Row],[Day Low]])-1</f>
        <v>5.0813008130081716E-3</v>
      </c>
      <c r="AD640" s="1">
        <f>(Table2[[#This Row],[Day High]]/Table2[[#This Row],[Close Price]])-1</f>
        <v>4.1203235591506404E-2</v>
      </c>
      <c r="AE640" s="1">
        <f>(Table2[[#This Row],[Close Price]]/Table2[[#This Row],[Current Week Low]])-1</f>
        <v>5.0813008130081716E-3</v>
      </c>
      <c r="AF640" s="1">
        <f>(Table2[[#This Row],[Current Week High]]/Table2[[#This Row],[Close Price]])-1</f>
        <v>4.1203235591506404E-2</v>
      </c>
      <c r="AG640" s="1">
        <f>(Table2[[#This Row],[Close Price]]/Table2[[#This Row],[Current Month Low]])-1</f>
        <v>1.4358974358974486E-2</v>
      </c>
      <c r="AH640" s="1">
        <f>(Table2[[#This Row],[Current Month High]]/Table2[[#This Row],[Close Price]])-1</f>
        <v>4.1203235591506404E-2</v>
      </c>
      <c r="AI640">
        <v>59.251769464105102</v>
      </c>
      <c r="AJ640">
        <v>1.4358974358974399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-0.06</v>
      </c>
      <c r="AM640" t="s">
        <v>3189</v>
      </c>
      <c r="AN640">
        <v>-7.14</v>
      </c>
      <c r="AO640" t="s">
        <v>3189</v>
      </c>
      <c r="AP640">
        <v>7.0390387639564997E-2</v>
      </c>
      <c r="AQ640">
        <f>(Table2[[#This Row],[Sharpe Ratio]]-AVERAGE(Table2[Sharpe Ratio]))/_xlfn.STDEV.P(Table2[Sharpe Ratio])</f>
        <v>0.10449594014412289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721</v>
      </c>
      <c r="AT640">
        <f>_xlfn.RANK.AVG(Table2[[#This Row],[6M Return vs Nifty Z-Score]],Table2[6M Return vs Nifty Z-Score])</f>
        <v>718</v>
      </c>
      <c r="AU640">
        <f>_xlfn.RANK.AVG(Table2[[#This Row],[Sharpe Ratio Z-Score]],Table2[Sharpe Ratio Z-Score])</f>
        <v>318</v>
      </c>
      <c r="AV640">
        <f>(Table2[[#This Row],[Rank 1Y]]+Table2[[#This Row],[Rank 6M]]+Table2[[#This Row],[Rank Sharpe]])/3</f>
        <v>585.66666666666663</v>
      </c>
    </row>
    <row r="641" spans="1:48" x14ac:dyDescent="0.3">
      <c r="A641" t="s">
        <v>222</v>
      </c>
      <c r="B641" t="s">
        <v>223</v>
      </c>
      <c r="C641" t="s">
        <v>3134</v>
      </c>
      <c r="D641" t="s">
        <v>224</v>
      </c>
      <c r="E641">
        <v>115653.48635855</v>
      </c>
      <c r="F641">
        <v>934.2</v>
      </c>
      <c r="G641">
        <v>-6.2261762124714997</v>
      </c>
      <c r="H641">
        <f>(Table2[[#This Row],[1Y Return vs Nifty]]-AVERAGE(Table2[1Y Return vs Nifty]))/_xlfn.STDEV.P(Table2[1Y Return vs Nifty])</f>
        <v>-0.53156419090122597</v>
      </c>
      <c r="I641">
        <v>-2.5893905750553299</v>
      </c>
      <c r="J641">
        <f>(Table2[[#This Row],[1M Return vs Nifty]]-AVERAGE(Table2[1M Return vs Nifty]))/_xlfn.STDEV.P(Table2[1M Return vs Nifty])</f>
        <v>-0.24748359496199068</v>
      </c>
      <c r="K641">
        <v>-23.302606177386199</v>
      </c>
      <c r="L641">
        <f>(Table2[[#This Row],[6M Return vs Nifty]]-AVERAGE(Table2[6M Return vs Nifty]))/_xlfn.STDEV.P(Table2[6M Return vs Nifty])</f>
        <v>-1.0152546450384896</v>
      </c>
      <c r="M641">
        <v>-0.74065649184568905</v>
      </c>
      <c r="N641">
        <f>(Table2[[#This Row],[1W Return vs Nifty]]-AVERAGE(Table2[1W Return vs Nifty]))/_xlfn.STDEV.P(Table2[1W Return vs Nifty])</f>
        <v>-0.55755532196951596</v>
      </c>
      <c r="O641">
        <v>1007.41</v>
      </c>
      <c r="P641">
        <v>1026.6505454355899</v>
      </c>
      <c r="Q641">
        <v>1047.7022723462501</v>
      </c>
      <c r="R641">
        <v>32.594910116509197</v>
      </c>
      <c r="S641" s="1">
        <f>(Table2[[#This Row],[Close Price]]-Table2[[#This Row],[20D EMA]])/Table2[[#This Row],[20D EMA]]</f>
        <v>-7.2671504154217179E-2</v>
      </c>
      <c r="T641" s="1">
        <f>(Table2[[#This Row],[Close Price]]-Table2[[#This Row],[50D EMA]])/Table2[[#This Row],[50D EMA]]</f>
        <v>-9.0050646587213123E-2</v>
      </c>
      <c r="U641" s="1">
        <f>(Table2[[#This Row],[Close Price]]-Table2[[#This Row],[200D EMA]])/Table2[[#This Row],[200D EMA]]</f>
        <v>-0.10833447186486507</v>
      </c>
      <c r="V641">
        <v>0.80725979467311204</v>
      </c>
      <c r="W641">
        <v>920.8</v>
      </c>
      <c r="X641">
        <v>982.7</v>
      </c>
      <c r="Y641">
        <v>920.8</v>
      </c>
      <c r="Z641">
        <v>982.7</v>
      </c>
      <c r="AA641">
        <v>920.8</v>
      </c>
      <c r="AB641">
        <v>1053.45</v>
      </c>
      <c r="AC641" s="1">
        <f>(Table2[[#This Row],[Close Price]]/Table2[[#This Row],[Day Low]])-1</f>
        <v>1.4552562988705553E-2</v>
      </c>
      <c r="AD641" s="1">
        <f>(Table2[[#This Row],[Day High]]/Table2[[#This Row],[Close Price]])-1</f>
        <v>5.1916077927638637E-2</v>
      </c>
      <c r="AE641" s="1">
        <f>(Table2[[#This Row],[Close Price]]/Table2[[#This Row],[Current Week Low]])-1</f>
        <v>1.4552562988705553E-2</v>
      </c>
      <c r="AF641" s="1">
        <f>(Table2[[#This Row],[Current Week High]]/Table2[[#This Row],[Close Price]])-1</f>
        <v>5.1916077927638637E-2</v>
      </c>
      <c r="AG641" s="1">
        <f>(Table2[[#This Row],[Close Price]]/Table2[[#This Row],[Current Month Low]])-1</f>
        <v>1.4552562988705553E-2</v>
      </c>
      <c r="AH641" s="1">
        <f>(Table2[[#This Row],[Current Month High]]/Table2[[#This Row],[Close Price]])-1</f>
        <v>0.12764932562620412</v>
      </c>
      <c r="AI641">
        <v>44.294583600941898</v>
      </c>
      <c r="AJ641">
        <v>36.1807580174927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-0.03</v>
      </c>
      <c r="AM641" t="s">
        <v>3189</v>
      </c>
      <c r="AN641">
        <v>-4.66</v>
      </c>
      <c r="AO641" t="s">
        <v>3189</v>
      </c>
      <c r="AP641">
        <v>-2.9758510523381E-2</v>
      </c>
      <c r="AQ641">
        <f>(Table2[[#This Row],[Sharpe Ratio]]-AVERAGE(Table2[Sharpe Ratio]))/_xlfn.STDEV.P(Table2[Sharpe Ratio])</f>
        <v>-1.0647531284740719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495</v>
      </c>
      <c r="AT641">
        <f>_xlfn.RANK.AVG(Table2[[#This Row],[6M Return vs Nifty Z-Score]],Table2[6M Return vs Nifty Z-Score])</f>
        <v>638</v>
      </c>
      <c r="AU641">
        <f>_xlfn.RANK.AVG(Table2[[#This Row],[Sharpe Ratio Z-Score]],Table2[Sharpe Ratio Z-Score])</f>
        <v>625</v>
      </c>
      <c r="AV641">
        <f>(Table2[[#This Row],[Rank 1Y]]+Table2[[#This Row],[Rank 6M]]+Table2[[#This Row],[Rank Sharpe]])/3</f>
        <v>586</v>
      </c>
    </row>
    <row r="642" spans="1:48" x14ac:dyDescent="0.3">
      <c r="A642" t="s">
        <v>98</v>
      </c>
      <c r="B642" t="s">
        <v>99</v>
      </c>
      <c r="C642" t="s">
        <v>3138</v>
      </c>
      <c r="D642" t="s">
        <v>100</v>
      </c>
      <c r="E642">
        <v>294550.92704275</v>
      </c>
      <c r="F642">
        <v>3062.25</v>
      </c>
      <c r="G642">
        <v>-29.036601084416802</v>
      </c>
      <c r="H642">
        <f>(Table2[[#This Row],[1Y Return vs Nifty]]-AVERAGE(Table2[1Y Return vs Nifty]))/_xlfn.STDEV.P(Table2[1Y Return vs Nifty])</f>
        <v>-0.94156246759852369</v>
      </c>
      <c r="I642">
        <v>-5.9562639710791503</v>
      </c>
      <c r="J642">
        <f>(Table2[[#This Row],[1M Return vs Nifty]]-AVERAGE(Table2[1M Return vs Nifty]))/_xlfn.STDEV.P(Table2[1M Return vs Nifty])</f>
        <v>-0.62365221489944167</v>
      </c>
      <c r="K642">
        <v>-4.2493431201143901</v>
      </c>
      <c r="L642">
        <f>(Table2[[#This Row],[6M Return vs Nifty]]-AVERAGE(Table2[6M Return vs Nifty]))/_xlfn.STDEV.P(Table2[6M Return vs Nifty])</f>
        <v>-0.34276571412447887</v>
      </c>
      <c r="M642">
        <v>-3.2423843898945401</v>
      </c>
      <c r="N642">
        <f>(Table2[[#This Row],[1W Return vs Nifty]]-AVERAGE(Table2[1W Return vs Nifty]))/_xlfn.STDEV.P(Table2[1W Return vs Nifty])</f>
        <v>-1.1977684514591775</v>
      </c>
      <c r="O642">
        <v>3222.96</v>
      </c>
      <c r="P642">
        <v>3170.2694419387999</v>
      </c>
      <c r="Q642">
        <v>3059.8848486349798</v>
      </c>
      <c r="R642">
        <v>22.105960392180801</v>
      </c>
      <c r="S642" s="1">
        <f>(Table2[[#This Row],[Close Price]]-Table2[[#This Row],[20D EMA]])/Table2[[#This Row],[20D EMA]]</f>
        <v>-4.9864100081912291E-2</v>
      </c>
      <c r="T642" s="1">
        <f>(Table2[[#This Row],[Close Price]]-Table2[[#This Row],[50D EMA]])/Table2[[#This Row],[50D EMA]]</f>
        <v>-3.4072637647082724E-2</v>
      </c>
      <c r="U642" s="1">
        <f>(Table2[[#This Row],[Close Price]]-Table2[[#This Row],[200D EMA]])/Table2[[#This Row],[200D EMA]]</f>
        <v>7.7295436985980333E-4</v>
      </c>
      <c r="V642">
        <v>0.79015512299005997</v>
      </c>
      <c r="W642">
        <v>3038</v>
      </c>
      <c r="X642">
        <v>3098.55</v>
      </c>
      <c r="Y642">
        <v>3038</v>
      </c>
      <c r="Z642">
        <v>3098.55</v>
      </c>
      <c r="AA642">
        <v>3038</v>
      </c>
      <c r="AB642">
        <v>3328.95</v>
      </c>
      <c r="AC642" s="1">
        <f>(Table2[[#This Row],[Close Price]]/Table2[[#This Row],[Day Low]])-1</f>
        <v>7.982225148123856E-3</v>
      </c>
      <c r="AD642" s="1">
        <f>(Table2[[#This Row],[Day High]]/Table2[[#This Row],[Close Price]])-1</f>
        <v>1.1854028900318392E-2</v>
      </c>
      <c r="AE642" s="1">
        <f>(Table2[[#This Row],[Close Price]]/Table2[[#This Row],[Current Week Low]])-1</f>
        <v>7.982225148123856E-3</v>
      </c>
      <c r="AF642" s="1">
        <f>(Table2[[#This Row],[Current Week High]]/Table2[[#This Row],[Close Price]])-1</f>
        <v>1.1854028900318392E-2</v>
      </c>
      <c r="AG642" s="1">
        <f>(Table2[[#This Row],[Close Price]]/Table2[[#This Row],[Current Month Low]])-1</f>
        <v>7.982225148123856E-3</v>
      </c>
      <c r="AH642" s="1">
        <f>(Table2[[#This Row],[Current Month High]]/Table2[[#This Row],[Close Price]])-1</f>
        <v>8.7092823903992089E-2</v>
      </c>
      <c r="AI642">
        <v>11.778920728222699</v>
      </c>
      <c r="AJ642">
        <v>14.6867158533388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0.06</v>
      </c>
      <c r="AM642" t="s">
        <v>3188</v>
      </c>
      <c r="AN642">
        <v>-6.49</v>
      </c>
      <c r="AO642" t="s">
        <v>3189</v>
      </c>
      <c r="AP642">
        <v>-6.9816395257332006E-2</v>
      </c>
      <c r="AQ642">
        <f>(Table2[[#This Row],[Sharpe Ratio]]-AVERAGE(Table2[Sharpe Ratio]))/_xlfn.STDEV.P(Table2[Sharpe Ratio])</f>
        <v>-1.5324332055906533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-4.6381820536722751</v>
      </c>
      <c r="AS642">
        <f>_xlfn.RANK.AVG(Table2[[#This Row],[1Y Return vs Nifty Z-Score]],Table2[1Y Return vs Nifty Z-Score])</f>
        <v>638</v>
      </c>
      <c r="AT642">
        <f>_xlfn.RANK.AVG(Table2[[#This Row],[6M Return vs Nifty Z-Score]],Table2[6M Return vs Nifty Z-Score])</f>
        <v>445</v>
      </c>
      <c r="AU642">
        <f>_xlfn.RANK.AVG(Table2[[#This Row],[Sharpe Ratio Z-Score]],Table2[Sharpe Ratio Z-Score])</f>
        <v>683</v>
      </c>
      <c r="AV642">
        <f>(Table2[[#This Row],[Rank 1Y]]+Table2[[#This Row],[Rank 6M]]+Table2[[#This Row],[Rank Sharpe]])/3</f>
        <v>588.66666666666663</v>
      </c>
    </row>
    <row r="643" spans="1:48" x14ac:dyDescent="0.3">
      <c r="A643" t="s">
        <v>2262</v>
      </c>
      <c r="B643" t="s">
        <v>2263</v>
      </c>
      <c r="C643" t="s">
        <v>3146</v>
      </c>
      <c r="D643" t="s">
        <v>1971</v>
      </c>
      <c r="E643">
        <v>2475.3686254879999</v>
      </c>
      <c r="F643">
        <v>49.98</v>
      </c>
      <c r="G643">
        <v>-26.503533894208601</v>
      </c>
      <c r="H643">
        <f>(Table2[[#This Row],[1Y Return vs Nifty]]-AVERAGE(Table2[1Y Return vs Nifty]))/_xlfn.STDEV.P(Table2[1Y Return vs Nifty])</f>
        <v>-0.89603270703623139</v>
      </c>
      <c r="I643">
        <v>2.7343458870250301</v>
      </c>
      <c r="J643">
        <f>(Table2[[#This Row],[1M Return vs Nifty]]-AVERAGE(Table2[1M Return vs Nifty]))/_xlfn.STDEV.P(Table2[1M Return vs Nifty])</f>
        <v>0.34731827677351801</v>
      </c>
      <c r="K643">
        <v>-15.0268529803147</v>
      </c>
      <c r="L643">
        <f>(Table2[[#This Row],[6M Return vs Nifty]]-AVERAGE(Table2[6M Return vs Nifty]))/_xlfn.STDEV.P(Table2[6M Return vs Nifty])</f>
        <v>-0.72316019364304918</v>
      </c>
      <c r="M643">
        <v>2.1731449398221798</v>
      </c>
      <c r="N643">
        <f>(Table2[[#This Row],[1W Return vs Nifty]]-AVERAGE(Table2[1W Return vs Nifty]))/_xlfn.STDEV.P(Table2[1W Return vs Nifty])</f>
        <v>0.18811087727399411</v>
      </c>
      <c r="O643">
        <v>52.81</v>
      </c>
      <c r="P643">
        <v>52.863063664103599</v>
      </c>
      <c r="Q643">
        <v>52.056102925524101</v>
      </c>
      <c r="R643">
        <v>41.345080608486398</v>
      </c>
      <c r="S643" s="1">
        <f>(Table2[[#This Row],[Close Price]]-Table2[[#This Row],[20D EMA]])/Table2[[#This Row],[20D EMA]]</f>
        <v>-5.3588335542510988E-2</v>
      </c>
      <c r="T643" s="1">
        <f>(Table2[[#This Row],[Close Price]]-Table2[[#This Row],[50D EMA]])/Table2[[#This Row],[50D EMA]]</f>
        <v>-5.4538338572709934E-2</v>
      </c>
      <c r="U643" s="1">
        <f>(Table2[[#This Row],[Close Price]]-Table2[[#This Row],[200D EMA]])/Table2[[#This Row],[200D EMA]]</f>
        <v>-3.9882027444396943E-2</v>
      </c>
      <c r="V643">
        <v>0.67519384638635804</v>
      </c>
      <c r="W643">
        <v>49.51</v>
      </c>
      <c r="X643">
        <v>52.51</v>
      </c>
      <c r="Y643">
        <v>49.51</v>
      </c>
      <c r="Z643">
        <v>52.51</v>
      </c>
      <c r="AA643">
        <v>49.51</v>
      </c>
      <c r="AB643">
        <v>55.43</v>
      </c>
      <c r="AC643" s="1">
        <f>(Table2[[#This Row],[Close Price]]/Table2[[#This Row],[Day Low]])-1</f>
        <v>9.4930317107655426E-3</v>
      </c>
      <c r="AD643" s="1">
        <f>(Table2[[#This Row],[Day High]]/Table2[[#This Row],[Close Price]])-1</f>
        <v>5.0620248099239706E-2</v>
      </c>
      <c r="AE643" s="1">
        <f>(Table2[[#This Row],[Close Price]]/Table2[[#This Row],[Current Week Low]])-1</f>
        <v>9.4930317107655426E-3</v>
      </c>
      <c r="AF643" s="1">
        <f>(Table2[[#This Row],[Current Week High]]/Table2[[#This Row],[Close Price]])-1</f>
        <v>5.0620248099239706E-2</v>
      </c>
      <c r="AG643" s="1">
        <f>(Table2[[#This Row],[Close Price]]/Table2[[#This Row],[Current Month Low]])-1</f>
        <v>9.4930317107655426E-3</v>
      </c>
      <c r="AH643" s="1">
        <f>(Table2[[#This Row],[Current Month High]]/Table2[[#This Row],[Close Price]])-1</f>
        <v>0.10904361744697888</v>
      </c>
      <c r="AI643">
        <v>38.855542216886697</v>
      </c>
      <c r="AJ643">
        <v>17.738515901060001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-0.05</v>
      </c>
      <c r="AM643" t="s">
        <v>3189</v>
      </c>
      <c r="AN643">
        <v>-9.09</v>
      </c>
      <c r="AO643" t="s">
        <v>3189</v>
      </c>
      <c r="AP643">
        <v>-1.2632324565310001E-2</v>
      </c>
      <c r="AQ643">
        <f>(Table2[[#This Row],[Sharpe Ratio]]-AVERAGE(Table2[Sharpe Ratio]))/_xlfn.STDEV.P(Table2[Sharpe Ratio])</f>
        <v>-0.86480308061757472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615</v>
      </c>
      <c r="AT643">
        <f>_xlfn.RANK.AVG(Table2[[#This Row],[6M Return vs Nifty Z-Score]],Table2[6M Return vs Nifty Z-Score])</f>
        <v>560</v>
      </c>
      <c r="AU643">
        <f>_xlfn.RANK.AVG(Table2[[#This Row],[Sharpe Ratio Z-Score]],Table2[Sharpe Ratio Z-Score])</f>
        <v>593</v>
      </c>
      <c r="AV643">
        <f>(Table2[[#This Row],[Rank 1Y]]+Table2[[#This Row],[Rank 6M]]+Table2[[#This Row],[Rank Sharpe]])/3</f>
        <v>589.33333333333337</v>
      </c>
    </row>
    <row r="644" spans="1:48" x14ac:dyDescent="0.3">
      <c r="A644" t="s">
        <v>1693</v>
      </c>
      <c r="B644" t="s">
        <v>1694</v>
      </c>
      <c r="C644" t="s">
        <v>3140</v>
      </c>
      <c r="D644" t="s">
        <v>1151</v>
      </c>
      <c r="E644">
        <v>5098.1693847500001</v>
      </c>
      <c r="F644">
        <v>2943.55</v>
      </c>
      <c r="G644">
        <v>-12.5337145021849</v>
      </c>
      <c r="H644">
        <f>(Table2[[#This Row],[1Y Return vs Nifty]]-AVERAGE(Table2[1Y Return vs Nifty]))/_xlfn.STDEV.P(Table2[1Y Return vs Nifty])</f>
        <v>-0.6449369072580069</v>
      </c>
      <c r="I644">
        <v>-1.2837443927063299</v>
      </c>
      <c r="J644">
        <f>(Table2[[#This Row],[1M Return vs Nifty]]-AVERAGE(Table2[1M Return vs Nifty]))/_xlfn.STDEV.P(Table2[1M Return vs Nifty])</f>
        <v>-0.10160845658558174</v>
      </c>
      <c r="K644">
        <v>-13.2069390717385</v>
      </c>
      <c r="L644">
        <f>(Table2[[#This Row],[6M Return vs Nifty]]-AVERAGE(Table2[6M Return vs Nifty]))/_xlfn.STDEV.P(Table2[6M Return vs Nifty])</f>
        <v>-0.65892594909107216</v>
      </c>
      <c r="M644">
        <v>1.72544669781589</v>
      </c>
      <c r="N644">
        <f>(Table2[[#This Row],[1W Return vs Nifty]]-AVERAGE(Table2[1W Return vs Nifty]))/_xlfn.STDEV.P(Table2[1W Return vs Nifty])</f>
        <v>7.35411461671822E-2</v>
      </c>
      <c r="O644">
        <v>3091.22</v>
      </c>
      <c r="P644">
        <v>3104.79675828782</v>
      </c>
      <c r="Q644">
        <v>3007.0720828773101</v>
      </c>
      <c r="R644">
        <v>37.417177267968903</v>
      </c>
      <c r="S644" s="1">
        <f>(Table2[[#This Row],[Close Price]]-Table2[[#This Row],[20D EMA]])/Table2[[#This Row],[20D EMA]]</f>
        <v>-4.7770783056527724E-2</v>
      </c>
      <c r="T644" s="1">
        <f>(Table2[[#This Row],[Close Price]]-Table2[[#This Row],[50D EMA]])/Table2[[#This Row],[50D EMA]]</f>
        <v>-5.1934722573190727E-2</v>
      </c>
      <c r="U644" s="1">
        <f>(Table2[[#This Row],[Close Price]]-Table2[[#This Row],[200D EMA]])/Table2[[#This Row],[200D EMA]]</f>
        <v>-2.1124230190228414E-2</v>
      </c>
      <c r="V644">
        <v>0.62012140468604504</v>
      </c>
      <c r="W644">
        <v>2916.65</v>
      </c>
      <c r="X644">
        <v>3066.95</v>
      </c>
      <c r="Y644">
        <v>2916.65</v>
      </c>
      <c r="Z644">
        <v>3066.95</v>
      </c>
      <c r="AA644">
        <v>2916.65</v>
      </c>
      <c r="AB644">
        <v>3140</v>
      </c>
      <c r="AC644" s="1">
        <f>(Table2[[#This Row],[Close Price]]/Table2[[#This Row],[Day Low]])-1</f>
        <v>9.2229098451992453E-3</v>
      </c>
      <c r="AD644" s="1">
        <f>(Table2[[#This Row],[Day High]]/Table2[[#This Row],[Close Price]])-1</f>
        <v>4.1922168809770399E-2</v>
      </c>
      <c r="AE644" s="1">
        <f>(Table2[[#This Row],[Close Price]]/Table2[[#This Row],[Current Week Low]])-1</f>
        <v>9.2229098451992453E-3</v>
      </c>
      <c r="AF644" s="1">
        <f>(Table2[[#This Row],[Current Week High]]/Table2[[#This Row],[Close Price]])-1</f>
        <v>4.1922168809770399E-2</v>
      </c>
      <c r="AG644" s="1">
        <f>(Table2[[#This Row],[Close Price]]/Table2[[#This Row],[Current Month Low]])-1</f>
        <v>9.2229098451992453E-3</v>
      </c>
      <c r="AH644" s="1">
        <f>(Table2[[#This Row],[Current Month High]]/Table2[[#This Row],[Close Price]])-1</f>
        <v>6.6739141512799138E-2</v>
      </c>
      <c r="AI644">
        <v>25.698561261062299</v>
      </c>
      <c r="AJ644">
        <v>27.980434782608601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</v>
      </c>
      <c r="AM644">
        <v>0</v>
      </c>
      <c r="AN644">
        <v>-6.54</v>
      </c>
      <c r="AO644" t="s">
        <v>3189</v>
      </c>
      <c r="AP644">
        <v>-8.1699522276063002E-2</v>
      </c>
      <c r="AQ644">
        <f>(Table2[[#This Row],[Sharpe Ratio]]-AVERAGE(Table2[Sharpe Ratio]))/_xlfn.STDEV.P(Table2[Sharpe Ratio])</f>
        <v>-1.6711699810698633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530</v>
      </c>
      <c r="AT644">
        <f>_xlfn.RANK.AVG(Table2[[#This Row],[6M Return vs Nifty Z-Score]],Table2[6M Return vs Nifty Z-Score])</f>
        <v>544</v>
      </c>
      <c r="AU644">
        <f>_xlfn.RANK.AVG(Table2[[#This Row],[Sharpe Ratio Z-Score]],Table2[Sharpe Ratio Z-Score])</f>
        <v>696</v>
      </c>
      <c r="AV644">
        <f>(Table2[[#This Row],[Rank 1Y]]+Table2[[#This Row],[Rank 6M]]+Table2[[#This Row],[Rank Sharpe]])/3</f>
        <v>590</v>
      </c>
    </row>
    <row r="645" spans="1:48" x14ac:dyDescent="0.3">
      <c r="A645" t="s">
        <v>444</v>
      </c>
      <c r="B645" t="s">
        <v>445</v>
      </c>
      <c r="C645" t="s">
        <v>3141</v>
      </c>
      <c r="D645" t="s">
        <v>446</v>
      </c>
      <c r="E645">
        <v>50855.122208834997</v>
      </c>
      <c r="F645">
        <v>1887.5</v>
      </c>
      <c r="G645">
        <v>-24.767827770570399</v>
      </c>
      <c r="H645">
        <f>(Table2[[#This Row],[1Y Return vs Nifty]]-AVERAGE(Table2[1Y Return vs Nifty]))/_xlfn.STDEV.P(Table2[1Y Return vs Nifty])</f>
        <v>-0.86483484362335572</v>
      </c>
      <c r="I645">
        <v>-4.1726374679090801E-2</v>
      </c>
      <c r="J645">
        <f>(Table2[[#This Row],[1M Return vs Nifty]]-AVERAGE(Table2[1M Return vs Nifty]))/_xlfn.STDEV.P(Table2[1M Return vs Nifty])</f>
        <v>3.7157736503387398E-2</v>
      </c>
      <c r="K645">
        <v>-16.917189214436899</v>
      </c>
      <c r="L645">
        <f>(Table2[[#This Row],[6M Return vs Nifty]]-AVERAGE(Table2[6M Return vs Nifty]))/_xlfn.STDEV.P(Table2[6M Return vs Nifty])</f>
        <v>-0.78988000900127375</v>
      </c>
      <c r="M645">
        <v>-1.8337083264398999</v>
      </c>
      <c r="N645">
        <f>(Table2[[#This Row],[1W Return vs Nifty]]-AVERAGE(Table2[1W Return vs Nifty]))/_xlfn.STDEV.P(Table2[1W Return vs Nifty])</f>
        <v>-0.83727644442482096</v>
      </c>
      <c r="O645">
        <v>1948.44</v>
      </c>
      <c r="P645">
        <v>1994.1320406294201</v>
      </c>
      <c r="Q645">
        <v>2019.5132716942801</v>
      </c>
      <c r="R645">
        <v>29.972170081906501</v>
      </c>
      <c r="S645" s="1">
        <f>(Table2[[#This Row],[Close Price]]-Table2[[#This Row],[20D EMA]])/Table2[[#This Row],[20D EMA]]</f>
        <v>-3.1276303093757084E-2</v>
      </c>
      <c r="T645" s="1">
        <f>(Table2[[#This Row],[Close Price]]-Table2[[#This Row],[50D EMA]])/Table2[[#This Row],[50D EMA]]</f>
        <v>-5.3472908742674415E-2</v>
      </c>
      <c r="U645" s="1">
        <f>(Table2[[#This Row],[Close Price]]-Table2[[#This Row],[200D EMA]])/Table2[[#This Row],[200D EMA]]</f>
        <v>-6.536885572607648E-2</v>
      </c>
      <c r="V645">
        <v>1.2674158547387</v>
      </c>
      <c r="W645">
        <v>1849.1</v>
      </c>
      <c r="X645">
        <v>1907.55</v>
      </c>
      <c r="Y645">
        <v>1849.1</v>
      </c>
      <c r="Z645">
        <v>1907.55</v>
      </c>
      <c r="AA645">
        <v>1849.1</v>
      </c>
      <c r="AB645">
        <v>2001.7</v>
      </c>
      <c r="AC645" s="1">
        <f>(Table2[[#This Row],[Close Price]]/Table2[[#This Row],[Day Low]])-1</f>
        <v>2.0766859553296158E-2</v>
      </c>
      <c r="AD645" s="1">
        <f>(Table2[[#This Row],[Day High]]/Table2[[#This Row],[Close Price]])-1</f>
        <v>1.0622516556291428E-2</v>
      </c>
      <c r="AE645" s="1">
        <f>(Table2[[#This Row],[Close Price]]/Table2[[#This Row],[Current Week Low]])-1</f>
        <v>2.0766859553296158E-2</v>
      </c>
      <c r="AF645" s="1">
        <f>(Table2[[#This Row],[Current Week High]]/Table2[[#This Row],[Close Price]])-1</f>
        <v>1.0622516556291428E-2</v>
      </c>
      <c r="AG645" s="1">
        <f>(Table2[[#This Row],[Close Price]]/Table2[[#This Row],[Current Month Low]])-1</f>
        <v>2.0766859553296158E-2</v>
      </c>
      <c r="AH645" s="1">
        <f>(Table2[[#This Row],[Current Month High]]/Table2[[#This Row],[Close Price]])-1</f>
        <v>6.0503311258278236E-2</v>
      </c>
      <c r="AI645">
        <v>30.013245033112501</v>
      </c>
      <c r="AJ645">
        <v>8.4770114942528796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-0.21</v>
      </c>
      <c r="AM645" t="s">
        <v>3189</v>
      </c>
      <c r="AN645">
        <v>-0.47</v>
      </c>
      <c r="AO645" t="s">
        <v>3189</v>
      </c>
      <c r="AP645">
        <v>-1.0704786257200999E-2</v>
      </c>
      <c r="AQ645">
        <f>(Table2[[#This Row],[Sharpe Ratio]]-AVERAGE(Table2[Sharpe Ratio]))/_xlfn.STDEV.P(Table2[Sharpe Ratio])</f>
        <v>-0.84229886526599518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606</v>
      </c>
      <c r="AT645">
        <f>_xlfn.RANK.AVG(Table2[[#This Row],[6M Return vs Nifty Z-Score]],Table2[6M Return vs Nifty Z-Score])</f>
        <v>580</v>
      </c>
      <c r="AU645">
        <f>_xlfn.RANK.AVG(Table2[[#This Row],[Sharpe Ratio Z-Score]],Table2[Sharpe Ratio Z-Score])</f>
        <v>585</v>
      </c>
      <c r="AV645">
        <f>(Table2[[#This Row],[Rank 1Y]]+Table2[[#This Row],[Rank 6M]]+Table2[[#This Row],[Rank Sharpe]])/3</f>
        <v>590.33333333333337</v>
      </c>
    </row>
    <row r="646" spans="1:48" x14ac:dyDescent="0.3">
      <c r="A646" t="s">
        <v>1009</v>
      </c>
      <c r="B646" t="s">
        <v>1010</v>
      </c>
      <c r="C646" t="s">
        <v>3129</v>
      </c>
      <c r="D646" t="s">
        <v>579</v>
      </c>
      <c r="E646">
        <v>14062.667350199999</v>
      </c>
      <c r="F646">
        <v>1727.3</v>
      </c>
      <c r="G646">
        <v>-28.2838912411625</v>
      </c>
      <c r="H646">
        <f>(Table2[[#This Row],[1Y Return vs Nifty]]-AVERAGE(Table2[1Y Return vs Nifty]))/_xlfn.STDEV.P(Table2[1Y Return vs Nifty])</f>
        <v>-0.92803313877979932</v>
      </c>
      <c r="I646">
        <v>-6.3773521008912599</v>
      </c>
      <c r="J646">
        <f>(Table2[[#This Row],[1M Return vs Nifty]]-AVERAGE(Table2[1M Return vs Nifty]))/_xlfn.STDEV.P(Table2[1M Return vs Nifty])</f>
        <v>-0.67069887274245099</v>
      </c>
      <c r="K646">
        <v>-3.9062602805723001</v>
      </c>
      <c r="L646">
        <f>(Table2[[#This Row],[6M Return vs Nifty]]-AVERAGE(Table2[6M Return vs Nifty]))/_xlfn.STDEV.P(Table2[6M Return vs Nifty])</f>
        <v>-0.330656533073176</v>
      </c>
      <c r="M646">
        <v>1.57544028391013</v>
      </c>
      <c r="N646">
        <f>(Table2[[#This Row],[1W Return vs Nifty]]-AVERAGE(Table2[1W Return vs Nifty]))/_xlfn.STDEV.P(Table2[1W Return vs Nifty])</f>
        <v>3.5153248040839781E-2</v>
      </c>
      <c r="O646">
        <v>1809.85</v>
      </c>
      <c r="P646">
        <v>1779.61025705112</v>
      </c>
      <c r="Q646">
        <v>1678.9883578087299</v>
      </c>
      <c r="R646">
        <v>36.388210823410802</v>
      </c>
      <c r="S646" s="1">
        <f>(Table2[[#This Row],[Close Price]]-Table2[[#This Row],[20D EMA]])/Table2[[#This Row],[20D EMA]]</f>
        <v>-4.5611514766417081E-2</v>
      </c>
      <c r="T646" s="1">
        <f>(Table2[[#This Row],[Close Price]]-Table2[[#This Row],[50D EMA]])/Table2[[#This Row],[50D EMA]]</f>
        <v>-2.9394220922169829E-2</v>
      </c>
      <c r="U646" s="1">
        <f>(Table2[[#This Row],[Close Price]]-Table2[[#This Row],[200D EMA]])/Table2[[#This Row],[200D EMA]]</f>
        <v>2.8774256811597079E-2</v>
      </c>
      <c r="V646">
        <v>0.87747100006325496</v>
      </c>
      <c r="W646">
        <v>1690</v>
      </c>
      <c r="X646">
        <v>1785.8</v>
      </c>
      <c r="Y646">
        <v>1690</v>
      </c>
      <c r="Z646">
        <v>1785.8</v>
      </c>
      <c r="AA646">
        <v>1690</v>
      </c>
      <c r="AB646">
        <v>1869.4</v>
      </c>
      <c r="AC646" s="1">
        <f>(Table2[[#This Row],[Close Price]]/Table2[[#This Row],[Day Low]])-1</f>
        <v>2.2071005917159825E-2</v>
      </c>
      <c r="AD646" s="1">
        <f>(Table2[[#This Row],[Day High]]/Table2[[#This Row],[Close Price]])-1</f>
        <v>3.3867886296532257E-2</v>
      </c>
      <c r="AE646" s="1">
        <f>(Table2[[#This Row],[Close Price]]/Table2[[#This Row],[Current Week Low]])-1</f>
        <v>2.2071005917159825E-2</v>
      </c>
      <c r="AF646" s="1">
        <f>(Table2[[#This Row],[Current Week High]]/Table2[[#This Row],[Close Price]])-1</f>
        <v>3.3867886296532257E-2</v>
      </c>
      <c r="AG646" s="1">
        <f>(Table2[[#This Row],[Close Price]]/Table2[[#This Row],[Current Month Low]])-1</f>
        <v>2.2071005917159825E-2</v>
      </c>
      <c r="AH646" s="1">
        <f>(Table2[[#This Row],[Current Month High]]/Table2[[#This Row],[Close Price]])-1</f>
        <v>8.2267122098072187E-2</v>
      </c>
      <c r="AI646">
        <v>14.568980489781699</v>
      </c>
      <c r="AJ646">
        <v>32.157612853863803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</v>
      </c>
      <c r="AM646" t="s">
        <v>3190</v>
      </c>
      <c r="AN646">
        <v>-5.07</v>
      </c>
      <c r="AO646" t="s">
        <v>3189</v>
      </c>
      <c r="AP646">
        <v>-8.5358961818762999E-2</v>
      </c>
      <c r="AQ646">
        <f>(Table2[[#This Row],[Sharpe Ratio]]-AVERAGE(Table2[Sharpe Ratio]))/_xlfn.STDEV.P(Table2[Sharpe Ratio])</f>
        <v>-1.7138943280717127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-3.6081296246262995</v>
      </c>
      <c r="AS646">
        <f>_xlfn.RANK.AVG(Table2[[#This Row],[1Y Return vs Nifty Z-Score]],Table2[1Y Return vs Nifty Z-Score])</f>
        <v>633</v>
      </c>
      <c r="AT646">
        <f>_xlfn.RANK.AVG(Table2[[#This Row],[6M Return vs Nifty Z-Score]],Table2[6M Return vs Nifty Z-Score])</f>
        <v>439</v>
      </c>
      <c r="AU646">
        <f>_xlfn.RANK.AVG(Table2[[#This Row],[Sharpe Ratio Z-Score]],Table2[Sharpe Ratio Z-Score])</f>
        <v>700</v>
      </c>
      <c r="AV646">
        <f>(Table2[[#This Row],[Rank 1Y]]+Table2[[#This Row],[Rank 6M]]+Table2[[#This Row],[Rank Sharpe]])/3</f>
        <v>590.66666666666663</v>
      </c>
    </row>
    <row r="647" spans="1:48" x14ac:dyDescent="0.3">
      <c r="A647" t="s">
        <v>951</v>
      </c>
      <c r="B647" t="s">
        <v>952</v>
      </c>
      <c r="C647" t="s">
        <v>3145</v>
      </c>
      <c r="D647" t="s">
        <v>167</v>
      </c>
      <c r="E647">
        <v>15683.46754494</v>
      </c>
      <c r="F647">
        <v>978.8</v>
      </c>
      <c r="G647">
        <v>-33.347709536642697</v>
      </c>
      <c r="H647">
        <f>(Table2[[#This Row],[1Y Return vs Nifty]]-AVERAGE(Table2[1Y Return vs Nifty]))/_xlfn.STDEV.P(Table2[1Y Return vs Nifty])</f>
        <v>-1.0190510302180518</v>
      </c>
      <c r="I647">
        <v>-7.9540533393220398</v>
      </c>
      <c r="J647">
        <f>(Table2[[#This Row],[1M Return vs Nifty]]-AVERAGE(Table2[1M Return vs Nifty]))/_xlfn.STDEV.P(Table2[1M Return vs Nifty])</f>
        <v>-0.84685801481610801</v>
      </c>
      <c r="K647">
        <v>-5.3172535187976804</v>
      </c>
      <c r="L647">
        <f>(Table2[[#This Row],[6M Return vs Nifty]]-AVERAGE(Table2[6M Return vs Nifty]))/_xlfn.STDEV.P(Table2[6M Return vs Nifty])</f>
        <v>-0.38045783647453424</v>
      </c>
      <c r="M647">
        <v>1.67850693609257</v>
      </c>
      <c r="N647">
        <f>(Table2[[#This Row],[1W Return vs Nifty]]-AVERAGE(Table2[1W Return vs Nifty]))/_xlfn.STDEV.P(Table2[1W Return vs Nifty])</f>
        <v>6.1528867863924884E-2</v>
      </c>
      <c r="O647" t="e">
        <v>#N/A</v>
      </c>
      <c r="P647">
        <v>1072.9117653411599</v>
      </c>
      <c r="Q647">
        <v>1019.54942078566</v>
      </c>
      <c r="R647">
        <v>27.7032876295679</v>
      </c>
      <c r="S647" s="1" t="e">
        <f>(Table2[[#This Row],[Close Price]]-Table2[[#This Row],[20D EMA]])/Table2[[#This Row],[20D EMA]]</f>
        <v>#N/A</v>
      </c>
      <c r="T647" s="1">
        <f>(Table2[[#This Row],[Close Price]]-Table2[[#This Row],[50D EMA]])/Table2[[#This Row],[50D EMA]]</f>
        <v>-8.7716220831295225E-2</v>
      </c>
      <c r="U647" s="1">
        <f>(Table2[[#This Row],[Close Price]]-Table2[[#This Row],[200D EMA]])/Table2[[#This Row],[200D EMA]]</f>
        <v>-3.9968068202381732E-2</v>
      </c>
      <c r="V647">
        <v>0.66993370324684098</v>
      </c>
      <c r="W647" t="e">
        <v>#N/A</v>
      </c>
      <c r="X647" t="e">
        <v>#N/A</v>
      </c>
      <c r="Y647" t="e">
        <v>#N/A</v>
      </c>
      <c r="Z647" t="e">
        <v>#N/A</v>
      </c>
      <c r="AA647" t="e">
        <v>#N/A</v>
      </c>
      <c r="AB647" t="e">
        <v>#N/A</v>
      </c>
      <c r="AC647" s="1" t="e">
        <f>(Table2[[#This Row],[Close Price]]/Table2[[#This Row],[Day Low]])-1</f>
        <v>#N/A</v>
      </c>
      <c r="AD647" s="1" t="e">
        <f>(Table2[[#This Row],[Day High]]/Table2[[#This Row],[Close Price]])-1</f>
        <v>#N/A</v>
      </c>
      <c r="AE647" s="1" t="e">
        <f>(Table2[[#This Row],[Close Price]]/Table2[[#This Row],[Current Week Low]])-1</f>
        <v>#N/A</v>
      </c>
      <c r="AF647" s="1" t="e">
        <f>(Table2[[#This Row],[Current Week High]]/Table2[[#This Row],[Close Price]])-1</f>
        <v>#N/A</v>
      </c>
      <c r="AG647" s="1" t="e">
        <f>(Table2[[#This Row],[Close Price]]/Table2[[#This Row],[Current Month Low]])-1</f>
        <v>#N/A</v>
      </c>
      <c r="AH647" s="1" t="e">
        <f>(Table2[[#This Row],[Current Month High]]/Table2[[#This Row],[Close Price]])-1</f>
        <v>#N/A</v>
      </c>
      <c r="AI647">
        <v>23.620760114425799</v>
      </c>
      <c r="AJ647">
        <v>17.587698222008601</v>
      </c>
      <c r="AK647" t="e">
        <f>IF(AND(Table2[[#This Row],[20D EMA]]&gt;Table2[[#This Row],[50D EMA]],Table2[[#This Row],[50D EMA]]&gt;Table2[[#This Row],[200D EMA]]),"Uptrend","Downtrend/NoTrend")</f>
        <v>#N/A</v>
      </c>
      <c r="AL647" t="e">
        <v>#N/A</v>
      </c>
      <c r="AM647" t="e">
        <v>#N/A</v>
      </c>
      <c r="AN647" t="e">
        <v>#N/A</v>
      </c>
      <c r="AO647" t="e">
        <v>#N/A</v>
      </c>
      <c r="AP647">
        <v>-4.7525517084879003E-2</v>
      </c>
      <c r="AQ647">
        <f>(Table2[[#This Row],[Sharpe Ratio]]-AVERAGE(Table2[Sharpe Ratio]))/_xlfn.STDEV.P(Table2[Sharpe Ratio])</f>
        <v>-1.2721848252298837</v>
      </c>
      <c r="AR647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47">
        <f>_xlfn.RANK.AVG(Table2[[#This Row],[1Y Return vs Nifty Z-Score]],Table2[1Y Return vs Nifty Z-Score])</f>
        <v>661</v>
      </c>
      <c r="AT647">
        <f>_xlfn.RANK.AVG(Table2[[#This Row],[6M Return vs Nifty Z-Score]],Table2[6M Return vs Nifty Z-Score])</f>
        <v>456</v>
      </c>
      <c r="AU647">
        <f>_xlfn.RANK.AVG(Table2[[#This Row],[Sharpe Ratio Z-Score]],Table2[Sharpe Ratio Z-Score])</f>
        <v>657</v>
      </c>
      <c r="AV647">
        <f>(Table2[[#This Row],[Rank 1Y]]+Table2[[#This Row],[Rank 6M]]+Table2[[#This Row],[Rank Sharpe]])/3</f>
        <v>591.33333333333337</v>
      </c>
    </row>
    <row r="648" spans="1:48" x14ac:dyDescent="0.3">
      <c r="A648" t="s">
        <v>1395</v>
      </c>
      <c r="B648" t="s">
        <v>1396</v>
      </c>
      <c r="C648" t="s">
        <v>3143</v>
      </c>
      <c r="D648" t="s">
        <v>446</v>
      </c>
      <c r="E648">
        <v>7986.90513061</v>
      </c>
      <c r="F648">
        <v>486.6</v>
      </c>
      <c r="G648">
        <v>-23.093167661831799</v>
      </c>
      <c r="H648">
        <f>(Table2[[#This Row],[1Y Return vs Nifty]]-AVERAGE(Table2[1Y Return vs Nifty]))/_xlfn.STDEV.P(Table2[1Y Return vs Nifty])</f>
        <v>-0.8347342311844792</v>
      </c>
      <c r="I648">
        <v>1.5406204350289301</v>
      </c>
      <c r="J648">
        <f>(Table2[[#This Row],[1M Return vs Nifty]]-AVERAGE(Table2[1M Return vs Nifty]))/_xlfn.STDEV.P(Table2[1M Return vs Nifty])</f>
        <v>0.21394763789179214</v>
      </c>
      <c r="K648">
        <v>-9.29698131554143</v>
      </c>
      <c r="L648">
        <f>(Table2[[#This Row],[6M Return vs Nifty]]-AVERAGE(Table2[6M Return vs Nifty]))/_xlfn.STDEV.P(Table2[6M Return vs Nifty])</f>
        <v>-0.52092316691773821</v>
      </c>
      <c r="M648">
        <v>2.9818618040513098</v>
      </c>
      <c r="N648">
        <f>(Table2[[#This Row],[1W Return vs Nifty]]-AVERAGE(Table2[1W Return vs Nifty]))/_xlfn.STDEV.P(Table2[1W Return vs Nifty])</f>
        <v>0.3950682985519044</v>
      </c>
      <c r="O648">
        <v>507.88</v>
      </c>
      <c r="P648">
        <v>510.73601926281202</v>
      </c>
      <c r="Q648">
        <v>498.31223333487799</v>
      </c>
      <c r="R648">
        <v>43.379191647282603</v>
      </c>
      <c r="S648" s="1">
        <f>(Table2[[#This Row],[Close Price]]-Table2[[#This Row],[20D EMA]])/Table2[[#This Row],[20D EMA]]</f>
        <v>-4.1899661337323722E-2</v>
      </c>
      <c r="T648" s="1">
        <f>(Table2[[#This Row],[Close Price]]-Table2[[#This Row],[50D EMA]])/Table2[[#This Row],[50D EMA]]</f>
        <v>-4.7257327371681229E-2</v>
      </c>
      <c r="U648" s="1">
        <f>(Table2[[#This Row],[Close Price]]-Table2[[#This Row],[200D EMA]])/Table2[[#This Row],[200D EMA]]</f>
        <v>-2.3503804545386423E-2</v>
      </c>
      <c r="V648">
        <v>0.34986670298394201</v>
      </c>
      <c r="W648">
        <v>479.6</v>
      </c>
      <c r="X648">
        <v>510.5</v>
      </c>
      <c r="Y648">
        <v>479.6</v>
      </c>
      <c r="Z648">
        <v>510.5</v>
      </c>
      <c r="AA648">
        <v>479.6</v>
      </c>
      <c r="AB648">
        <v>529</v>
      </c>
      <c r="AC648" s="1">
        <f>(Table2[[#This Row],[Close Price]]/Table2[[#This Row],[Day Low]])-1</f>
        <v>1.4595496246872397E-2</v>
      </c>
      <c r="AD648" s="1">
        <f>(Table2[[#This Row],[Day High]]/Table2[[#This Row],[Close Price]])-1</f>
        <v>4.9116317303740109E-2</v>
      </c>
      <c r="AE648" s="1">
        <f>(Table2[[#This Row],[Close Price]]/Table2[[#This Row],[Current Week Low]])-1</f>
        <v>1.4595496246872397E-2</v>
      </c>
      <c r="AF648" s="1">
        <f>(Table2[[#This Row],[Current Week High]]/Table2[[#This Row],[Close Price]])-1</f>
        <v>4.9116317303740109E-2</v>
      </c>
      <c r="AG648" s="1">
        <f>(Table2[[#This Row],[Close Price]]/Table2[[#This Row],[Current Month Low]])-1</f>
        <v>1.4595496246872397E-2</v>
      </c>
      <c r="AH648" s="1">
        <f>(Table2[[#This Row],[Current Month High]]/Table2[[#This Row],[Close Price]])-1</f>
        <v>8.7135224003288103E-2</v>
      </c>
      <c r="AI648">
        <v>30.2712700369913</v>
      </c>
      <c r="AJ648">
        <v>20.804369414101199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-7.0000000000000007E-2</v>
      </c>
      <c r="AM648" t="s">
        <v>3189</v>
      </c>
      <c r="AN648">
        <v>-8.01</v>
      </c>
      <c r="AO648" t="s">
        <v>3189</v>
      </c>
      <c r="AP648">
        <v>-6.6956219507025003E-2</v>
      </c>
      <c r="AQ648">
        <f>(Table2[[#This Row],[Sharpe Ratio]]-AVERAGE(Table2[Sharpe Ratio]))/_xlfn.STDEV.P(Table2[Sharpe Ratio])</f>
        <v>-1.4990403486199297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596</v>
      </c>
      <c r="AT648">
        <f>_xlfn.RANK.AVG(Table2[[#This Row],[6M Return vs Nifty Z-Score]],Table2[6M Return vs Nifty Z-Score])</f>
        <v>496</v>
      </c>
      <c r="AU648">
        <f>_xlfn.RANK.AVG(Table2[[#This Row],[Sharpe Ratio Z-Score]],Table2[Sharpe Ratio Z-Score])</f>
        <v>682</v>
      </c>
      <c r="AV648">
        <f>(Table2[[#This Row],[Rank 1Y]]+Table2[[#This Row],[Rank 6M]]+Table2[[#This Row],[Rank Sharpe]])/3</f>
        <v>591.33333333333337</v>
      </c>
    </row>
    <row r="649" spans="1:48" x14ac:dyDescent="0.3">
      <c r="A649" t="s">
        <v>900</v>
      </c>
      <c r="B649" t="s">
        <v>901</v>
      </c>
      <c r="C649" t="s">
        <v>3143</v>
      </c>
      <c r="D649" t="s">
        <v>482</v>
      </c>
      <c r="E649">
        <v>16956.392521199999</v>
      </c>
      <c r="F649">
        <v>3321.1</v>
      </c>
      <c r="G649">
        <v>-36.885269142240197</v>
      </c>
      <c r="H649">
        <f>(Table2[[#This Row],[1Y Return vs Nifty]]-AVERAGE(Table2[1Y Return vs Nifty]))/_xlfn.STDEV.P(Table2[1Y Return vs Nifty])</f>
        <v>-1.082635700391942</v>
      </c>
      <c r="I649">
        <v>4.6521127751350804</v>
      </c>
      <c r="J649">
        <f>(Table2[[#This Row],[1M Return vs Nifty]]-AVERAGE(Table2[1M Return vs Nifty]))/_xlfn.STDEV.P(Table2[1M Return vs Nifty])</f>
        <v>0.56158345363287199</v>
      </c>
      <c r="K649">
        <v>-2.8794582156262001</v>
      </c>
      <c r="L649">
        <f>(Table2[[#This Row],[6M Return vs Nifty]]-AVERAGE(Table2[6M Return vs Nifty]))/_xlfn.STDEV.P(Table2[6M Return vs Nifty])</f>
        <v>-0.29441533801696423</v>
      </c>
      <c r="M649">
        <v>2.4788679037417398</v>
      </c>
      <c r="N649">
        <f>(Table2[[#This Row],[1W Return vs Nifty]]-AVERAGE(Table2[1W Return vs Nifty]))/_xlfn.STDEV.P(Table2[1W Return vs Nifty])</f>
        <v>0.26634794519830696</v>
      </c>
      <c r="O649">
        <v>3378.82</v>
      </c>
      <c r="P649">
        <v>3389.70837167727</v>
      </c>
      <c r="Q649">
        <v>3487.9361784968401</v>
      </c>
      <c r="R649">
        <v>52.6406512478707</v>
      </c>
      <c r="S649" s="1">
        <f>(Table2[[#This Row],[Close Price]]-Table2[[#This Row],[20D EMA]])/Table2[[#This Row],[20D EMA]]</f>
        <v>-1.7082886925021235E-2</v>
      </c>
      <c r="T649" s="1">
        <f>(Table2[[#This Row],[Close Price]]-Table2[[#This Row],[50D EMA]])/Table2[[#This Row],[50D EMA]]</f>
        <v>-2.0240198906350686E-2</v>
      </c>
      <c r="U649" s="1">
        <f>(Table2[[#This Row],[Close Price]]-Table2[[#This Row],[200D EMA]])/Table2[[#This Row],[200D EMA]]</f>
        <v>-4.783234840287124E-2</v>
      </c>
      <c r="V649">
        <v>0.93190967697765603</v>
      </c>
      <c r="W649">
        <v>3308.05</v>
      </c>
      <c r="X649">
        <v>3445.8</v>
      </c>
      <c r="Y649">
        <v>3308.05</v>
      </c>
      <c r="Z649">
        <v>3445.8</v>
      </c>
      <c r="AA649">
        <v>3308.05</v>
      </c>
      <c r="AB649">
        <v>3612.85</v>
      </c>
      <c r="AC649" s="1">
        <f>(Table2[[#This Row],[Close Price]]/Table2[[#This Row],[Day Low]])-1</f>
        <v>3.9449222351535251E-3</v>
      </c>
      <c r="AD649" s="1">
        <f>(Table2[[#This Row],[Day High]]/Table2[[#This Row],[Close Price]])-1</f>
        <v>3.7547800427569333E-2</v>
      </c>
      <c r="AE649" s="1">
        <f>(Table2[[#This Row],[Close Price]]/Table2[[#This Row],[Current Week Low]])-1</f>
        <v>3.9449222351535251E-3</v>
      </c>
      <c r="AF649" s="1">
        <f>(Table2[[#This Row],[Current Week High]]/Table2[[#This Row],[Close Price]])-1</f>
        <v>3.7547800427569333E-2</v>
      </c>
      <c r="AG649" s="1">
        <f>(Table2[[#This Row],[Close Price]]/Table2[[#This Row],[Current Month Low]])-1</f>
        <v>3.9449222351535251E-3</v>
      </c>
      <c r="AH649" s="1">
        <f>(Table2[[#This Row],[Current Month High]]/Table2[[#This Row],[Close Price]])-1</f>
        <v>8.7847399957845296E-2</v>
      </c>
      <c r="AI649">
        <v>19.823251332389798</v>
      </c>
      <c r="AJ649">
        <v>15.4783636711347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-0.08</v>
      </c>
      <c r="AM649" t="s">
        <v>3189</v>
      </c>
      <c r="AN649">
        <v>3.35</v>
      </c>
      <c r="AO649" t="s">
        <v>3188</v>
      </c>
      <c r="AP649">
        <v>-6.3178625598055996E-2</v>
      </c>
      <c r="AQ649">
        <f>(Table2[[#This Row],[Sharpe Ratio]]-AVERAGE(Table2[Sharpe Ratio]))/_xlfn.STDEV.P(Table2[Sharpe Ratio])</f>
        <v>-1.4549365367887377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672</v>
      </c>
      <c r="AT649">
        <f>_xlfn.RANK.AVG(Table2[[#This Row],[6M Return vs Nifty Z-Score]],Table2[6M Return vs Nifty Z-Score])</f>
        <v>427</v>
      </c>
      <c r="AU649">
        <f>_xlfn.RANK.AVG(Table2[[#This Row],[Sharpe Ratio Z-Score]],Table2[Sharpe Ratio Z-Score])</f>
        <v>676</v>
      </c>
      <c r="AV649">
        <f>(Table2[[#This Row],[Rank 1Y]]+Table2[[#This Row],[Rank 6M]]+Table2[[#This Row],[Rank Sharpe]])/3</f>
        <v>591.66666666666663</v>
      </c>
    </row>
    <row r="650" spans="1:48" x14ac:dyDescent="0.3">
      <c r="A650" t="s">
        <v>1101</v>
      </c>
      <c r="B650" t="s">
        <v>1102</v>
      </c>
      <c r="C650" t="s">
        <v>3128</v>
      </c>
      <c r="D650" t="s">
        <v>287</v>
      </c>
      <c r="E650">
        <v>11859.421348669999</v>
      </c>
      <c r="F650">
        <v>853.75</v>
      </c>
      <c r="G650">
        <v>-42.5782966824056</v>
      </c>
      <c r="H650">
        <f>(Table2[[#This Row],[1Y Return vs Nifty]]-AVERAGE(Table2[1Y Return vs Nifty]))/_xlfn.STDEV.P(Table2[1Y Return vs Nifty])</f>
        <v>-1.1849631008573684</v>
      </c>
      <c r="I650">
        <v>-5.3244457111706698</v>
      </c>
      <c r="J650">
        <f>(Table2[[#This Row],[1M Return vs Nifty]]-AVERAGE(Table2[1M Return vs Nifty]))/_xlfn.STDEV.P(Table2[1M Return vs Nifty])</f>
        <v>-0.55306143974236677</v>
      </c>
      <c r="K650">
        <v>-17.1503770298593</v>
      </c>
      <c r="L650">
        <f>(Table2[[#This Row],[6M Return vs Nifty]]-AVERAGE(Table2[6M Return vs Nifty]))/_xlfn.STDEV.P(Table2[6M Return vs Nifty])</f>
        <v>-0.79811042203993332</v>
      </c>
      <c r="M650">
        <v>2.52328855486126</v>
      </c>
      <c r="N650">
        <f>(Table2[[#This Row],[1W Return vs Nifty]]-AVERAGE(Table2[1W Return vs Nifty]))/_xlfn.STDEV.P(Table2[1W Return vs Nifty])</f>
        <v>0.27771556199203434</v>
      </c>
      <c r="O650">
        <v>909.2</v>
      </c>
      <c r="P650">
        <v>924.12378827936504</v>
      </c>
      <c r="Q650">
        <v>940.06575929036296</v>
      </c>
      <c r="R650">
        <v>27.167628224615001</v>
      </c>
      <c r="S650" s="1">
        <f>(Table2[[#This Row],[Close Price]]-Table2[[#This Row],[20D EMA]])/Table2[[#This Row],[20D EMA]]</f>
        <v>-6.0987681478222658E-2</v>
      </c>
      <c r="T650" s="1">
        <f>(Table2[[#This Row],[Close Price]]-Table2[[#This Row],[50D EMA]])/Table2[[#This Row],[50D EMA]]</f>
        <v>-7.6151906456595683E-2</v>
      </c>
      <c r="U650" s="1">
        <f>(Table2[[#This Row],[Close Price]]-Table2[[#This Row],[200D EMA]])/Table2[[#This Row],[200D EMA]]</f>
        <v>-9.1818852497639117E-2</v>
      </c>
      <c r="V650">
        <v>0.43210422299622397</v>
      </c>
      <c r="W650">
        <v>851</v>
      </c>
      <c r="X650">
        <v>887.95</v>
      </c>
      <c r="Y650">
        <v>851</v>
      </c>
      <c r="Z650">
        <v>887.95</v>
      </c>
      <c r="AA650">
        <v>851</v>
      </c>
      <c r="AB650">
        <v>917.45</v>
      </c>
      <c r="AC650" s="1">
        <f>(Table2[[#This Row],[Close Price]]/Table2[[#This Row],[Day Low]])-1</f>
        <v>3.2314923619272129E-3</v>
      </c>
      <c r="AD650" s="1">
        <f>(Table2[[#This Row],[Day High]]/Table2[[#This Row],[Close Price]])-1</f>
        <v>4.0058565153733516E-2</v>
      </c>
      <c r="AE650" s="1">
        <f>(Table2[[#This Row],[Close Price]]/Table2[[#This Row],[Current Week Low]])-1</f>
        <v>3.2314923619272129E-3</v>
      </c>
      <c r="AF650" s="1">
        <f>(Table2[[#This Row],[Current Week High]]/Table2[[#This Row],[Close Price]])-1</f>
        <v>4.0058565153733516E-2</v>
      </c>
      <c r="AG650" s="1">
        <f>(Table2[[#This Row],[Close Price]]/Table2[[#This Row],[Current Month Low]])-1</f>
        <v>3.2314923619272129E-3</v>
      </c>
      <c r="AH650" s="1">
        <f>(Table2[[#This Row],[Current Month High]]/Table2[[#This Row],[Close Price]])-1</f>
        <v>7.4612005856515395E-2</v>
      </c>
      <c r="AI650">
        <v>46.178623718887202</v>
      </c>
      <c r="AJ650">
        <v>9.1682117511668206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-0.18</v>
      </c>
      <c r="AM650" t="s">
        <v>3189</v>
      </c>
      <c r="AN650">
        <v>-8.93</v>
      </c>
      <c r="AO650" t="s">
        <v>3189</v>
      </c>
      <c r="AP650">
        <v>9.9580703806600003E-4</v>
      </c>
      <c r="AQ650">
        <f>(Table2[[#This Row],[Sharpe Ratio]]-AVERAGE(Table2[Sharpe Ratio]))/_xlfn.STDEV.P(Table2[Sharpe Ratio])</f>
        <v>-0.70569319047852141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691</v>
      </c>
      <c r="AT650">
        <f>_xlfn.RANK.AVG(Table2[[#This Row],[6M Return vs Nifty Z-Score]],Table2[6M Return vs Nifty Z-Score])</f>
        <v>584</v>
      </c>
      <c r="AU650">
        <f>_xlfn.RANK.AVG(Table2[[#This Row],[Sharpe Ratio Z-Score]],Table2[Sharpe Ratio Z-Score])</f>
        <v>511</v>
      </c>
      <c r="AV650">
        <f>(Table2[[#This Row],[Rank 1Y]]+Table2[[#This Row],[Rank 6M]]+Table2[[#This Row],[Rank Sharpe]])/3</f>
        <v>595.33333333333337</v>
      </c>
    </row>
    <row r="651" spans="1:48" x14ac:dyDescent="0.3">
      <c r="A651" t="s">
        <v>2117</v>
      </c>
      <c r="B651" t="s">
        <v>2118</v>
      </c>
      <c r="C651" t="s">
        <v>3141</v>
      </c>
      <c r="D651" t="s">
        <v>106</v>
      </c>
      <c r="E651">
        <v>2939.9452197000001</v>
      </c>
      <c r="F651">
        <v>666.7</v>
      </c>
      <c r="G651">
        <v>-41.283272595223202</v>
      </c>
      <c r="H651">
        <f>(Table2[[#This Row],[1Y Return vs Nifty]]-AVERAGE(Table2[1Y Return vs Nifty]))/_xlfn.STDEV.P(Table2[1Y Return vs Nifty])</f>
        <v>-1.1616861278502018</v>
      </c>
      <c r="I651">
        <v>-1.60495441593306</v>
      </c>
      <c r="J651">
        <f>(Table2[[#This Row],[1M Return vs Nifty]]-AVERAGE(Table2[1M Return vs Nifty]))/_xlfn.STDEV.P(Table2[1M Return vs Nifty])</f>
        <v>-0.13749609384867911</v>
      </c>
      <c r="K651">
        <v>-15.1985723314962</v>
      </c>
      <c r="L651">
        <f>(Table2[[#This Row],[6M Return vs Nifty]]-AVERAGE(Table2[6M Return vs Nifty]))/_xlfn.STDEV.P(Table2[6M Return vs Nifty])</f>
        <v>-0.72922106429529276</v>
      </c>
      <c r="M651">
        <v>-7.13727669108941E-2</v>
      </c>
      <c r="N651">
        <f>(Table2[[#This Row],[1W Return vs Nifty]]-AVERAGE(Table2[1W Return vs Nifty]))/_xlfn.STDEV.P(Table2[1W Return vs Nifty])</f>
        <v>-0.38628000925817496</v>
      </c>
      <c r="O651">
        <v>699.03</v>
      </c>
      <c r="P651">
        <v>713.02682684444403</v>
      </c>
      <c r="Q651">
        <v>767.41232279033795</v>
      </c>
      <c r="R651">
        <v>33.426155274108901</v>
      </c>
      <c r="S651" s="1">
        <f>(Table2[[#This Row],[Close Price]]-Table2[[#This Row],[20D EMA]])/Table2[[#This Row],[20D EMA]]</f>
        <v>-4.6249803298856883E-2</v>
      </c>
      <c r="T651" s="1">
        <f>(Table2[[#This Row],[Close Price]]-Table2[[#This Row],[50D EMA]])/Table2[[#This Row],[50D EMA]]</f>
        <v>-6.4972067109265688E-2</v>
      </c>
      <c r="U651" s="1">
        <f>(Table2[[#This Row],[Close Price]]-Table2[[#This Row],[200D EMA]])/Table2[[#This Row],[200D EMA]]</f>
        <v>-0.13123625956922921</v>
      </c>
      <c r="V651">
        <v>0.26474026760950198</v>
      </c>
      <c r="W651">
        <v>664.05</v>
      </c>
      <c r="X651">
        <v>699.95</v>
      </c>
      <c r="Y651">
        <v>664.05</v>
      </c>
      <c r="Z651">
        <v>699.95</v>
      </c>
      <c r="AA651">
        <v>664.05</v>
      </c>
      <c r="AB651">
        <v>710.65</v>
      </c>
      <c r="AC651" s="1">
        <f>(Table2[[#This Row],[Close Price]]/Table2[[#This Row],[Day Low]])-1</f>
        <v>3.9906633536632707E-3</v>
      </c>
      <c r="AD651" s="1">
        <f>(Table2[[#This Row],[Day High]]/Table2[[#This Row],[Close Price]])-1</f>
        <v>4.9872506374681214E-2</v>
      </c>
      <c r="AE651" s="1">
        <f>(Table2[[#This Row],[Close Price]]/Table2[[#This Row],[Current Week Low]])-1</f>
        <v>3.9906633536632707E-3</v>
      </c>
      <c r="AF651" s="1">
        <f>(Table2[[#This Row],[Current Week High]]/Table2[[#This Row],[Close Price]])-1</f>
        <v>4.9872506374681214E-2</v>
      </c>
      <c r="AG651" s="1">
        <f>(Table2[[#This Row],[Close Price]]/Table2[[#This Row],[Current Month Low]])-1</f>
        <v>3.9906633536632707E-3</v>
      </c>
      <c r="AH651" s="1">
        <f>(Table2[[#This Row],[Current Month High]]/Table2[[#This Row],[Close Price]])-1</f>
        <v>6.592170391480412E-2</v>
      </c>
      <c r="AI651">
        <v>33.313334333283301</v>
      </c>
      <c r="AJ651">
        <v>7.7407886231415803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-0.15</v>
      </c>
      <c r="AM651" t="s">
        <v>3189</v>
      </c>
      <c r="AN651">
        <v>-4.99</v>
      </c>
      <c r="AO651" t="s">
        <v>3189</v>
      </c>
      <c r="AQ651">
        <f>(Table2[[#This Row],[Sharpe Ratio]]-AVERAGE(Table2[Sharpe Ratio]))/_xlfn.STDEV.P(Table2[Sharpe Ratio])</f>
        <v>-0.71731934386752505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686</v>
      </c>
      <c r="AT651">
        <f>_xlfn.RANK.AVG(Table2[[#This Row],[6M Return vs Nifty Z-Score]],Table2[6M Return vs Nifty Z-Score])</f>
        <v>561</v>
      </c>
      <c r="AU651">
        <f>_xlfn.RANK.AVG(Table2[[#This Row],[Sharpe Ratio Z-Score]],Table2[Sharpe Ratio Z-Score])</f>
        <v>541.5</v>
      </c>
      <c r="AV651">
        <f>(Table2[[#This Row],[Rank 1Y]]+Table2[[#This Row],[Rank 6M]]+Table2[[#This Row],[Rank Sharpe]])/3</f>
        <v>596.16666666666663</v>
      </c>
    </row>
    <row r="652" spans="1:48" x14ac:dyDescent="0.3">
      <c r="A652" t="s">
        <v>440</v>
      </c>
      <c r="B652" t="s">
        <v>441</v>
      </c>
      <c r="C652" t="s">
        <v>3128</v>
      </c>
      <c r="D652" t="s">
        <v>287</v>
      </c>
      <c r="E652">
        <v>53676.563236279901</v>
      </c>
      <c r="F652">
        <v>5145.8</v>
      </c>
      <c r="G652">
        <v>-17.762313617352898</v>
      </c>
      <c r="H652">
        <f>(Table2[[#This Row],[1Y Return vs Nifty]]-AVERAGE(Table2[1Y Return vs Nifty]))/_xlfn.STDEV.P(Table2[1Y Return vs Nifty])</f>
        <v>-0.73891659587820724</v>
      </c>
      <c r="I652">
        <v>-8.3937009214786702</v>
      </c>
      <c r="J652">
        <f>(Table2[[#This Row],[1M Return vs Nifty]]-AVERAGE(Table2[1M Return vs Nifty]))/_xlfn.STDEV.P(Table2[1M Return vs Nifty])</f>
        <v>-0.8959782533240388</v>
      </c>
      <c r="K652">
        <v>-19.882039008533798</v>
      </c>
      <c r="L652">
        <f>(Table2[[#This Row],[6M Return vs Nifty]]-AVERAGE(Table2[6M Return vs Nifty]))/_xlfn.STDEV.P(Table2[6M Return vs Nifty])</f>
        <v>-0.8945250066775059</v>
      </c>
      <c r="M652">
        <v>-1.5359369277433499</v>
      </c>
      <c r="N652">
        <f>(Table2[[#This Row],[1W Return vs Nifty]]-AVERAGE(Table2[1W Return vs Nifty]))/_xlfn.STDEV.P(Table2[1W Return vs Nifty])</f>
        <v>-0.76107424866215889</v>
      </c>
      <c r="O652">
        <v>5386.66</v>
      </c>
      <c r="P652">
        <v>5353.2628144652299</v>
      </c>
      <c r="Q652">
        <v>5069.0731462773501</v>
      </c>
      <c r="R652">
        <v>14.112905503802899</v>
      </c>
      <c r="S652" s="1">
        <f>(Table2[[#This Row],[Close Price]]-Table2[[#This Row],[20D EMA]])/Table2[[#This Row],[20D EMA]]</f>
        <v>-4.471416425020322E-2</v>
      </c>
      <c r="T652" s="1">
        <f>(Table2[[#This Row],[Close Price]]-Table2[[#This Row],[50D EMA]])/Table2[[#This Row],[50D EMA]]</f>
        <v>-3.8754460906465775E-2</v>
      </c>
      <c r="U652" s="1">
        <f>(Table2[[#This Row],[Close Price]]-Table2[[#This Row],[200D EMA]])/Table2[[#This Row],[200D EMA]]</f>
        <v>1.5136268802709442E-2</v>
      </c>
      <c r="V652">
        <v>1.0883619613518301</v>
      </c>
      <c r="W652">
        <v>5007.8500000000004</v>
      </c>
      <c r="X652">
        <v>5186.75</v>
      </c>
      <c r="Y652">
        <v>5007.8500000000004</v>
      </c>
      <c r="Z652">
        <v>5186.75</v>
      </c>
      <c r="AA652">
        <v>5007.8500000000004</v>
      </c>
      <c r="AB652">
        <v>5400</v>
      </c>
      <c r="AC652" s="1">
        <f>(Table2[[#This Row],[Close Price]]/Table2[[#This Row],[Day Low]])-1</f>
        <v>2.7546751599987873E-2</v>
      </c>
      <c r="AD652" s="1">
        <f>(Table2[[#This Row],[Day High]]/Table2[[#This Row],[Close Price]])-1</f>
        <v>7.9579462862917616E-3</v>
      </c>
      <c r="AE652" s="1">
        <f>(Table2[[#This Row],[Close Price]]/Table2[[#This Row],[Current Week Low]])-1</f>
        <v>2.7546751599987873E-2</v>
      </c>
      <c r="AF652" s="1">
        <f>(Table2[[#This Row],[Current Week High]]/Table2[[#This Row],[Close Price]])-1</f>
        <v>7.9579462862917616E-3</v>
      </c>
      <c r="AG652" s="1">
        <f>(Table2[[#This Row],[Close Price]]/Table2[[#This Row],[Current Month Low]])-1</f>
        <v>2.7546751599987873E-2</v>
      </c>
      <c r="AH652" s="1">
        <f>(Table2[[#This Row],[Current Month High]]/Table2[[#This Row],[Close Price]])-1</f>
        <v>4.9399510280228487E-2</v>
      </c>
      <c r="AI652">
        <v>16.599945586692002</v>
      </c>
      <c r="AJ652">
        <v>25.171491121381599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0.01</v>
      </c>
      <c r="AM652" t="s">
        <v>3188</v>
      </c>
      <c r="AN652">
        <v>-6.07</v>
      </c>
      <c r="AO652" t="s">
        <v>3189</v>
      </c>
      <c r="AP652">
        <v>-2.3388770859485E-2</v>
      </c>
      <c r="AQ652">
        <f>(Table2[[#This Row],[Sharpe Ratio]]-AVERAGE(Table2[Sharpe Ratio]))/_xlfn.STDEV.P(Table2[Sharpe Ratio])</f>
        <v>-0.99038573845812894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-4.2808798430000392</v>
      </c>
      <c r="AS652">
        <f>_xlfn.RANK.AVG(Table2[[#This Row],[1Y Return vs Nifty Z-Score]],Table2[1Y Return vs Nifty Z-Score])</f>
        <v>563</v>
      </c>
      <c r="AT652">
        <f>_xlfn.RANK.AVG(Table2[[#This Row],[6M Return vs Nifty Z-Score]],Table2[6M Return vs Nifty Z-Score])</f>
        <v>611</v>
      </c>
      <c r="AU652">
        <f>_xlfn.RANK.AVG(Table2[[#This Row],[Sharpe Ratio Z-Score]],Table2[Sharpe Ratio Z-Score])</f>
        <v>616</v>
      </c>
      <c r="AV652">
        <f>(Table2[[#This Row],[Rank 1Y]]+Table2[[#This Row],[Rank 6M]]+Table2[[#This Row],[Rank Sharpe]])/3</f>
        <v>596.66666666666663</v>
      </c>
    </row>
    <row r="653" spans="1:48" x14ac:dyDescent="0.3">
      <c r="A653" t="s">
        <v>371</v>
      </c>
      <c r="B653" t="s">
        <v>372</v>
      </c>
      <c r="C653" t="s">
        <v>3138</v>
      </c>
      <c r="D653" t="s">
        <v>100</v>
      </c>
      <c r="E653">
        <v>67260.603047055003</v>
      </c>
      <c r="F653">
        <v>567.85</v>
      </c>
      <c r="G653">
        <v>-25.267251625166399</v>
      </c>
      <c r="H653">
        <f>(Table2[[#This Row],[1Y Return vs Nifty]]-AVERAGE(Table2[1Y Return vs Nifty]))/_xlfn.STDEV.P(Table2[1Y Return vs Nifty])</f>
        <v>-0.8738115689967495</v>
      </c>
      <c r="I653">
        <v>-3.2446991558267899</v>
      </c>
      <c r="J653">
        <f>(Table2[[#This Row],[1M Return vs Nifty]]-AVERAGE(Table2[1M Return vs Nifty]))/_xlfn.STDEV.P(Table2[1M Return vs Nifty])</f>
        <v>-0.32069885893748995</v>
      </c>
      <c r="K653">
        <v>-8.7344868664095792</v>
      </c>
      <c r="L653">
        <f>(Table2[[#This Row],[6M Return vs Nifty]]-AVERAGE(Table2[6M Return vs Nifty]))/_xlfn.STDEV.P(Table2[6M Return vs Nifty])</f>
        <v>-0.50106980691296077</v>
      </c>
      <c r="M653">
        <v>-2.25414967371051</v>
      </c>
      <c r="N653">
        <f>(Table2[[#This Row],[1W Return vs Nifty]]-AVERAGE(Table2[1W Return vs Nifty]))/_xlfn.STDEV.P(Table2[1W Return vs Nifty])</f>
        <v>-0.94487090780067406</v>
      </c>
      <c r="O653">
        <v>601.67999999999995</v>
      </c>
      <c r="P653">
        <v>582.85994275892403</v>
      </c>
      <c r="Q653">
        <v>553.980002778889</v>
      </c>
      <c r="R653">
        <v>21.129988469059299</v>
      </c>
      <c r="S653" s="1">
        <f>(Table2[[#This Row],[Close Price]]-Table2[[#This Row],[20D EMA]])/Table2[[#This Row],[20D EMA]]</f>
        <v>-5.622590081106224E-2</v>
      </c>
      <c r="T653" s="1">
        <f>(Table2[[#This Row],[Close Price]]-Table2[[#This Row],[50D EMA]])/Table2[[#This Row],[50D EMA]]</f>
        <v>-2.5752229065314675E-2</v>
      </c>
      <c r="U653" s="1">
        <f>(Table2[[#This Row],[Close Price]]-Table2[[#This Row],[200D EMA]])/Table2[[#This Row],[200D EMA]]</f>
        <v>2.5036999804209498E-2</v>
      </c>
      <c r="V653">
        <v>1.24194554416693</v>
      </c>
      <c r="W653">
        <v>561.9</v>
      </c>
      <c r="X653">
        <v>581.65</v>
      </c>
      <c r="Y653">
        <v>561.9</v>
      </c>
      <c r="Z653">
        <v>581.65</v>
      </c>
      <c r="AA653">
        <v>561.9</v>
      </c>
      <c r="AB653">
        <v>624</v>
      </c>
      <c r="AC653" s="1">
        <f>(Table2[[#This Row],[Close Price]]/Table2[[#This Row],[Day Low]])-1</f>
        <v>1.058907278875254E-2</v>
      </c>
      <c r="AD653" s="1">
        <f>(Table2[[#This Row],[Day High]]/Table2[[#This Row],[Close Price]])-1</f>
        <v>2.4302192480408547E-2</v>
      </c>
      <c r="AE653" s="1">
        <f>(Table2[[#This Row],[Close Price]]/Table2[[#This Row],[Current Week Low]])-1</f>
        <v>1.058907278875254E-2</v>
      </c>
      <c r="AF653" s="1">
        <f>(Table2[[#This Row],[Current Week High]]/Table2[[#This Row],[Close Price]])-1</f>
        <v>2.4302192480408547E-2</v>
      </c>
      <c r="AG653" s="1">
        <f>(Table2[[#This Row],[Close Price]]/Table2[[#This Row],[Current Month Low]])-1</f>
        <v>1.058907278875254E-2</v>
      </c>
      <c r="AH653" s="1">
        <f>(Table2[[#This Row],[Current Month High]]/Table2[[#This Row],[Close Price]])-1</f>
        <v>9.8881746940213011E-2</v>
      </c>
      <c r="AI653">
        <v>10.856740336356401</v>
      </c>
      <c r="AJ653">
        <v>29.3507972665148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0.1</v>
      </c>
      <c r="AM653" t="s">
        <v>3188</v>
      </c>
      <c r="AN653">
        <v>-8.44</v>
      </c>
      <c r="AO653" t="s">
        <v>3189</v>
      </c>
      <c r="AP653">
        <v>-8.1993077434834999E-2</v>
      </c>
      <c r="AQ653">
        <f>(Table2[[#This Row],[Sharpe Ratio]]-AVERAGE(Table2[Sharpe Ratio]))/_xlfn.STDEV.P(Table2[Sharpe Ratio])</f>
        <v>-1.6745972688611255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-4.3150484115090002</v>
      </c>
      <c r="AS653">
        <f>_xlfn.RANK.AVG(Table2[[#This Row],[1Y Return vs Nifty Z-Score]],Table2[1Y Return vs Nifty Z-Score])</f>
        <v>609</v>
      </c>
      <c r="AT653">
        <f>_xlfn.RANK.AVG(Table2[[#This Row],[6M Return vs Nifty Z-Score]],Table2[6M Return vs Nifty Z-Score])</f>
        <v>489</v>
      </c>
      <c r="AU653">
        <f>_xlfn.RANK.AVG(Table2[[#This Row],[Sharpe Ratio Z-Score]],Table2[Sharpe Ratio Z-Score])</f>
        <v>697</v>
      </c>
      <c r="AV653">
        <f>(Table2[[#This Row],[Rank 1Y]]+Table2[[#This Row],[Rank 6M]]+Table2[[#This Row],[Rank Sharpe]])/3</f>
        <v>598.33333333333337</v>
      </c>
    </row>
    <row r="654" spans="1:48" x14ac:dyDescent="0.3">
      <c r="A654" t="s">
        <v>350</v>
      </c>
      <c r="B654" t="s">
        <v>351</v>
      </c>
      <c r="C654" t="s">
        <v>3139</v>
      </c>
      <c r="D654" t="s">
        <v>125</v>
      </c>
      <c r="E654">
        <v>69820</v>
      </c>
      <c r="F654">
        <v>857.7</v>
      </c>
      <c r="G654">
        <v>-4.1328228786461398</v>
      </c>
      <c r="H654">
        <f>(Table2[[#This Row],[1Y Return vs Nifty]]-AVERAGE(Table2[1Y Return vs Nifty]))/_xlfn.STDEV.P(Table2[1Y Return vs Nifty])</f>
        <v>-0.49393791851896379</v>
      </c>
      <c r="I654">
        <v>-5.97435831022967</v>
      </c>
      <c r="J654">
        <f>(Table2[[#This Row],[1M Return vs Nifty]]-AVERAGE(Table2[1M Return vs Nifty]))/_xlfn.STDEV.P(Table2[1M Return vs Nifty])</f>
        <v>-0.62567383014490041</v>
      </c>
      <c r="K654">
        <v>-25.617155513292801</v>
      </c>
      <c r="L654">
        <f>(Table2[[#This Row],[6M Return vs Nifty]]-AVERAGE(Table2[6M Return vs Nifty]))/_xlfn.STDEV.P(Table2[6M Return vs Nifty])</f>
        <v>-1.0969471511343158</v>
      </c>
      <c r="M654">
        <v>-1.3985386477011299</v>
      </c>
      <c r="N654">
        <f>(Table2[[#This Row],[1W Return vs Nifty]]-AVERAGE(Table2[1W Return vs Nifty]))/_xlfn.STDEV.P(Table2[1W Return vs Nifty])</f>
        <v>-0.72591287762699086</v>
      </c>
      <c r="O654">
        <v>908.38</v>
      </c>
      <c r="P654">
        <v>931.13225168551003</v>
      </c>
      <c r="Q654">
        <v>923.264495624029</v>
      </c>
      <c r="R654">
        <v>29.166088045600201</v>
      </c>
      <c r="S654" s="1">
        <f>(Table2[[#This Row],[Close Price]]-Table2[[#This Row],[20D EMA]])/Table2[[#This Row],[20D EMA]]</f>
        <v>-5.5791629053920114E-2</v>
      </c>
      <c r="T654" s="1">
        <f>(Table2[[#This Row],[Close Price]]-Table2[[#This Row],[50D EMA]])/Table2[[#This Row],[50D EMA]]</f>
        <v>-7.8863396206698813E-2</v>
      </c>
      <c r="U654" s="1">
        <f>(Table2[[#This Row],[Close Price]]-Table2[[#This Row],[200D EMA]])/Table2[[#This Row],[200D EMA]]</f>
        <v>-7.101377333882454E-2</v>
      </c>
      <c r="V654">
        <v>1.0303449112309699</v>
      </c>
      <c r="W654">
        <v>843.3</v>
      </c>
      <c r="X654">
        <v>880.75</v>
      </c>
      <c r="Y654">
        <v>843.3</v>
      </c>
      <c r="Z654">
        <v>880.75</v>
      </c>
      <c r="AA654">
        <v>843.3</v>
      </c>
      <c r="AB654">
        <v>934</v>
      </c>
      <c r="AC654" s="1">
        <f>(Table2[[#This Row],[Close Price]]/Table2[[#This Row],[Day Low]])-1</f>
        <v>1.7075773745997891E-2</v>
      </c>
      <c r="AD654" s="1">
        <f>(Table2[[#This Row],[Day High]]/Table2[[#This Row],[Close Price]])-1</f>
        <v>2.6874198437682129E-2</v>
      </c>
      <c r="AE654" s="1">
        <f>(Table2[[#This Row],[Close Price]]/Table2[[#This Row],[Current Week Low]])-1</f>
        <v>1.7075773745997891E-2</v>
      </c>
      <c r="AF654" s="1">
        <f>(Table2[[#This Row],[Current Week High]]/Table2[[#This Row],[Close Price]])-1</f>
        <v>2.6874198437682129E-2</v>
      </c>
      <c r="AG654" s="1">
        <f>(Table2[[#This Row],[Close Price]]/Table2[[#This Row],[Current Month Low]])-1</f>
        <v>1.7075773745997891E-2</v>
      </c>
      <c r="AH654" s="1">
        <f>(Table2[[#This Row],[Current Month High]]/Table2[[#This Row],[Close Price]])-1</f>
        <v>8.8958843418444511E-2</v>
      </c>
      <c r="AI654">
        <v>32.785356185146298</v>
      </c>
      <c r="AJ654">
        <v>34.953976870427198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-0.16</v>
      </c>
      <c r="AM654" t="s">
        <v>3189</v>
      </c>
      <c r="AN654">
        <v>-5.28</v>
      </c>
      <c r="AO654" t="s">
        <v>3189</v>
      </c>
      <c r="AP654">
        <v>-5.7596438465058998E-2</v>
      </c>
      <c r="AQ654">
        <f>(Table2[[#This Row],[Sharpe Ratio]]-AVERAGE(Table2[Sharpe Ratio]))/_xlfn.STDEV.P(Table2[Sharpe Ratio])</f>
        <v>-1.3897639065767748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475</v>
      </c>
      <c r="AT654">
        <f>_xlfn.RANK.AVG(Table2[[#This Row],[6M Return vs Nifty Z-Score]],Table2[6M Return vs Nifty Z-Score])</f>
        <v>654</v>
      </c>
      <c r="AU654">
        <f>_xlfn.RANK.AVG(Table2[[#This Row],[Sharpe Ratio Z-Score]],Table2[Sharpe Ratio Z-Score])</f>
        <v>671</v>
      </c>
      <c r="AV654">
        <f>(Table2[[#This Row],[Rank 1Y]]+Table2[[#This Row],[Rank 6M]]+Table2[[#This Row],[Rank Sharpe]])/3</f>
        <v>600</v>
      </c>
    </row>
    <row r="655" spans="1:48" x14ac:dyDescent="0.3">
      <c r="A655" t="s">
        <v>68</v>
      </c>
      <c r="B655" t="s">
        <v>69</v>
      </c>
      <c r="C655" t="s">
        <v>3129</v>
      </c>
      <c r="D655" t="s">
        <v>24</v>
      </c>
      <c r="E655">
        <v>359658.89473499998</v>
      </c>
      <c r="F655">
        <v>1790.25</v>
      </c>
      <c r="G655">
        <v>-22.037871380789198</v>
      </c>
      <c r="H655">
        <f>(Table2[[#This Row],[1Y Return vs Nifty]]-AVERAGE(Table2[1Y Return vs Nifty]))/_xlfn.STDEV.P(Table2[1Y Return vs Nifty])</f>
        <v>-0.81576616465080076</v>
      </c>
      <c r="I655">
        <v>2.9964351055396801</v>
      </c>
      <c r="J655">
        <f>(Table2[[#This Row],[1M Return vs Nifty]]-AVERAGE(Table2[1M Return vs Nifty]))/_xlfn.STDEV.P(Table2[1M Return vs Nifty])</f>
        <v>0.37660055977993351</v>
      </c>
      <c r="K655">
        <v>-10.0328281611023</v>
      </c>
      <c r="L655">
        <f>(Table2[[#This Row],[6M Return vs Nifty]]-AVERAGE(Table2[6M Return vs Nifty]))/_xlfn.STDEV.P(Table2[6M Return vs Nifty])</f>
        <v>-0.54689503625057745</v>
      </c>
      <c r="M655">
        <v>0.34856504764055701</v>
      </c>
      <c r="N655">
        <f>(Table2[[#This Row],[1W Return vs Nifty]]-AVERAGE(Table2[1W Return vs Nifty]))/_xlfn.STDEV.P(Table2[1W Return vs Nifty])</f>
        <v>-0.27881440412393355</v>
      </c>
      <c r="O655">
        <v>1842.52</v>
      </c>
      <c r="P655">
        <v>1820.2809249697</v>
      </c>
      <c r="Q655">
        <v>1786.25751054087</v>
      </c>
      <c r="R655">
        <v>34.889083915254801</v>
      </c>
      <c r="S655" s="1">
        <f>(Table2[[#This Row],[Close Price]]-Table2[[#This Row],[20D EMA]])/Table2[[#This Row],[20D EMA]]</f>
        <v>-2.8368755834400704E-2</v>
      </c>
      <c r="T655" s="1">
        <f>(Table2[[#This Row],[Close Price]]-Table2[[#This Row],[50D EMA]])/Table2[[#This Row],[50D EMA]]</f>
        <v>-1.6497961692478798E-2</v>
      </c>
      <c r="U655" s="1">
        <f>(Table2[[#This Row],[Close Price]]-Table2[[#This Row],[200D EMA]])/Table2[[#This Row],[200D EMA]]</f>
        <v>2.23511416219101E-3</v>
      </c>
      <c r="V655">
        <v>1.00391270604045</v>
      </c>
      <c r="W655">
        <v>1769.4</v>
      </c>
      <c r="X655">
        <v>1836.4</v>
      </c>
      <c r="Y655">
        <v>1769.4</v>
      </c>
      <c r="Z655">
        <v>1836.4</v>
      </c>
      <c r="AA655">
        <v>1769.4</v>
      </c>
      <c r="AB655">
        <v>1884.75</v>
      </c>
      <c r="AC655" s="1">
        <f>(Table2[[#This Row],[Close Price]]/Table2[[#This Row],[Day Low]])-1</f>
        <v>1.1783655476432564E-2</v>
      </c>
      <c r="AD655" s="1">
        <f>(Table2[[#This Row],[Day High]]/Table2[[#This Row],[Close Price]])-1</f>
        <v>2.5778522552716066E-2</v>
      </c>
      <c r="AE655" s="1">
        <f>(Table2[[#This Row],[Close Price]]/Table2[[#This Row],[Current Week Low]])-1</f>
        <v>1.1783655476432564E-2</v>
      </c>
      <c r="AF655" s="1">
        <f>(Table2[[#This Row],[Current Week High]]/Table2[[#This Row],[Close Price]])-1</f>
        <v>2.5778522552716066E-2</v>
      </c>
      <c r="AG655" s="1">
        <f>(Table2[[#This Row],[Close Price]]/Table2[[#This Row],[Current Month Low]])-1</f>
        <v>1.1783655476432564E-2</v>
      </c>
      <c r="AH655" s="1">
        <f>(Table2[[#This Row],[Current Month High]]/Table2[[#This Row],[Close Price]])-1</f>
        <v>5.2785923753665642E-2</v>
      </c>
      <c r="AI655">
        <v>8.4764697667923397</v>
      </c>
      <c r="AJ655">
        <v>15.960099750623399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0.02</v>
      </c>
      <c r="AM655" t="s">
        <v>3188</v>
      </c>
      <c r="AN655">
        <v>-2.69</v>
      </c>
      <c r="AO655" t="s">
        <v>3189</v>
      </c>
      <c r="AP655">
        <v>-9.2452774442656996E-2</v>
      </c>
      <c r="AQ655">
        <f>(Table2[[#This Row],[Sharpe Ratio]]-AVERAGE(Table2[Sharpe Ratio]))/_xlfn.STDEV.P(Table2[Sharpe Ratio])</f>
        <v>-1.796715347130202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-3.0615903923755803</v>
      </c>
      <c r="AS655">
        <f>_xlfn.RANK.AVG(Table2[[#This Row],[1Y Return vs Nifty Z-Score]],Table2[1Y Return vs Nifty Z-Score])</f>
        <v>586</v>
      </c>
      <c r="AT655">
        <f>_xlfn.RANK.AVG(Table2[[#This Row],[6M Return vs Nifty Z-Score]],Table2[6M Return vs Nifty Z-Score])</f>
        <v>508</v>
      </c>
      <c r="AU655">
        <f>_xlfn.RANK.AVG(Table2[[#This Row],[Sharpe Ratio Z-Score]],Table2[Sharpe Ratio Z-Score])</f>
        <v>708</v>
      </c>
      <c r="AV655">
        <f>(Table2[[#This Row],[Rank 1Y]]+Table2[[#This Row],[Rank 6M]]+Table2[[#This Row],[Rank Sharpe]])/3</f>
        <v>600.66666666666663</v>
      </c>
    </row>
    <row r="656" spans="1:48" x14ac:dyDescent="0.3">
      <c r="A656" t="s">
        <v>488</v>
      </c>
      <c r="B656" t="s">
        <v>489</v>
      </c>
      <c r="C656" t="s">
        <v>3131</v>
      </c>
      <c r="D656" t="s">
        <v>120</v>
      </c>
      <c r="E656">
        <v>43727.686665225003</v>
      </c>
      <c r="F656">
        <v>331.15</v>
      </c>
      <c r="G656">
        <v>-27.915032967675099</v>
      </c>
      <c r="H656">
        <f>(Table2[[#This Row],[1Y Return vs Nifty]]-AVERAGE(Table2[1Y Return vs Nifty]))/_xlfn.STDEV.P(Table2[1Y Return vs Nifty])</f>
        <v>-0.92140322034012234</v>
      </c>
      <c r="I656">
        <v>-6.9848615045839999</v>
      </c>
      <c r="J656">
        <f>(Table2[[#This Row],[1M Return vs Nifty]]-AVERAGE(Table2[1M Return vs Nifty]))/_xlfn.STDEV.P(Table2[1M Return vs Nifty])</f>
        <v>-0.73857370707866465</v>
      </c>
      <c r="K656">
        <v>-17.2210088320982</v>
      </c>
      <c r="L656">
        <f>(Table2[[#This Row],[6M Return vs Nifty]]-AVERAGE(Table2[6M Return vs Nifty]))/_xlfn.STDEV.P(Table2[6M Return vs Nifty])</f>
        <v>-0.80060338637015815</v>
      </c>
      <c r="M656">
        <v>1.59612231231848</v>
      </c>
      <c r="N656">
        <f>(Table2[[#This Row],[1W Return vs Nifty]]-AVERAGE(Table2[1W Return vs Nifty]))/_xlfn.STDEV.P(Table2[1W Return vs Nifty])</f>
        <v>4.0445952392032677E-2</v>
      </c>
      <c r="O656">
        <v>348.95</v>
      </c>
      <c r="P656">
        <v>353.14572308880997</v>
      </c>
      <c r="Q656">
        <v>356.61702487707203</v>
      </c>
      <c r="R656">
        <v>27.935092077661398</v>
      </c>
      <c r="S656" s="1">
        <f>(Table2[[#This Row],[Close Price]]-Table2[[#This Row],[20D EMA]])/Table2[[#This Row],[20D EMA]]</f>
        <v>-5.1010173377274717E-2</v>
      </c>
      <c r="T656" s="1">
        <f>(Table2[[#This Row],[Close Price]]-Table2[[#This Row],[50D EMA]])/Table2[[#This Row],[50D EMA]]</f>
        <v>-6.2285118155822765E-2</v>
      </c>
      <c r="U656" s="1">
        <f>(Table2[[#This Row],[Close Price]]-Table2[[#This Row],[200D EMA]])/Table2[[#This Row],[200D EMA]]</f>
        <v>-7.1412812907209577E-2</v>
      </c>
      <c r="V656">
        <v>0.31865708179399599</v>
      </c>
      <c r="W656">
        <v>328</v>
      </c>
      <c r="X656">
        <v>346.5</v>
      </c>
      <c r="Y656">
        <v>328</v>
      </c>
      <c r="Z656">
        <v>346.5</v>
      </c>
      <c r="AA656">
        <v>328</v>
      </c>
      <c r="AB656">
        <v>355.75</v>
      </c>
      <c r="AC656" s="1">
        <f>(Table2[[#This Row],[Close Price]]/Table2[[#This Row],[Day Low]])-1</f>
        <v>9.6036585365852911E-3</v>
      </c>
      <c r="AD656" s="1">
        <f>(Table2[[#This Row],[Day High]]/Table2[[#This Row],[Close Price]])-1</f>
        <v>4.635361618601852E-2</v>
      </c>
      <c r="AE656" s="1">
        <f>(Table2[[#This Row],[Close Price]]/Table2[[#This Row],[Current Week Low]])-1</f>
        <v>9.6036585365852911E-3</v>
      </c>
      <c r="AF656" s="1">
        <f>(Table2[[#This Row],[Current Week High]]/Table2[[#This Row],[Close Price]])-1</f>
        <v>4.635361618601852E-2</v>
      </c>
      <c r="AG656" s="1">
        <f>(Table2[[#This Row],[Close Price]]/Table2[[#This Row],[Current Month Low]])-1</f>
        <v>9.6036585365852911E-3</v>
      </c>
      <c r="AH656" s="1">
        <f>(Table2[[#This Row],[Current Month High]]/Table2[[#This Row],[Close Price]])-1</f>
        <v>7.4286577079873295E-2</v>
      </c>
      <c r="AI656">
        <v>23.961950777593199</v>
      </c>
      <c r="AJ656">
        <v>15.8677396780965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-0.01</v>
      </c>
      <c r="AM656" t="s">
        <v>3189</v>
      </c>
      <c r="AN656">
        <v>-6.34</v>
      </c>
      <c r="AO656" t="s">
        <v>3189</v>
      </c>
      <c r="AP656">
        <v>-1.2736945370606999E-2</v>
      </c>
      <c r="AQ656">
        <f>(Table2[[#This Row],[Sharpe Ratio]]-AVERAGE(Table2[Sharpe Ratio]))/_xlfn.STDEV.P(Table2[Sharpe Ratio])</f>
        <v>-0.86602453967898707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628</v>
      </c>
      <c r="AT656">
        <f>_xlfn.RANK.AVG(Table2[[#This Row],[6M Return vs Nifty Z-Score]],Table2[6M Return vs Nifty Z-Score])</f>
        <v>585</v>
      </c>
      <c r="AU656">
        <f>_xlfn.RANK.AVG(Table2[[#This Row],[Sharpe Ratio Z-Score]],Table2[Sharpe Ratio Z-Score])</f>
        <v>594</v>
      </c>
      <c r="AV656">
        <f>(Table2[[#This Row],[Rank 1Y]]+Table2[[#This Row],[Rank 6M]]+Table2[[#This Row],[Rank Sharpe]])/3</f>
        <v>602.33333333333337</v>
      </c>
    </row>
    <row r="657" spans="1:48" x14ac:dyDescent="0.3">
      <c r="A657" t="s">
        <v>1486</v>
      </c>
      <c r="B657" t="s">
        <v>1487</v>
      </c>
      <c r="C657" t="s">
        <v>3138</v>
      </c>
      <c r="D657" t="s">
        <v>100</v>
      </c>
      <c r="E657">
        <v>6956.8107838149899</v>
      </c>
      <c r="F657">
        <v>1432.75</v>
      </c>
      <c r="G657">
        <v>-28.532523586120998</v>
      </c>
      <c r="H657">
        <f>(Table2[[#This Row],[1Y Return vs Nifty]]-AVERAGE(Table2[1Y Return vs Nifty]))/_xlfn.STDEV.P(Table2[1Y Return vs Nifty])</f>
        <v>-0.93250209687840835</v>
      </c>
      <c r="I657">
        <v>-0.890224999183027</v>
      </c>
      <c r="J657">
        <f>(Table2[[#This Row],[1M Return vs Nifty]]-AVERAGE(Table2[1M Return vs Nifty]))/_xlfn.STDEV.P(Table2[1M Return vs Nifty])</f>
        <v>-5.7641954205331171E-2</v>
      </c>
      <c r="K657">
        <v>-5.1882796126320203</v>
      </c>
      <c r="L657">
        <f>(Table2[[#This Row],[6M Return vs Nifty]]-AVERAGE(Table2[6M Return vs Nifty]))/_xlfn.STDEV.P(Table2[6M Return vs Nifty])</f>
        <v>-0.37590567530337754</v>
      </c>
      <c r="M657">
        <v>2.9464015182420802</v>
      </c>
      <c r="N657">
        <f>(Table2[[#This Row],[1W Return vs Nifty]]-AVERAGE(Table2[1W Return vs Nifty]))/_xlfn.STDEV.P(Table2[1W Return vs Nifty])</f>
        <v>0.38599371431425383</v>
      </c>
      <c r="O657">
        <v>1473.6</v>
      </c>
      <c r="P657">
        <v>1465.84719594901</v>
      </c>
      <c r="Q657">
        <v>1434.31271855774</v>
      </c>
      <c r="R657">
        <v>42.955329949941898</v>
      </c>
      <c r="S657" s="1">
        <f>(Table2[[#This Row],[Close Price]]-Table2[[#This Row],[20D EMA]])/Table2[[#This Row],[20D EMA]]</f>
        <v>-2.7721226927252925E-2</v>
      </c>
      <c r="T657" s="1">
        <f>(Table2[[#This Row],[Close Price]]-Table2[[#This Row],[50D EMA]])/Table2[[#This Row],[50D EMA]]</f>
        <v>-2.2578885466695894E-2</v>
      </c>
      <c r="U657" s="1">
        <f>(Table2[[#This Row],[Close Price]]-Table2[[#This Row],[200D EMA]])/Table2[[#This Row],[200D EMA]]</f>
        <v>-1.089524297958819E-3</v>
      </c>
      <c r="V657">
        <v>0.38684728255415601</v>
      </c>
      <c r="W657">
        <v>1406.2</v>
      </c>
      <c r="X657">
        <v>1468.55</v>
      </c>
      <c r="Y657">
        <v>1406.2</v>
      </c>
      <c r="Z657">
        <v>1468.55</v>
      </c>
      <c r="AA657">
        <v>1406.2</v>
      </c>
      <c r="AB657">
        <v>1545.55</v>
      </c>
      <c r="AC657" s="1">
        <f>(Table2[[#This Row],[Close Price]]/Table2[[#This Row],[Day Low]])-1</f>
        <v>1.8880671312757835E-2</v>
      </c>
      <c r="AD657" s="1">
        <f>(Table2[[#This Row],[Day High]]/Table2[[#This Row],[Close Price]])-1</f>
        <v>2.4986913278659983E-2</v>
      </c>
      <c r="AE657" s="1">
        <f>(Table2[[#This Row],[Close Price]]/Table2[[#This Row],[Current Week Low]])-1</f>
        <v>1.8880671312757835E-2</v>
      </c>
      <c r="AF657" s="1">
        <f>(Table2[[#This Row],[Current Week High]]/Table2[[#This Row],[Close Price]])-1</f>
        <v>2.4986913278659983E-2</v>
      </c>
      <c r="AG657" s="1">
        <f>(Table2[[#This Row],[Close Price]]/Table2[[#This Row],[Current Month Low]])-1</f>
        <v>1.8880671312757835E-2</v>
      </c>
      <c r="AH657" s="1">
        <f>(Table2[[#This Row],[Current Month High]]/Table2[[#This Row],[Close Price]])-1</f>
        <v>7.8729715581922877E-2</v>
      </c>
      <c r="AI657">
        <v>10.8358052695864</v>
      </c>
      <c r="AJ657">
        <v>14.62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-0.03</v>
      </c>
      <c r="AM657" t="s">
        <v>3189</v>
      </c>
      <c r="AN657">
        <v>-2.78</v>
      </c>
      <c r="AO657" t="s">
        <v>3189</v>
      </c>
      <c r="AP657">
        <v>-0.127509327830542</v>
      </c>
      <c r="AQ657">
        <f>(Table2[[#This Row],[Sharpe Ratio]]-AVERAGE(Table2[Sharpe Ratio]))/_xlfn.STDEV.P(Table2[Sharpe Ratio])</f>
        <v>-2.2060043473052868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-3.1860603593781498</v>
      </c>
      <c r="AS657">
        <f>_xlfn.RANK.AVG(Table2[[#This Row],[1Y Return vs Nifty Z-Score]],Table2[1Y Return vs Nifty Z-Score])</f>
        <v>634</v>
      </c>
      <c r="AT657">
        <f>_xlfn.RANK.AVG(Table2[[#This Row],[6M Return vs Nifty Z-Score]],Table2[6M Return vs Nifty Z-Score])</f>
        <v>453</v>
      </c>
      <c r="AU657">
        <f>_xlfn.RANK.AVG(Table2[[#This Row],[Sharpe Ratio Z-Score]],Table2[Sharpe Ratio Z-Score])</f>
        <v>726</v>
      </c>
      <c r="AV657">
        <f>(Table2[[#This Row],[Rank 1Y]]+Table2[[#This Row],[Rank 6M]]+Table2[[#This Row],[Rank Sharpe]])/3</f>
        <v>604.33333333333337</v>
      </c>
    </row>
    <row r="658" spans="1:48" x14ac:dyDescent="0.3">
      <c r="A658" t="s">
        <v>1107</v>
      </c>
      <c r="B658" t="s">
        <v>1108</v>
      </c>
      <c r="C658" t="s">
        <v>3143</v>
      </c>
      <c r="D658" t="s">
        <v>482</v>
      </c>
      <c r="E658">
        <v>11710.152701999999</v>
      </c>
      <c r="F658">
        <v>2199.5</v>
      </c>
      <c r="G658">
        <v>-29.4598530043232</v>
      </c>
      <c r="H658">
        <f>(Table2[[#This Row],[1Y Return vs Nifty]]-AVERAGE(Table2[1Y Return vs Nifty]))/_xlfn.STDEV.P(Table2[1Y Return vs Nifty])</f>
        <v>-0.94917006626205735</v>
      </c>
      <c r="I658">
        <v>0.67875597094482998</v>
      </c>
      <c r="J658">
        <f>(Table2[[#This Row],[1M Return vs Nifty]]-AVERAGE(Table2[1M Return vs Nifty]))/_xlfn.STDEV.P(Table2[1M Return vs Nifty])</f>
        <v>0.11765463013850833</v>
      </c>
      <c r="K658">
        <v>-4.3910802730029896</v>
      </c>
      <c r="L658">
        <f>(Table2[[#This Row],[6M Return vs Nifty]]-AVERAGE(Table2[6M Return vs Nifty]))/_xlfn.STDEV.P(Table2[6M Return vs Nifty])</f>
        <v>-0.34776835677578427</v>
      </c>
      <c r="M658">
        <v>3.07133303996764</v>
      </c>
      <c r="N658">
        <f>(Table2[[#This Row],[1W Return vs Nifty]]-AVERAGE(Table2[1W Return vs Nifty]))/_xlfn.STDEV.P(Table2[1W Return vs Nifty])</f>
        <v>0.41796473744518925</v>
      </c>
      <c r="O658">
        <v>2288.0100000000002</v>
      </c>
      <c r="P658">
        <v>2211.5612847794</v>
      </c>
      <c r="Q658">
        <v>2173.2343164025601</v>
      </c>
      <c r="R658">
        <v>44.831717731699499</v>
      </c>
      <c r="S658" s="1">
        <f>(Table2[[#This Row],[Close Price]]-Table2[[#This Row],[20D EMA]])/Table2[[#This Row],[20D EMA]]</f>
        <v>-3.8684271484827518E-2</v>
      </c>
      <c r="T658" s="1">
        <f>(Table2[[#This Row],[Close Price]]-Table2[[#This Row],[50D EMA]])/Table2[[#This Row],[50D EMA]]</f>
        <v>-5.4537420520106034E-3</v>
      </c>
      <c r="U658" s="1">
        <f>(Table2[[#This Row],[Close Price]]-Table2[[#This Row],[200D EMA]])/Table2[[#This Row],[200D EMA]]</f>
        <v>1.2085987874937705E-2</v>
      </c>
      <c r="V658">
        <v>1.0034221522022</v>
      </c>
      <c r="W658">
        <v>2178.6</v>
      </c>
      <c r="X658">
        <v>2318.9</v>
      </c>
      <c r="Y658">
        <v>2178.6</v>
      </c>
      <c r="Z658">
        <v>2318.9</v>
      </c>
      <c r="AA658">
        <v>2178.6</v>
      </c>
      <c r="AB658">
        <v>2443.15</v>
      </c>
      <c r="AC658" s="1">
        <f>(Table2[[#This Row],[Close Price]]/Table2[[#This Row],[Day Low]])-1</f>
        <v>9.5933168089599175E-3</v>
      </c>
      <c r="AD658" s="1">
        <f>(Table2[[#This Row],[Day High]]/Table2[[#This Row],[Close Price]])-1</f>
        <v>5.4285064787451764E-2</v>
      </c>
      <c r="AE658" s="1">
        <f>(Table2[[#This Row],[Close Price]]/Table2[[#This Row],[Current Week Low]])-1</f>
        <v>9.5933168089599175E-3</v>
      </c>
      <c r="AF658" s="1">
        <f>(Table2[[#This Row],[Current Week High]]/Table2[[#This Row],[Close Price]])-1</f>
        <v>5.4285064787451764E-2</v>
      </c>
      <c r="AG658" s="1">
        <f>(Table2[[#This Row],[Close Price]]/Table2[[#This Row],[Current Month Low]])-1</f>
        <v>9.5933168089599175E-3</v>
      </c>
      <c r="AH658" s="1">
        <f>(Table2[[#This Row],[Current Month High]]/Table2[[#This Row],[Close Price]])-1</f>
        <v>0.11077517617640376</v>
      </c>
      <c r="AI658">
        <v>24.346442373266601</v>
      </c>
      <c r="AJ658">
        <v>21.653761061946799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0.09</v>
      </c>
      <c r="AM658" t="s">
        <v>3188</v>
      </c>
      <c r="AN658">
        <v>-7.08</v>
      </c>
      <c r="AO658" t="s">
        <v>3189</v>
      </c>
      <c r="AP658">
        <v>-0.12763814480472799</v>
      </c>
      <c r="AQ658">
        <f>(Table2[[#This Row],[Sharpe Ratio]]-AVERAGE(Table2[Sharpe Ratio]))/_xlfn.STDEV.P(Table2[Sharpe Ratio])</f>
        <v>-2.2075082992194068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-2.9688273546735506</v>
      </c>
      <c r="AS658">
        <f>_xlfn.RANK.AVG(Table2[[#This Row],[1Y Return vs Nifty Z-Score]],Table2[1Y Return vs Nifty Z-Score])</f>
        <v>642</v>
      </c>
      <c r="AT658">
        <f>_xlfn.RANK.AVG(Table2[[#This Row],[6M Return vs Nifty Z-Score]],Table2[6M Return vs Nifty Z-Score])</f>
        <v>449</v>
      </c>
      <c r="AU658">
        <f>_xlfn.RANK.AVG(Table2[[#This Row],[Sharpe Ratio Z-Score]],Table2[Sharpe Ratio Z-Score])</f>
        <v>727</v>
      </c>
      <c r="AV658">
        <f>(Table2[[#This Row],[Rank 1Y]]+Table2[[#This Row],[Rank 6M]]+Table2[[#This Row],[Rank Sharpe]])/3</f>
        <v>606</v>
      </c>
    </row>
    <row r="659" spans="1:48" x14ac:dyDescent="0.3">
      <c r="A659" t="s">
        <v>1422</v>
      </c>
      <c r="B659" t="s">
        <v>1423</v>
      </c>
      <c r="C659" t="s">
        <v>3143</v>
      </c>
      <c r="D659" t="s">
        <v>482</v>
      </c>
      <c r="E659">
        <v>7634.5493028149904</v>
      </c>
      <c r="F659">
        <v>263</v>
      </c>
      <c r="G659">
        <v>-28.901237233893699</v>
      </c>
      <c r="H659">
        <f>(Table2[[#This Row],[1Y Return vs Nifty]]-AVERAGE(Table2[1Y Return vs Nifty]))/_xlfn.STDEV.P(Table2[1Y Return vs Nifty])</f>
        <v>-0.9391294157920298</v>
      </c>
      <c r="I659">
        <v>-10.4364882849208</v>
      </c>
      <c r="J659">
        <f>(Table2[[#This Row],[1M Return vs Nifty]]-AVERAGE(Table2[1M Return vs Nifty]))/_xlfn.STDEV.P(Table2[1M Return vs Nifty])</f>
        <v>-1.1242115169326992</v>
      </c>
      <c r="K659">
        <v>-5.3971248307948603</v>
      </c>
      <c r="L659">
        <f>(Table2[[#This Row],[6M Return vs Nifty]]-AVERAGE(Table2[6M Return vs Nifty]))/_xlfn.STDEV.P(Table2[6M Return vs Nifty])</f>
        <v>-0.38327691124688323</v>
      </c>
      <c r="M659">
        <v>1.0651433925487901</v>
      </c>
      <c r="N659">
        <f>(Table2[[#This Row],[1W Return vs Nifty]]-AVERAGE(Table2[1W Return vs Nifty]))/_xlfn.STDEV.P(Table2[1W Return vs Nifty])</f>
        <v>-9.5436001909999527E-2</v>
      </c>
      <c r="O659">
        <v>288.98</v>
      </c>
      <c r="P659">
        <v>284.51759707374401</v>
      </c>
      <c r="Q659">
        <v>270.211408756629</v>
      </c>
      <c r="R659">
        <v>31.056511685743299</v>
      </c>
      <c r="S659" s="1">
        <f>(Table2[[#This Row],[Close Price]]-Table2[[#This Row],[20D EMA]])/Table2[[#This Row],[20D EMA]]</f>
        <v>-8.990241539206871E-2</v>
      </c>
      <c r="T659" s="1">
        <f>(Table2[[#This Row],[Close Price]]-Table2[[#This Row],[50D EMA]])/Table2[[#This Row],[50D EMA]]</f>
        <v>-7.5628352323553735E-2</v>
      </c>
      <c r="U659" s="1">
        <f>(Table2[[#This Row],[Close Price]]-Table2[[#This Row],[200D EMA]])/Table2[[#This Row],[200D EMA]]</f>
        <v>-2.6688024720392504E-2</v>
      </c>
      <c r="V659">
        <v>0.58193557353298098</v>
      </c>
      <c r="W659">
        <v>261.39999999999998</v>
      </c>
      <c r="X659">
        <v>280</v>
      </c>
      <c r="Y659">
        <v>261.39999999999998</v>
      </c>
      <c r="Z659">
        <v>280</v>
      </c>
      <c r="AA659">
        <v>261.39999999999998</v>
      </c>
      <c r="AB659">
        <v>293.95</v>
      </c>
      <c r="AC659" s="1">
        <f>(Table2[[#This Row],[Close Price]]/Table2[[#This Row],[Day Low]])-1</f>
        <v>6.1208875286917763E-3</v>
      </c>
      <c r="AD659" s="1">
        <f>(Table2[[#This Row],[Day High]]/Table2[[#This Row],[Close Price]])-1</f>
        <v>6.4638783269961975E-2</v>
      </c>
      <c r="AE659" s="1">
        <f>(Table2[[#This Row],[Close Price]]/Table2[[#This Row],[Current Week Low]])-1</f>
        <v>6.1208875286917763E-3</v>
      </c>
      <c r="AF659" s="1">
        <f>(Table2[[#This Row],[Current Week High]]/Table2[[#This Row],[Close Price]])-1</f>
        <v>6.4638783269961975E-2</v>
      </c>
      <c r="AG659" s="1">
        <f>(Table2[[#This Row],[Close Price]]/Table2[[#This Row],[Current Month Low]])-1</f>
        <v>6.1208875286917763E-3</v>
      </c>
      <c r="AH659" s="1">
        <f>(Table2[[#This Row],[Current Month High]]/Table2[[#This Row],[Close Price]])-1</f>
        <v>0.11768060836501903</v>
      </c>
      <c r="AI659">
        <v>23.764258555133001</v>
      </c>
      <c r="AJ659">
        <v>19.545454545454501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0.02</v>
      </c>
      <c r="AM659" t="s">
        <v>3188</v>
      </c>
      <c r="AN659">
        <v>-11.24</v>
      </c>
      <c r="AO659" t="s">
        <v>3189</v>
      </c>
      <c r="AP659">
        <v>-0.116293800824254</v>
      </c>
      <c r="AQ659">
        <f>(Table2[[#This Row],[Sharpe Ratio]]-AVERAGE(Table2[Sharpe Ratio]))/_xlfn.STDEV.P(Table2[Sharpe Ratio])</f>
        <v>-2.0750618731821278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-4.6171157190637393</v>
      </c>
      <c r="AS659">
        <f>_xlfn.RANK.AVG(Table2[[#This Row],[1Y Return vs Nifty Z-Score]],Table2[1Y Return vs Nifty Z-Score])</f>
        <v>636</v>
      </c>
      <c r="AT659">
        <f>_xlfn.RANK.AVG(Table2[[#This Row],[6M Return vs Nifty Z-Score]],Table2[6M Return vs Nifty Z-Score])</f>
        <v>458</v>
      </c>
      <c r="AU659">
        <f>_xlfn.RANK.AVG(Table2[[#This Row],[Sharpe Ratio Z-Score]],Table2[Sharpe Ratio Z-Score])</f>
        <v>724</v>
      </c>
      <c r="AV659">
        <f>(Table2[[#This Row],[Rank 1Y]]+Table2[[#This Row],[Rank 6M]]+Table2[[#This Row],[Rank Sharpe]])/3</f>
        <v>606</v>
      </c>
    </row>
    <row r="660" spans="1:48" x14ac:dyDescent="0.3">
      <c r="A660" t="s">
        <v>1773</v>
      </c>
      <c r="B660" t="s">
        <v>1774</v>
      </c>
      <c r="C660" t="s">
        <v>3135</v>
      </c>
      <c r="D660" t="s">
        <v>190</v>
      </c>
      <c r="E660">
        <v>4554.3833471600001</v>
      </c>
      <c r="F660">
        <v>111.12</v>
      </c>
      <c r="G660">
        <v>-29.074118340084599</v>
      </c>
      <c r="H660">
        <f>(Table2[[#This Row],[1Y Return vs Nifty]]-AVERAGE(Table2[1Y Return vs Nifty]))/_xlfn.STDEV.P(Table2[1Y Return vs Nifty])</f>
        <v>-0.94223680883752137</v>
      </c>
      <c r="I660">
        <v>-5.1130246967130697</v>
      </c>
      <c r="J660">
        <f>(Table2[[#This Row],[1M Return vs Nifty]]-AVERAGE(Table2[1M Return vs Nifty]))/_xlfn.STDEV.P(Table2[1M Return vs Nifty])</f>
        <v>-0.52944013241069998</v>
      </c>
      <c r="K660">
        <v>-27.3653228600249</v>
      </c>
      <c r="L660">
        <f>(Table2[[#This Row],[6M Return vs Nifty]]-AVERAGE(Table2[6M Return vs Nifty]))/_xlfn.STDEV.P(Table2[6M Return vs Nifty])</f>
        <v>-1.1586490856811111</v>
      </c>
      <c r="M660">
        <v>-1.3835715053759601</v>
      </c>
      <c r="N660">
        <f>(Table2[[#This Row],[1W Return vs Nifty]]-AVERAGE(Table2[1W Return vs Nifty]))/_xlfn.STDEV.P(Table2[1W Return vs Nifty])</f>
        <v>-0.72208266050586134</v>
      </c>
      <c r="O660">
        <v>120.9</v>
      </c>
      <c r="P660">
        <v>124.294023827674</v>
      </c>
      <c r="Q660">
        <v>123.716948892274</v>
      </c>
      <c r="R660">
        <v>25.600675885986199</v>
      </c>
      <c r="S660" s="1">
        <f>(Table2[[#This Row],[Close Price]]-Table2[[#This Row],[20D EMA]])/Table2[[#This Row],[20D EMA]]</f>
        <v>-8.0893300248138969E-2</v>
      </c>
      <c r="T660" s="1">
        <f>(Table2[[#This Row],[Close Price]]-Table2[[#This Row],[50D EMA]])/Table2[[#This Row],[50D EMA]]</f>
        <v>-0.10599080649234563</v>
      </c>
      <c r="U660" s="1">
        <f>(Table2[[#This Row],[Close Price]]-Table2[[#This Row],[200D EMA]])/Table2[[#This Row],[200D EMA]]</f>
        <v>-0.10182072064550135</v>
      </c>
      <c r="V660">
        <v>0.85551547606495704</v>
      </c>
      <c r="W660">
        <v>108.97</v>
      </c>
      <c r="X660">
        <v>115.65</v>
      </c>
      <c r="Y660">
        <v>108.97</v>
      </c>
      <c r="Z660">
        <v>115.65</v>
      </c>
      <c r="AA660">
        <v>108.97</v>
      </c>
      <c r="AB660">
        <v>120.8</v>
      </c>
      <c r="AC660" s="1">
        <f>(Table2[[#This Row],[Close Price]]/Table2[[#This Row],[Day Low]])-1</f>
        <v>1.9730200972744916E-2</v>
      </c>
      <c r="AD660" s="1">
        <f>(Table2[[#This Row],[Day High]]/Table2[[#This Row],[Close Price]])-1</f>
        <v>4.0766738660907187E-2</v>
      </c>
      <c r="AE660" s="1">
        <f>(Table2[[#This Row],[Close Price]]/Table2[[#This Row],[Current Week Low]])-1</f>
        <v>1.9730200972744916E-2</v>
      </c>
      <c r="AF660" s="1">
        <f>(Table2[[#This Row],[Current Week High]]/Table2[[#This Row],[Close Price]])-1</f>
        <v>4.0766738660907187E-2</v>
      </c>
      <c r="AG660" s="1">
        <f>(Table2[[#This Row],[Close Price]]/Table2[[#This Row],[Current Month Low]])-1</f>
        <v>1.9730200972744916E-2</v>
      </c>
      <c r="AH660" s="1">
        <f>(Table2[[#This Row],[Current Month High]]/Table2[[#This Row],[Close Price]])-1</f>
        <v>8.711303095752343E-2</v>
      </c>
      <c r="AI660">
        <v>34.683225341972602</v>
      </c>
      <c r="AJ660">
        <v>8.5686370297996994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-0.13</v>
      </c>
      <c r="AM660" t="s">
        <v>3189</v>
      </c>
      <c r="AN660">
        <v>-10.26</v>
      </c>
      <c r="AO660" t="s">
        <v>3189</v>
      </c>
      <c r="AP660">
        <v>1.2045333149399999E-3</v>
      </c>
      <c r="AQ660">
        <f>(Table2[[#This Row],[Sharpe Ratio]]-AVERAGE(Table2[Sharpe Ratio]))/_xlfn.STDEV.P(Table2[Sharpe Ratio])</f>
        <v>-0.70325628893184655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639</v>
      </c>
      <c r="AT660">
        <f>_xlfn.RANK.AVG(Table2[[#This Row],[6M Return vs Nifty Z-Score]],Table2[6M Return vs Nifty Z-Score])</f>
        <v>672</v>
      </c>
      <c r="AU660">
        <f>_xlfn.RANK.AVG(Table2[[#This Row],[Sharpe Ratio Z-Score]],Table2[Sharpe Ratio Z-Score])</f>
        <v>510</v>
      </c>
      <c r="AV660">
        <f>(Table2[[#This Row],[Rank 1Y]]+Table2[[#This Row],[Rank 6M]]+Table2[[#This Row],[Rank Sharpe]])/3</f>
        <v>607</v>
      </c>
    </row>
    <row r="661" spans="1:48" x14ac:dyDescent="0.3">
      <c r="A661" t="s">
        <v>589</v>
      </c>
      <c r="B661" t="s">
        <v>590</v>
      </c>
      <c r="C661" t="s">
        <v>3129</v>
      </c>
      <c r="D661" t="s">
        <v>43</v>
      </c>
      <c r="E661">
        <v>33968.468527375</v>
      </c>
      <c r="F661">
        <v>571.70000000000005</v>
      </c>
      <c r="G661">
        <v>-28.001776118086401</v>
      </c>
      <c r="H661">
        <f>(Table2[[#This Row],[1Y Return vs Nifty]]-AVERAGE(Table2[1Y Return vs Nifty]))/_xlfn.STDEV.P(Table2[1Y Return vs Nifty])</f>
        <v>-0.9229623557961073</v>
      </c>
      <c r="I661">
        <v>-9.2872121182836302</v>
      </c>
      <c r="J661">
        <f>(Table2[[#This Row],[1M Return vs Nifty]]-AVERAGE(Table2[1M Return vs Nifty]))/_xlfn.STDEV.P(Table2[1M Return vs Nifty])</f>
        <v>-0.99580703637175272</v>
      </c>
      <c r="K661">
        <v>-8.6540679121943693</v>
      </c>
      <c r="L661">
        <f>(Table2[[#This Row],[6M Return vs Nifty]]-AVERAGE(Table2[6M Return vs Nifty]))/_xlfn.STDEV.P(Table2[6M Return vs Nifty])</f>
        <v>-0.49823140299323071</v>
      </c>
      <c r="M661">
        <v>-0.80443202382466605</v>
      </c>
      <c r="N661">
        <f>(Table2[[#This Row],[1W Return vs Nifty]]-AVERAGE(Table2[1W Return vs Nifty]))/_xlfn.STDEV.P(Table2[1W Return vs Nifty])</f>
        <v>-0.57387601493735352</v>
      </c>
      <c r="O661">
        <v>602.73</v>
      </c>
      <c r="P661">
        <v>599.70812342300803</v>
      </c>
      <c r="Q661">
        <v>578.75901860173894</v>
      </c>
      <c r="R661">
        <v>24.085282007093099</v>
      </c>
      <c r="S661" s="1">
        <f>(Table2[[#This Row],[Close Price]]-Table2[[#This Row],[20D EMA]])/Table2[[#This Row],[20D EMA]]</f>
        <v>-5.1482421648167458E-2</v>
      </c>
      <c r="T661" s="1">
        <f>(Table2[[#This Row],[Close Price]]-Table2[[#This Row],[50D EMA]])/Table2[[#This Row],[50D EMA]]</f>
        <v>-4.6702924854750173E-2</v>
      </c>
      <c r="U661" s="1">
        <f>(Table2[[#This Row],[Close Price]]-Table2[[#This Row],[200D EMA]])/Table2[[#This Row],[200D EMA]]</f>
        <v>-1.2196818321368425E-2</v>
      </c>
      <c r="V661">
        <v>0.68039238422062298</v>
      </c>
      <c r="W661">
        <v>565.5</v>
      </c>
      <c r="X661">
        <v>583.1</v>
      </c>
      <c r="Y661">
        <v>565.5</v>
      </c>
      <c r="Z661">
        <v>583.1</v>
      </c>
      <c r="AA661">
        <v>565.5</v>
      </c>
      <c r="AB661">
        <v>606.5</v>
      </c>
      <c r="AC661" s="1">
        <f>(Table2[[#This Row],[Close Price]]/Table2[[#This Row],[Day Low]])-1</f>
        <v>1.0963748894783354E-2</v>
      </c>
      <c r="AD661" s="1">
        <f>(Table2[[#This Row],[Day High]]/Table2[[#This Row],[Close Price]])-1</f>
        <v>1.9940528249081657E-2</v>
      </c>
      <c r="AE661" s="1">
        <f>(Table2[[#This Row],[Close Price]]/Table2[[#This Row],[Current Week Low]])-1</f>
        <v>1.0963748894783354E-2</v>
      </c>
      <c r="AF661" s="1">
        <f>(Table2[[#This Row],[Current Week High]]/Table2[[#This Row],[Close Price]])-1</f>
        <v>1.9940528249081657E-2</v>
      </c>
      <c r="AG661" s="1">
        <f>(Table2[[#This Row],[Close Price]]/Table2[[#This Row],[Current Month Low]])-1</f>
        <v>1.0963748894783354E-2</v>
      </c>
      <c r="AH661" s="1">
        <f>(Table2[[#This Row],[Current Month High]]/Table2[[#This Row],[Close Price]])-1</f>
        <v>6.0871086234038696E-2</v>
      </c>
      <c r="AI661">
        <v>13.171243659261799</v>
      </c>
      <c r="AJ661">
        <v>25.703605980650799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</v>
      </c>
      <c r="AM661" t="s">
        <v>3190</v>
      </c>
      <c r="AN661">
        <v>-5.36</v>
      </c>
      <c r="AO661" t="s">
        <v>3189</v>
      </c>
      <c r="AP661">
        <v>-9.0789622842295997E-2</v>
      </c>
      <c r="AQ661">
        <f>(Table2[[#This Row],[Sharpe Ratio]]-AVERAGE(Table2[Sharpe Ratio]))/_xlfn.STDEV.P(Table2[Sharpe Ratio])</f>
        <v>-1.7772978747928729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-4.7681746848913171</v>
      </c>
      <c r="AS661">
        <f>_xlfn.RANK.AVG(Table2[[#This Row],[1Y Return vs Nifty Z-Score]],Table2[1Y Return vs Nifty Z-Score])</f>
        <v>631</v>
      </c>
      <c r="AT661">
        <f>_xlfn.RANK.AVG(Table2[[#This Row],[6M Return vs Nifty Z-Score]],Table2[6M Return vs Nifty Z-Score])</f>
        <v>487</v>
      </c>
      <c r="AU661">
        <f>_xlfn.RANK.AVG(Table2[[#This Row],[Sharpe Ratio Z-Score]],Table2[Sharpe Ratio Z-Score])</f>
        <v>707</v>
      </c>
      <c r="AV661">
        <f>(Table2[[#This Row],[Rank 1Y]]+Table2[[#This Row],[Rank 6M]]+Table2[[#This Row],[Rank Sharpe]])/3</f>
        <v>608.33333333333337</v>
      </c>
    </row>
    <row r="662" spans="1:48" x14ac:dyDescent="0.3">
      <c r="A662" t="s">
        <v>293</v>
      </c>
      <c r="B662" t="s">
        <v>294</v>
      </c>
      <c r="C662" t="s">
        <v>3137</v>
      </c>
      <c r="D662" t="s">
        <v>77</v>
      </c>
      <c r="E662">
        <v>93933.340958159999</v>
      </c>
      <c r="F662">
        <v>25376.45</v>
      </c>
      <c r="G662">
        <v>-27.538627796334399</v>
      </c>
      <c r="H662">
        <f>(Table2[[#This Row],[1Y Return vs Nifty]]-AVERAGE(Table2[1Y Return vs Nifty]))/_xlfn.STDEV.P(Table2[1Y Return vs Nifty])</f>
        <v>-0.91463765273425801</v>
      </c>
      <c r="I662">
        <v>2.2516271075066201</v>
      </c>
      <c r="J662">
        <f>(Table2[[#This Row],[1M Return vs Nifty]]-AVERAGE(Table2[1M Return vs Nifty]))/_xlfn.STDEV.P(Table2[1M Return vs Nifty])</f>
        <v>0.29338584874584817</v>
      </c>
      <c r="K662">
        <v>-12.366076242389299</v>
      </c>
      <c r="L662">
        <f>(Table2[[#This Row],[6M Return vs Nifty]]-AVERAGE(Table2[6M Return vs Nifty]))/_xlfn.STDEV.P(Table2[6M Return vs Nifty])</f>
        <v>-0.62924751850127569</v>
      </c>
      <c r="M662">
        <v>4.3600615670866603</v>
      </c>
      <c r="N662">
        <f>(Table2[[#This Row],[1W Return vs Nifty]]-AVERAGE(Table2[1W Return vs Nifty]))/_xlfn.STDEV.P(Table2[1W Return vs Nifty])</f>
        <v>0.74776116496752376</v>
      </c>
      <c r="O662">
        <v>25820.46</v>
      </c>
      <c r="P662">
        <v>25851.236661235402</v>
      </c>
      <c r="Q662">
        <v>26025.191741479699</v>
      </c>
      <c r="R662">
        <v>52.748511809039599</v>
      </c>
      <c r="S662" s="1">
        <f>(Table2[[#This Row],[Close Price]]-Table2[[#This Row],[20D EMA]])/Table2[[#This Row],[20D EMA]]</f>
        <v>-1.7196053052501714E-2</v>
      </c>
      <c r="T662" s="1">
        <f>(Table2[[#This Row],[Close Price]]-Table2[[#This Row],[50D EMA]])/Table2[[#This Row],[50D EMA]]</f>
        <v>-1.836611019647489E-2</v>
      </c>
      <c r="U662" s="1">
        <f>(Table2[[#This Row],[Close Price]]-Table2[[#This Row],[200D EMA]])/Table2[[#This Row],[200D EMA]]</f>
        <v>-2.4927452905014146E-2</v>
      </c>
      <c r="V662">
        <v>0.68142828635165198</v>
      </c>
      <c r="W662">
        <v>25240.55</v>
      </c>
      <c r="X662">
        <v>26168</v>
      </c>
      <c r="Y662">
        <v>25240.55</v>
      </c>
      <c r="Z662">
        <v>26168</v>
      </c>
      <c r="AA662">
        <v>25240.55</v>
      </c>
      <c r="AB662">
        <v>26698.9</v>
      </c>
      <c r="AC662" s="1">
        <f>(Table2[[#This Row],[Close Price]]/Table2[[#This Row],[Day Low]])-1</f>
        <v>5.3841932921430136E-3</v>
      </c>
      <c r="AD662" s="1">
        <f>(Table2[[#This Row],[Day High]]/Table2[[#This Row],[Close Price]])-1</f>
        <v>3.1192306252450619E-2</v>
      </c>
      <c r="AE662" s="1">
        <f>(Table2[[#This Row],[Close Price]]/Table2[[#This Row],[Current Week Low]])-1</f>
        <v>5.3841932921430136E-3</v>
      </c>
      <c r="AF662" s="1">
        <f>(Table2[[#This Row],[Current Week High]]/Table2[[#This Row],[Close Price]])-1</f>
        <v>3.1192306252450619E-2</v>
      </c>
      <c r="AG662" s="1">
        <f>(Table2[[#This Row],[Close Price]]/Table2[[#This Row],[Current Month Low]])-1</f>
        <v>5.3841932921430136E-3</v>
      </c>
      <c r="AH662" s="1">
        <f>(Table2[[#This Row],[Current Month High]]/Table2[[#This Row],[Close Price]])-1</f>
        <v>5.2113278256020967E-2</v>
      </c>
      <c r="AI662">
        <v>21.127068601005998</v>
      </c>
      <c r="AJ662">
        <v>7.0736286919831297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-0.06</v>
      </c>
      <c r="AM662" t="s">
        <v>3189</v>
      </c>
      <c r="AN662">
        <v>1.2</v>
      </c>
      <c r="AO662" t="s">
        <v>3188</v>
      </c>
      <c r="AP662">
        <v>-5.6383651907116E-2</v>
      </c>
      <c r="AQ662">
        <f>(Table2[[#This Row],[Sharpe Ratio]]-AVERAGE(Table2[Sharpe Ratio]))/_xlfn.STDEV.P(Table2[Sharpe Ratio])</f>
        <v>-1.3756044941486889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625</v>
      </c>
      <c r="AT662">
        <f>_xlfn.RANK.AVG(Table2[[#This Row],[6M Return vs Nifty Z-Score]],Table2[6M Return vs Nifty Z-Score])</f>
        <v>534</v>
      </c>
      <c r="AU662">
        <f>_xlfn.RANK.AVG(Table2[[#This Row],[Sharpe Ratio Z-Score]],Table2[Sharpe Ratio Z-Score])</f>
        <v>669</v>
      </c>
      <c r="AV662">
        <f>(Table2[[#This Row],[Rank 1Y]]+Table2[[#This Row],[Rank 6M]]+Table2[[#This Row],[Rank Sharpe]])/3</f>
        <v>609.33333333333337</v>
      </c>
    </row>
    <row r="663" spans="1:48" x14ac:dyDescent="0.3">
      <c r="A663" t="s">
        <v>976</v>
      </c>
      <c r="B663" t="s">
        <v>977</v>
      </c>
      <c r="C663" t="s">
        <v>3136</v>
      </c>
      <c r="D663" t="s">
        <v>117</v>
      </c>
      <c r="E663">
        <v>15148.30163865</v>
      </c>
      <c r="F663">
        <v>51.13</v>
      </c>
      <c r="G663">
        <v>-27.075403556539499</v>
      </c>
      <c r="H663">
        <f>(Table2[[#This Row],[1Y Return vs Nifty]]-AVERAGE(Table2[1Y Return vs Nifty]))/_xlfn.STDEV.P(Table2[1Y Return vs Nifty])</f>
        <v>-0.90631158510919108</v>
      </c>
      <c r="I663">
        <v>-2.4467539666378499</v>
      </c>
      <c r="J663">
        <f>(Table2[[#This Row],[1M Return vs Nifty]]-AVERAGE(Table2[1M Return vs Nifty]))/_xlfn.STDEV.P(Table2[1M Return vs Nifty])</f>
        <v>-0.23154732120595117</v>
      </c>
      <c r="K663">
        <v>-26.794789288111701</v>
      </c>
      <c r="L663">
        <f>(Table2[[#This Row],[6M Return vs Nifty]]-AVERAGE(Table2[6M Return vs Nifty]))/_xlfn.STDEV.P(Table2[6M Return vs Nifty])</f>
        <v>-1.138511983145279</v>
      </c>
      <c r="M663">
        <v>0.549664626114716</v>
      </c>
      <c r="N663">
        <f>(Table2[[#This Row],[1W Return vs Nifty]]-AVERAGE(Table2[1W Return vs Nifty]))/_xlfn.STDEV.P(Table2[1W Return vs Nifty])</f>
        <v>-0.22735133710757049</v>
      </c>
      <c r="O663">
        <v>52.61</v>
      </c>
      <c r="P663">
        <v>54.0054468440687</v>
      </c>
      <c r="Q663">
        <v>55.120621726100097</v>
      </c>
      <c r="R663">
        <v>42.349014853511797</v>
      </c>
      <c r="S663" s="1">
        <f>(Table2[[#This Row],[Close Price]]-Table2[[#This Row],[20D EMA]])/Table2[[#This Row],[20D EMA]]</f>
        <v>-2.8131533928910796E-2</v>
      </c>
      <c r="T663" s="1">
        <f>(Table2[[#This Row],[Close Price]]-Table2[[#This Row],[50D EMA]])/Table2[[#This Row],[50D EMA]]</f>
        <v>-5.3243645078450114E-2</v>
      </c>
      <c r="U663" s="1">
        <f>(Table2[[#This Row],[Close Price]]-Table2[[#This Row],[200D EMA]])/Table2[[#This Row],[200D EMA]]</f>
        <v>-7.239798103021941E-2</v>
      </c>
      <c r="V663">
        <v>1.21732100754818</v>
      </c>
      <c r="W663">
        <v>49.75</v>
      </c>
      <c r="X663">
        <v>52.09</v>
      </c>
      <c r="Y663">
        <v>49.75</v>
      </c>
      <c r="Z663">
        <v>52.09</v>
      </c>
      <c r="AA663">
        <v>49.75</v>
      </c>
      <c r="AB663">
        <v>54.87</v>
      </c>
      <c r="AC663" s="1">
        <f>(Table2[[#This Row],[Close Price]]/Table2[[#This Row],[Day Low]])-1</f>
        <v>2.7738693467336706E-2</v>
      </c>
      <c r="AD663" s="1">
        <f>(Table2[[#This Row],[Day High]]/Table2[[#This Row],[Close Price]])-1</f>
        <v>1.8775669861138322E-2</v>
      </c>
      <c r="AE663" s="1">
        <f>(Table2[[#This Row],[Close Price]]/Table2[[#This Row],[Current Week Low]])-1</f>
        <v>2.7738693467336706E-2</v>
      </c>
      <c r="AF663" s="1">
        <f>(Table2[[#This Row],[Current Week High]]/Table2[[#This Row],[Close Price]])-1</f>
        <v>1.8775669861138322E-2</v>
      </c>
      <c r="AG663" s="1">
        <f>(Table2[[#This Row],[Close Price]]/Table2[[#This Row],[Current Month Low]])-1</f>
        <v>2.7738693467336706E-2</v>
      </c>
      <c r="AH663" s="1">
        <f>(Table2[[#This Row],[Current Month High]]/Table2[[#This Row],[Close Price]])-1</f>
        <v>7.3146880500684519E-2</v>
      </c>
      <c r="AI663">
        <v>44.142382163113602</v>
      </c>
      <c r="AJ663">
        <v>30.600255427841599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-0.14000000000000001</v>
      </c>
      <c r="AM663" t="s">
        <v>3189</v>
      </c>
      <c r="AN663">
        <v>-1.46</v>
      </c>
      <c r="AO663" t="s">
        <v>3189</v>
      </c>
      <c r="AQ663">
        <f>(Table2[[#This Row],[Sharpe Ratio]]-AVERAGE(Table2[Sharpe Ratio]))/_xlfn.STDEV.P(Table2[Sharpe Ratio])</f>
        <v>-0.71731934386752505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620</v>
      </c>
      <c r="AT663">
        <f>_xlfn.RANK.AVG(Table2[[#This Row],[6M Return vs Nifty Z-Score]],Table2[6M Return vs Nifty Z-Score])</f>
        <v>667</v>
      </c>
      <c r="AU663">
        <f>_xlfn.RANK.AVG(Table2[[#This Row],[Sharpe Ratio Z-Score]],Table2[Sharpe Ratio Z-Score])</f>
        <v>541.5</v>
      </c>
      <c r="AV663">
        <f>(Table2[[#This Row],[Rank 1Y]]+Table2[[#This Row],[Rank 6M]]+Table2[[#This Row],[Rank Sharpe]])/3</f>
        <v>609.5</v>
      </c>
    </row>
    <row r="664" spans="1:48" x14ac:dyDescent="0.3">
      <c r="A664" t="s">
        <v>505</v>
      </c>
      <c r="B664" t="s">
        <v>506</v>
      </c>
      <c r="C664" t="s">
        <v>3128</v>
      </c>
      <c r="D664" t="s">
        <v>21</v>
      </c>
      <c r="E664">
        <v>42897.418704850003</v>
      </c>
      <c r="F664">
        <v>1025.8499999999999</v>
      </c>
      <c r="G664">
        <v>-48.034314742828101</v>
      </c>
      <c r="H664">
        <f>(Table2[[#This Row],[1Y Return vs Nifty]]-AVERAGE(Table2[1Y Return vs Nifty]))/_xlfn.STDEV.P(Table2[1Y Return vs Nifty])</f>
        <v>-1.2830304544889006</v>
      </c>
      <c r="I664">
        <v>-4.9344928417873897</v>
      </c>
      <c r="J664">
        <f>(Table2[[#This Row],[1M Return vs Nifty]]-AVERAGE(Table2[1M Return vs Nifty]))/_xlfn.STDEV.P(Table2[1M Return vs Nifty])</f>
        <v>-0.50949341223952338</v>
      </c>
      <c r="K664">
        <v>-17.037987799862201</v>
      </c>
      <c r="L664">
        <f>(Table2[[#This Row],[6M Return vs Nifty]]-AVERAGE(Table2[6M Return vs Nifty]))/_xlfn.STDEV.P(Table2[6M Return vs Nifty])</f>
        <v>-0.79414362050573883</v>
      </c>
      <c r="M664">
        <v>-1.38144863473737</v>
      </c>
      <c r="N664">
        <f>(Table2[[#This Row],[1W Return vs Nifty]]-AVERAGE(Table2[1W Return vs Nifty]))/_xlfn.STDEV.P(Table2[1W Return vs Nifty])</f>
        <v>-0.72153940012327</v>
      </c>
      <c r="O664">
        <v>1076.0999999999999</v>
      </c>
      <c r="P664">
        <v>1060.2605363852999</v>
      </c>
      <c r="Q664">
        <v>1081.7247502033299</v>
      </c>
      <c r="R664">
        <v>36.629135373915197</v>
      </c>
      <c r="S664" s="1">
        <f>(Table2[[#This Row],[Close Price]]-Table2[[#This Row],[20D EMA]])/Table2[[#This Row],[20D EMA]]</f>
        <v>-4.6696403679955395E-2</v>
      </c>
      <c r="T664" s="1">
        <f>(Table2[[#This Row],[Close Price]]-Table2[[#This Row],[50D EMA]])/Table2[[#This Row],[50D EMA]]</f>
        <v>-3.245479314227271E-2</v>
      </c>
      <c r="U664" s="1">
        <f>(Table2[[#This Row],[Close Price]]-Table2[[#This Row],[200D EMA]])/Table2[[#This Row],[200D EMA]]</f>
        <v>-5.1653389822898403E-2</v>
      </c>
      <c r="V664">
        <v>0.63112690038706698</v>
      </c>
      <c r="W664">
        <v>1016.5</v>
      </c>
      <c r="X664">
        <v>1070.6500000000001</v>
      </c>
      <c r="Y664">
        <v>1016.5</v>
      </c>
      <c r="Z664">
        <v>1070.6500000000001</v>
      </c>
      <c r="AA664">
        <v>1016.5</v>
      </c>
      <c r="AB664">
        <v>1112</v>
      </c>
      <c r="AC664" s="1">
        <f>(Table2[[#This Row],[Close Price]]/Table2[[#This Row],[Day Low]])-1</f>
        <v>9.1982292179044745E-3</v>
      </c>
      <c r="AD664" s="1">
        <f>(Table2[[#This Row],[Day High]]/Table2[[#This Row],[Close Price]])-1</f>
        <v>4.367110201296498E-2</v>
      </c>
      <c r="AE664" s="1">
        <f>(Table2[[#This Row],[Close Price]]/Table2[[#This Row],[Current Week Low]])-1</f>
        <v>9.1982292179044745E-3</v>
      </c>
      <c r="AF664" s="1">
        <f>(Table2[[#This Row],[Current Week High]]/Table2[[#This Row],[Close Price]])-1</f>
        <v>4.367110201296498E-2</v>
      </c>
      <c r="AG664" s="1">
        <f>(Table2[[#This Row],[Close Price]]/Table2[[#This Row],[Current Month Low]])-1</f>
        <v>9.1982292179044745E-3</v>
      </c>
      <c r="AH664" s="1">
        <f>(Table2[[#This Row],[Current Month High]]/Table2[[#This Row],[Close Price]])-1</f>
        <v>8.3979139250377921E-2</v>
      </c>
      <c r="AI664">
        <v>36.472193790515099</v>
      </c>
      <c r="AJ664">
        <v>5.7468302236882698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-0.04</v>
      </c>
      <c r="AM664" t="s">
        <v>3189</v>
      </c>
      <c r="AN664">
        <v>-3.75</v>
      </c>
      <c r="AO664" t="s">
        <v>3189</v>
      </c>
      <c r="AQ664">
        <f>(Table2[[#This Row],[Sharpe Ratio]]-AVERAGE(Table2[Sharpe Ratio]))/_xlfn.STDEV.P(Table2[Sharpe Ratio])</f>
        <v>-0.71731934386752505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708</v>
      </c>
      <c r="AT664">
        <f>_xlfn.RANK.AVG(Table2[[#This Row],[6M Return vs Nifty Z-Score]],Table2[6M Return vs Nifty Z-Score])</f>
        <v>582</v>
      </c>
      <c r="AU664">
        <f>_xlfn.RANK.AVG(Table2[[#This Row],[Sharpe Ratio Z-Score]],Table2[Sharpe Ratio Z-Score])</f>
        <v>541.5</v>
      </c>
      <c r="AV664">
        <f>(Table2[[#This Row],[Rank 1Y]]+Table2[[#This Row],[Rank 6M]]+Table2[[#This Row],[Rank Sharpe]])/3</f>
        <v>610.5</v>
      </c>
    </row>
    <row r="665" spans="1:48" x14ac:dyDescent="0.3">
      <c r="A665" t="s">
        <v>1576</v>
      </c>
      <c r="B665" t="s">
        <v>1577</v>
      </c>
      <c r="C665" t="s">
        <v>3140</v>
      </c>
      <c r="D665" t="s">
        <v>436</v>
      </c>
      <c r="E665">
        <v>6192.5099868959996</v>
      </c>
      <c r="F665">
        <v>59.99</v>
      </c>
      <c r="G665">
        <v>-35.647764724915298</v>
      </c>
      <c r="H665">
        <f>(Table2[[#This Row],[1Y Return vs Nifty]]-AVERAGE(Table2[1Y Return vs Nifty]))/_xlfn.STDEV.P(Table2[1Y Return vs Nifty])</f>
        <v>-1.0603925952609838</v>
      </c>
      <c r="I665">
        <v>-5.6017830173997698</v>
      </c>
      <c r="J665">
        <f>(Table2[[#This Row],[1M Return vs Nifty]]-AVERAGE(Table2[1M Return vs Nifty]))/_xlfn.STDEV.P(Table2[1M Return vs Nifty])</f>
        <v>-0.58404733658796126</v>
      </c>
      <c r="K665">
        <v>-30.941553108748099</v>
      </c>
      <c r="L665">
        <f>(Table2[[#This Row],[6M Return vs Nifty]]-AVERAGE(Table2[6M Return vs Nifty]))/_xlfn.STDEV.P(Table2[6M Return vs Nifty])</f>
        <v>-1.28487288521808</v>
      </c>
      <c r="M665">
        <v>0.131315478650923</v>
      </c>
      <c r="N665">
        <f>(Table2[[#This Row],[1W Return vs Nifty]]-AVERAGE(Table2[1W Return vs Nifty]))/_xlfn.STDEV.P(Table2[1W Return vs Nifty])</f>
        <v>-0.33441038902365416</v>
      </c>
      <c r="O665">
        <v>65.650000000000006</v>
      </c>
      <c r="P665">
        <v>66.002272698387998</v>
      </c>
      <c r="Q665">
        <v>68.3902843543936</v>
      </c>
      <c r="R665">
        <v>28.934102676420299</v>
      </c>
      <c r="S665" s="1">
        <f>(Table2[[#This Row],[Close Price]]-Table2[[#This Row],[20D EMA]])/Table2[[#This Row],[20D EMA]]</f>
        <v>-8.6214775323686266E-2</v>
      </c>
      <c r="T665" s="1">
        <f>(Table2[[#This Row],[Close Price]]-Table2[[#This Row],[50D EMA]])/Table2[[#This Row],[50D EMA]]</f>
        <v>-9.1091904150973818E-2</v>
      </c>
      <c r="U665" s="1">
        <f>(Table2[[#This Row],[Close Price]]-Table2[[#This Row],[200D EMA]])/Table2[[#This Row],[200D EMA]]</f>
        <v>-0.12282862154606523</v>
      </c>
      <c r="V665">
        <v>0.692709771615729</v>
      </c>
      <c r="W665">
        <v>59.73</v>
      </c>
      <c r="X665">
        <v>63.89</v>
      </c>
      <c r="Y665">
        <v>59.73</v>
      </c>
      <c r="Z665">
        <v>63.89</v>
      </c>
      <c r="AA665">
        <v>59.73</v>
      </c>
      <c r="AB665">
        <v>66.099999999999994</v>
      </c>
      <c r="AC665" s="1">
        <f>(Table2[[#This Row],[Close Price]]/Table2[[#This Row],[Day Low]])-1</f>
        <v>4.3529214799933325E-3</v>
      </c>
      <c r="AD665" s="1">
        <f>(Table2[[#This Row],[Day High]]/Table2[[#This Row],[Close Price]])-1</f>
        <v>6.5010835139189815E-2</v>
      </c>
      <c r="AE665" s="1">
        <f>(Table2[[#This Row],[Close Price]]/Table2[[#This Row],[Current Week Low]])-1</f>
        <v>4.3529214799933325E-3</v>
      </c>
      <c r="AF665" s="1">
        <f>(Table2[[#This Row],[Current Week High]]/Table2[[#This Row],[Close Price]])-1</f>
        <v>6.5010835139189815E-2</v>
      </c>
      <c r="AG665" s="1">
        <f>(Table2[[#This Row],[Close Price]]/Table2[[#This Row],[Current Month Low]])-1</f>
        <v>4.3529214799933325E-3</v>
      </c>
      <c r="AH665" s="1">
        <f>(Table2[[#This Row],[Current Month High]]/Table2[[#This Row],[Close Price]])-1</f>
        <v>0.10185030838473064</v>
      </c>
      <c r="AI665">
        <v>63.360560093348802</v>
      </c>
      <c r="AJ665">
        <v>2.3196315879242699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3189</v>
      </c>
      <c r="AN665">
        <v>-10.89</v>
      </c>
      <c r="AO665" t="s">
        <v>3189</v>
      </c>
      <c r="AP665">
        <v>1.2845609801059E-2</v>
      </c>
      <c r="AQ665">
        <f>(Table2[[#This Row],[Sharpe Ratio]]-AVERAGE(Table2[Sharpe Ratio]))/_xlfn.STDEV.P(Table2[Sharpe Ratio])</f>
        <v>-0.56734547923964518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667</v>
      </c>
      <c r="AT665">
        <f>_xlfn.RANK.AVG(Table2[[#This Row],[6M Return vs Nifty Z-Score]],Table2[6M Return vs Nifty Z-Score])</f>
        <v>692</v>
      </c>
      <c r="AU665">
        <f>_xlfn.RANK.AVG(Table2[[#This Row],[Sharpe Ratio Z-Score]],Table2[Sharpe Ratio Z-Score])</f>
        <v>475</v>
      </c>
      <c r="AV665">
        <f>(Table2[[#This Row],[Rank 1Y]]+Table2[[#This Row],[Rank 6M]]+Table2[[#This Row],[Rank Sharpe]])/3</f>
        <v>611.33333333333337</v>
      </c>
    </row>
    <row r="666" spans="1:48" x14ac:dyDescent="0.3">
      <c r="A666" t="s">
        <v>52</v>
      </c>
      <c r="B666" t="s">
        <v>53</v>
      </c>
      <c r="C666" t="s">
        <v>3129</v>
      </c>
      <c r="D666" t="s">
        <v>54</v>
      </c>
      <c r="E666">
        <v>446014.45803357498</v>
      </c>
      <c r="F666">
        <v>7269.4</v>
      </c>
      <c r="G666">
        <v>-35.610593919211098</v>
      </c>
      <c r="H666">
        <f>(Table2[[#This Row],[1Y Return vs Nifty]]-AVERAGE(Table2[1Y Return vs Nifty]))/_xlfn.STDEV.P(Table2[1Y Return vs Nifty])</f>
        <v>-1.0597244811698292</v>
      </c>
      <c r="I666">
        <v>-1.3252656989677301</v>
      </c>
      <c r="J666">
        <f>(Table2[[#This Row],[1M Return vs Nifty]]-AVERAGE(Table2[1M Return vs Nifty]))/_xlfn.STDEV.P(Table2[1M Return vs Nifty])</f>
        <v>-0.10624748236326519</v>
      </c>
      <c r="K666">
        <v>-8.8706966635532698</v>
      </c>
      <c r="L666">
        <f>(Table2[[#This Row],[6M Return vs Nifty]]-AVERAGE(Table2[6M Return vs Nifty]))/_xlfn.STDEV.P(Table2[6M Return vs Nifty])</f>
        <v>-0.50587736037956843</v>
      </c>
      <c r="M666">
        <v>-2.8038773873541598</v>
      </c>
      <c r="N666">
        <f>(Table2[[#This Row],[1W Return vs Nifty]]-AVERAGE(Table2[1W Return vs Nifty]))/_xlfn.STDEV.P(Table2[1W Return vs Nifty])</f>
        <v>-1.0855508355392123</v>
      </c>
      <c r="O666">
        <v>7444.31</v>
      </c>
      <c r="P666">
        <v>7248.6360229279298</v>
      </c>
      <c r="Q666">
        <v>7063.38112066144</v>
      </c>
      <c r="R666">
        <v>28.909012906644602</v>
      </c>
      <c r="S666" s="1">
        <f>(Table2[[#This Row],[Close Price]]-Table2[[#This Row],[20D EMA]])/Table2[[#This Row],[20D EMA]]</f>
        <v>-2.3495797461416942E-2</v>
      </c>
      <c r="T666" s="1">
        <f>(Table2[[#This Row],[Close Price]]-Table2[[#This Row],[50D EMA]])/Table2[[#This Row],[50D EMA]]</f>
        <v>2.864535756298415E-3</v>
      </c>
      <c r="U666" s="1">
        <f>(Table2[[#This Row],[Close Price]]-Table2[[#This Row],[200D EMA]])/Table2[[#This Row],[200D EMA]]</f>
        <v>2.9167175863684284E-2</v>
      </c>
      <c r="V666">
        <v>0.953399897762918</v>
      </c>
      <c r="W666">
        <v>7190.3</v>
      </c>
      <c r="X666">
        <v>7324</v>
      </c>
      <c r="Y666">
        <v>7190.3</v>
      </c>
      <c r="Z666">
        <v>7324</v>
      </c>
      <c r="AA666">
        <v>7155</v>
      </c>
      <c r="AB666">
        <v>7814.65</v>
      </c>
      <c r="AC666" s="1">
        <f>(Table2[[#This Row],[Close Price]]/Table2[[#This Row],[Day Low]])-1</f>
        <v>1.1000931810911885E-2</v>
      </c>
      <c r="AD666" s="1">
        <f>(Table2[[#This Row],[Day High]]/Table2[[#This Row],[Close Price]])-1</f>
        <v>7.5109362533358759E-3</v>
      </c>
      <c r="AE666" s="1">
        <f>(Table2[[#This Row],[Close Price]]/Table2[[#This Row],[Current Week Low]])-1</f>
        <v>1.1000931810911885E-2</v>
      </c>
      <c r="AF666" s="1">
        <f>(Table2[[#This Row],[Current Week High]]/Table2[[#This Row],[Close Price]])-1</f>
        <v>7.5109362533358759E-3</v>
      </c>
      <c r="AG666" s="1">
        <f>(Table2[[#This Row],[Close Price]]/Table2[[#This Row],[Current Month Low]])-1</f>
        <v>1.5988819007686894E-2</v>
      </c>
      <c r="AH666" s="1">
        <f>(Table2[[#This Row],[Current Month High]]/Table2[[#This Row],[Close Price]])-1</f>
        <v>7.5006190332076894E-2</v>
      </c>
      <c r="AI666">
        <v>12.430186810465701</v>
      </c>
      <c r="AJ666">
        <v>17.479556546753201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0.05</v>
      </c>
      <c r="AM666" t="s">
        <v>3188</v>
      </c>
      <c r="AN666">
        <v>-4.74</v>
      </c>
      <c r="AO666" t="s">
        <v>3189</v>
      </c>
      <c r="AP666">
        <v>-6.5851203160135999E-2</v>
      </c>
      <c r="AQ666">
        <f>(Table2[[#This Row],[Sharpe Ratio]]-AVERAGE(Table2[Sharpe Ratio]))/_xlfn.STDEV.P(Table2[Sharpe Ratio])</f>
        <v>-1.4861391649014064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-4.2435393243532813</v>
      </c>
      <c r="AS666">
        <f>_xlfn.RANK.AVG(Table2[[#This Row],[1Y Return vs Nifty Z-Score]],Table2[1Y Return vs Nifty Z-Score])</f>
        <v>666</v>
      </c>
      <c r="AT666">
        <f>_xlfn.RANK.AVG(Table2[[#This Row],[6M Return vs Nifty Z-Score]],Table2[6M Return vs Nifty Z-Score])</f>
        <v>490</v>
      </c>
      <c r="AU666">
        <f>_xlfn.RANK.AVG(Table2[[#This Row],[Sharpe Ratio Z-Score]],Table2[Sharpe Ratio Z-Score])</f>
        <v>680</v>
      </c>
      <c r="AV666">
        <f>(Table2[[#This Row],[Rank 1Y]]+Table2[[#This Row],[Rank 6M]]+Table2[[#This Row],[Rank Sharpe]])/3</f>
        <v>612</v>
      </c>
    </row>
    <row r="667" spans="1:48" x14ac:dyDescent="0.3">
      <c r="A667" t="s">
        <v>1437</v>
      </c>
      <c r="B667" t="s">
        <v>1438</v>
      </c>
      <c r="C667" t="s">
        <v>3141</v>
      </c>
      <c r="D667" t="s">
        <v>140</v>
      </c>
      <c r="E667">
        <v>7387.5393696000001</v>
      </c>
      <c r="F667">
        <v>408.95</v>
      </c>
      <c r="G667">
        <v>-60.432814123920501</v>
      </c>
      <c r="H667">
        <f>(Table2[[#This Row],[1Y Return vs Nifty]]-AVERAGE(Table2[1Y Return vs Nifty]))/_xlfn.STDEV.P(Table2[1Y Return vs Nifty])</f>
        <v>-1.5058830935088983</v>
      </c>
      <c r="I667">
        <v>-2.6675489939941599</v>
      </c>
      <c r="J667">
        <f>(Table2[[#This Row],[1M Return vs Nifty]]-AVERAGE(Table2[1M Return vs Nifty]))/_xlfn.STDEV.P(Table2[1M Return vs Nifty])</f>
        <v>-0.25621595318592455</v>
      </c>
      <c r="K667">
        <v>-26.266297191031601</v>
      </c>
      <c r="L667">
        <f>(Table2[[#This Row],[6M Return vs Nifty]]-AVERAGE(Table2[6M Return vs Nifty]))/_xlfn.STDEV.P(Table2[6M Return vs Nifty])</f>
        <v>-1.1198587433147267</v>
      </c>
      <c r="M667">
        <v>-2.68893109223177</v>
      </c>
      <c r="N667">
        <f>(Table2[[#This Row],[1W Return vs Nifty]]-AVERAGE(Table2[1W Return vs Nifty]))/_xlfn.STDEV.P(Table2[1W Return vs Nifty])</f>
        <v>-1.0561351155558591</v>
      </c>
      <c r="O667">
        <v>434.11</v>
      </c>
      <c r="P667">
        <v>442.42675284309701</v>
      </c>
      <c r="Q667">
        <v>471.07735915822002</v>
      </c>
      <c r="R667">
        <v>31.3951708064284</v>
      </c>
      <c r="S667" s="1">
        <f>(Table2[[#This Row],[Close Price]]-Table2[[#This Row],[20D EMA]])/Table2[[#This Row],[20D EMA]]</f>
        <v>-5.7957660500794789E-2</v>
      </c>
      <c r="T667" s="1">
        <f>(Table2[[#This Row],[Close Price]]-Table2[[#This Row],[50D EMA]])/Table2[[#This Row],[50D EMA]]</f>
        <v>-7.5666203790730691E-2</v>
      </c>
      <c r="U667" s="1">
        <f>(Table2[[#This Row],[Close Price]]-Table2[[#This Row],[200D EMA]])/Table2[[#This Row],[200D EMA]]</f>
        <v>-0.13188355999370671</v>
      </c>
      <c r="V667">
        <v>0.98198856943134805</v>
      </c>
      <c r="W667">
        <v>400.7</v>
      </c>
      <c r="X667">
        <v>421.4</v>
      </c>
      <c r="Y667">
        <v>400.7</v>
      </c>
      <c r="Z667">
        <v>421.4</v>
      </c>
      <c r="AA667">
        <v>400.7</v>
      </c>
      <c r="AB667">
        <v>431.25</v>
      </c>
      <c r="AC667" s="1">
        <f>(Table2[[#This Row],[Close Price]]/Table2[[#This Row],[Day Low]])-1</f>
        <v>2.0588969303718452E-2</v>
      </c>
      <c r="AD667" s="1">
        <f>(Table2[[#This Row],[Day High]]/Table2[[#This Row],[Close Price]])-1</f>
        <v>3.0443819537840699E-2</v>
      </c>
      <c r="AE667" s="1">
        <f>(Table2[[#This Row],[Close Price]]/Table2[[#This Row],[Current Week Low]])-1</f>
        <v>2.0588969303718452E-2</v>
      </c>
      <c r="AF667" s="1">
        <f>(Table2[[#This Row],[Current Week High]]/Table2[[#This Row],[Close Price]])-1</f>
        <v>3.0443819537840699E-2</v>
      </c>
      <c r="AG667" s="1">
        <f>(Table2[[#This Row],[Close Price]]/Table2[[#This Row],[Current Month Low]])-1</f>
        <v>2.0588969303718452E-2</v>
      </c>
      <c r="AH667" s="1">
        <f>(Table2[[#This Row],[Current Month High]]/Table2[[#This Row],[Close Price]])-1</f>
        <v>5.4529893630028248E-2</v>
      </c>
      <c r="AI667">
        <v>72.4416187798019</v>
      </c>
      <c r="AJ667">
        <v>5.9181559181558896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-0.17</v>
      </c>
      <c r="AM667" t="s">
        <v>3189</v>
      </c>
      <c r="AN667">
        <v>-8.0299999999999994</v>
      </c>
      <c r="AO667" t="s">
        <v>3189</v>
      </c>
      <c r="AP667">
        <v>2.1805557649621998E-2</v>
      </c>
      <c r="AQ667">
        <f>(Table2[[#This Row],[Sharpe Ratio]]-AVERAGE(Table2[Sharpe Ratio]))/_xlfn.STDEV.P(Table2[Sharpe Ratio])</f>
        <v>-0.46273713237841085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724</v>
      </c>
      <c r="AT667">
        <f>_xlfn.RANK.AVG(Table2[[#This Row],[6M Return vs Nifty Z-Score]],Table2[6M Return vs Nifty Z-Score])</f>
        <v>660</v>
      </c>
      <c r="AU667">
        <f>_xlfn.RANK.AVG(Table2[[#This Row],[Sharpe Ratio Z-Score]],Table2[Sharpe Ratio Z-Score])</f>
        <v>452</v>
      </c>
      <c r="AV667">
        <f>(Table2[[#This Row],[Rank 1Y]]+Table2[[#This Row],[Rank 6M]]+Table2[[#This Row],[Rank Sharpe]])/3</f>
        <v>612</v>
      </c>
    </row>
    <row r="668" spans="1:48" x14ac:dyDescent="0.3">
      <c r="A668" t="s">
        <v>2010</v>
      </c>
      <c r="B668" t="s">
        <v>2011</v>
      </c>
      <c r="C668" t="s">
        <v>3135</v>
      </c>
      <c r="D668" t="s">
        <v>190</v>
      </c>
      <c r="E668">
        <v>3336.0035908499999</v>
      </c>
      <c r="F668">
        <v>206.85</v>
      </c>
      <c r="G668">
        <v>-53.877288917797699</v>
      </c>
      <c r="H668">
        <f>(Table2[[#This Row],[1Y Return vs Nifty]]-AVERAGE(Table2[1Y Return vs Nifty]))/_xlfn.STDEV.P(Table2[1Y Return vs Nifty])</f>
        <v>-1.388053020090944</v>
      </c>
      <c r="I668">
        <v>-6.4092737718025701</v>
      </c>
      <c r="J668">
        <f>(Table2[[#This Row],[1M Return vs Nifty]]-AVERAGE(Table2[1M Return vs Nifty]))/_xlfn.STDEV.P(Table2[1M Return vs Nifty])</f>
        <v>-0.67426536588917463</v>
      </c>
      <c r="K668">
        <v>-22.636272580695302</v>
      </c>
      <c r="L668">
        <f>(Table2[[#This Row],[6M Return vs Nifty]]-AVERAGE(Table2[6M Return vs Nifty]))/_xlfn.STDEV.P(Table2[6M Return vs Nifty])</f>
        <v>-0.99173626045922825</v>
      </c>
      <c r="M668">
        <v>4.4434804940805197</v>
      </c>
      <c r="N668">
        <f>(Table2[[#This Row],[1W Return vs Nifty]]-AVERAGE(Table2[1W Return vs Nifty]))/_xlfn.STDEV.P(Table2[1W Return vs Nifty])</f>
        <v>0.76910876729912048</v>
      </c>
      <c r="O668">
        <v>215.3</v>
      </c>
      <c r="P668">
        <v>219.499046304567</v>
      </c>
      <c r="Q668">
        <v>228.045981422078</v>
      </c>
      <c r="R668">
        <v>43.213826626555999</v>
      </c>
      <c r="S668" s="1">
        <f>(Table2[[#This Row],[Close Price]]-Table2[[#This Row],[20D EMA]])/Table2[[#This Row],[20D EMA]]</f>
        <v>-3.9247561542034445E-2</v>
      </c>
      <c r="T668" s="1">
        <f>(Table2[[#This Row],[Close Price]]-Table2[[#This Row],[50D EMA]])/Table2[[#This Row],[50D EMA]]</f>
        <v>-5.7626885025348858E-2</v>
      </c>
      <c r="U668" s="1">
        <f>(Table2[[#This Row],[Close Price]]-Table2[[#This Row],[200D EMA]])/Table2[[#This Row],[200D EMA]]</f>
        <v>-9.2946086091504093E-2</v>
      </c>
      <c r="V668">
        <v>1.0350642845662801</v>
      </c>
      <c r="W668">
        <v>202.75</v>
      </c>
      <c r="X668">
        <v>213.1</v>
      </c>
      <c r="Y668">
        <v>202.75</v>
      </c>
      <c r="Z668">
        <v>213.1</v>
      </c>
      <c r="AA668">
        <v>202.75</v>
      </c>
      <c r="AB668">
        <v>217.99</v>
      </c>
      <c r="AC668" s="1">
        <f>(Table2[[#This Row],[Close Price]]/Table2[[#This Row],[Day Low]])-1</f>
        <v>2.0221948212083785E-2</v>
      </c>
      <c r="AD668" s="1">
        <f>(Table2[[#This Row],[Day High]]/Table2[[#This Row],[Close Price]])-1</f>
        <v>3.021513173797441E-2</v>
      </c>
      <c r="AE668" s="1">
        <f>(Table2[[#This Row],[Close Price]]/Table2[[#This Row],[Current Week Low]])-1</f>
        <v>2.0221948212083785E-2</v>
      </c>
      <c r="AF668" s="1">
        <f>(Table2[[#This Row],[Current Week High]]/Table2[[#This Row],[Close Price]])-1</f>
        <v>3.021513173797441E-2</v>
      </c>
      <c r="AG668" s="1">
        <f>(Table2[[#This Row],[Close Price]]/Table2[[#This Row],[Current Month Low]])-1</f>
        <v>2.0221948212083785E-2</v>
      </c>
      <c r="AH668" s="1">
        <f>(Table2[[#This Row],[Current Month High]]/Table2[[#This Row],[Close Price]])-1</f>
        <v>5.3855450809765504E-2</v>
      </c>
      <c r="AI668">
        <v>44.5491902344694</v>
      </c>
      <c r="AJ668">
        <v>8.5541852532143601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-0.14000000000000001</v>
      </c>
      <c r="AM668" t="s">
        <v>3189</v>
      </c>
      <c r="AN668">
        <v>-1.63</v>
      </c>
      <c r="AO668" t="s">
        <v>3189</v>
      </c>
      <c r="AP668">
        <v>7.4155142456030004E-3</v>
      </c>
      <c r="AQ668">
        <f>(Table2[[#This Row],[Sharpe Ratio]]-AVERAGE(Table2[Sharpe Ratio]))/_xlfn.STDEV.P(Table2[Sharpe Ratio])</f>
        <v>-0.63074242406069003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717</v>
      </c>
      <c r="AT668">
        <f>_xlfn.RANK.AVG(Table2[[#This Row],[6M Return vs Nifty Z-Score]],Table2[6M Return vs Nifty Z-Score])</f>
        <v>631</v>
      </c>
      <c r="AU668">
        <f>_xlfn.RANK.AVG(Table2[[#This Row],[Sharpe Ratio Z-Score]],Table2[Sharpe Ratio Z-Score])</f>
        <v>490</v>
      </c>
      <c r="AV668">
        <f>(Table2[[#This Row],[Rank 1Y]]+Table2[[#This Row],[Rank 6M]]+Table2[[#This Row],[Rank Sharpe]])/3</f>
        <v>612.66666666666663</v>
      </c>
    </row>
    <row r="669" spans="1:48" x14ac:dyDescent="0.3">
      <c r="A669" t="s">
        <v>2192</v>
      </c>
      <c r="B669" t="s">
        <v>2193</v>
      </c>
      <c r="C669" t="s">
        <v>3131</v>
      </c>
      <c r="D669" t="s">
        <v>403</v>
      </c>
      <c r="E669">
        <v>2711.2486865599999</v>
      </c>
      <c r="F669">
        <v>1878</v>
      </c>
      <c r="G669">
        <v>-34.610620313196698</v>
      </c>
      <c r="H669">
        <f>(Table2[[#This Row],[1Y Return vs Nifty]]-AVERAGE(Table2[1Y Return vs Nifty]))/_xlfn.STDEV.P(Table2[1Y Return vs Nifty])</f>
        <v>-1.0417507933709258</v>
      </c>
      <c r="I669">
        <v>-20.148714642993401</v>
      </c>
      <c r="J669">
        <f>(Table2[[#This Row],[1M Return vs Nifty]]-AVERAGE(Table2[1M Return vs Nifty]))/_xlfn.STDEV.P(Table2[1M Return vs Nifty])</f>
        <v>-2.2093235350890419</v>
      </c>
      <c r="K669">
        <v>-8.6638965169373705</v>
      </c>
      <c r="L669">
        <f>(Table2[[#This Row],[6M Return vs Nifty]]-AVERAGE(Table2[6M Return vs Nifty]))/_xlfn.STDEV.P(Table2[6M Return vs Nifty])</f>
        <v>-0.49857830566686351</v>
      </c>
      <c r="M669">
        <v>2.6302780936440699</v>
      </c>
      <c r="N669">
        <f>(Table2[[#This Row],[1W Return vs Nifty]]-AVERAGE(Table2[1W Return vs Nifty]))/_xlfn.STDEV.P(Table2[1W Return vs Nifty])</f>
        <v>0.30509508136351349</v>
      </c>
      <c r="O669">
        <v>2101.5300000000002</v>
      </c>
      <c r="P669">
        <v>2132.55394196114</v>
      </c>
      <c r="Q669">
        <v>1988.9263280154901</v>
      </c>
      <c r="R669">
        <v>15.314864866054499</v>
      </c>
      <c r="S669" s="1">
        <f>(Table2[[#This Row],[Close Price]]-Table2[[#This Row],[20D EMA]])/Table2[[#This Row],[20D EMA]]</f>
        <v>-0.10636536237883835</v>
      </c>
      <c r="T669" s="1">
        <f>(Table2[[#This Row],[Close Price]]-Table2[[#This Row],[50D EMA]])/Table2[[#This Row],[50D EMA]]</f>
        <v>-0.11936576934933099</v>
      </c>
      <c r="U669" s="1">
        <f>(Table2[[#This Row],[Close Price]]-Table2[[#This Row],[200D EMA]])/Table2[[#This Row],[200D EMA]]</f>
        <v>-5.5771964226633816E-2</v>
      </c>
      <c r="V669">
        <v>0.54349297011907005</v>
      </c>
      <c r="W669">
        <v>1852</v>
      </c>
      <c r="X669">
        <v>1943.95</v>
      </c>
      <c r="Y669">
        <v>1852</v>
      </c>
      <c r="Z669">
        <v>1943.95</v>
      </c>
      <c r="AA669">
        <v>1852</v>
      </c>
      <c r="AB669">
        <v>2029</v>
      </c>
      <c r="AC669" s="1">
        <f>(Table2[[#This Row],[Close Price]]/Table2[[#This Row],[Day Low]])-1</f>
        <v>1.4038876889848728E-2</v>
      </c>
      <c r="AD669" s="1">
        <f>(Table2[[#This Row],[Day High]]/Table2[[#This Row],[Close Price]])-1</f>
        <v>3.5117145899893565E-2</v>
      </c>
      <c r="AE669" s="1">
        <f>(Table2[[#This Row],[Close Price]]/Table2[[#This Row],[Current Week Low]])-1</f>
        <v>1.4038876889848728E-2</v>
      </c>
      <c r="AF669" s="1">
        <f>(Table2[[#This Row],[Current Week High]]/Table2[[#This Row],[Close Price]])-1</f>
        <v>3.5117145899893565E-2</v>
      </c>
      <c r="AG669" s="1">
        <f>(Table2[[#This Row],[Close Price]]/Table2[[#This Row],[Current Month Low]])-1</f>
        <v>1.4038876889848728E-2</v>
      </c>
      <c r="AH669" s="1">
        <f>(Table2[[#This Row],[Current Month High]]/Table2[[#This Row],[Close Price]])-1</f>
        <v>8.0404685835995693E-2</v>
      </c>
      <c r="AI669">
        <v>36.312566560170303</v>
      </c>
      <c r="AJ669">
        <v>22.664924885695601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3190</v>
      </c>
      <c r="AN669">
        <v>-17.29</v>
      </c>
      <c r="AO669" t="s">
        <v>3189</v>
      </c>
      <c r="AP669">
        <v>-7.3167350248453999E-2</v>
      </c>
      <c r="AQ669">
        <f>(Table2[[#This Row],[Sharpe Ratio]]-AVERAGE(Table2[Sharpe Ratio]))/_xlfn.STDEV.P(Table2[Sharpe Ratio])</f>
        <v>-1.5715559625477589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664</v>
      </c>
      <c r="AT669">
        <f>_xlfn.RANK.AVG(Table2[[#This Row],[6M Return vs Nifty Z-Score]],Table2[6M Return vs Nifty Z-Score])</f>
        <v>488</v>
      </c>
      <c r="AU669">
        <f>_xlfn.RANK.AVG(Table2[[#This Row],[Sharpe Ratio Z-Score]],Table2[Sharpe Ratio Z-Score])</f>
        <v>688</v>
      </c>
      <c r="AV669">
        <f>(Table2[[#This Row],[Rank 1Y]]+Table2[[#This Row],[Rank 6M]]+Table2[[#This Row],[Rank Sharpe]])/3</f>
        <v>613.33333333333337</v>
      </c>
    </row>
    <row r="670" spans="1:48" x14ac:dyDescent="0.3">
      <c r="A670" t="s">
        <v>722</v>
      </c>
      <c r="B670" t="s">
        <v>723</v>
      </c>
      <c r="C670" t="s">
        <v>3133</v>
      </c>
      <c r="D670" t="s">
        <v>51</v>
      </c>
      <c r="E670">
        <v>24000.676862709999</v>
      </c>
      <c r="F670">
        <v>431.3</v>
      </c>
      <c r="G670">
        <v>-18.109934784235499</v>
      </c>
      <c r="H670">
        <f>(Table2[[#This Row],[1Y Return vs Nifty]]-AVERAGE(Table2[1Y Return vs Nifty]))/_xlfn.STDEV.P(Table2[1Y Return vs Nifty])</f>
        <v>-0.74516479511892653</v>
      </c>
      <c r="I670">
        <v>-7.0141497583535299</v>
      </c>
      <c r="J670">
        <f>(Table2[[#This Row],[1M Return vs Nifty]]-AVERAGE(Table2[1M Return vs Nifty]))/_xlfn.STDEV.P(Table2[1M Return vs Nifty])</f>
        <v>-0.74184597802709795</v>
      </c>
      <c r="K670">
        <v>-16.8721359172722</v>
      </c>
      <c r="L670">
        <f>(Table2[[#This Row],[6M Return vs Nifty]]-AVERAGE(Table2[6M Return vs Nifty]))/_xlfn.STDEV.P(Table2[6M Return vs Nifty])</f>
        <v>-0.7882898433927179</v>
      </c>
      <c r="M670">
        <v>-0.42852852030272698</v>
      </c>
      <c r="N670">
        <f>(Table2[[#This Row],[1W Return vs Nifty]]-AVERAGE(Table2[1W Return vs Nifty]))/_xlfn.STDEV.P(Table2[1W Return vs Nifty])</f>
        <v>-0.47767915893090973</v>
      </c>
      <c r="O670">
        <v>465.54</v>
      </c>
      <c r="P670">
        <v>462.28644565503799</v>
      </c>
      <c r="Q670">
        <v>435.52459143308698</v>
      </c>
      <c r="R670">
        <v>24.831388875251101</v>
      </c>
      <c r="S670" s="1">
        <f>(Table2[[#This Row],[Close Price]]-Table2[[#This Row],[20D EMA]])/Table2[[#This Row],[20D EMA]]</f>
        <v>-7.3548996863857047E-2</v>
      </c>
      <c r="T670" s="1">
        <f>(Table2[[#This Row],[Close Price]]-Table2[[#This Row],[50D EMA]])/Table2[[#This Row],[50D EMA]]</f>
        <v>-6.7028670094645873E-2</v>
      </c>
      <c r="U670" s="1">
        <f>(Table2[[#This Row],[Close Price]]-Table2[[#This Row],[200D EMA]])/Table2[[#This Row],[200D EMA]]</f>
        <v>-9.7000066498794425E-3</v>
      </c>
      <c r="V670">
        <v>0.63825988525842403</v>
      </c>
      <c r="W670">
        <v>427.05</v>
      </c>
      <c r="X670">
        <v>448.9</v>
      </c>
      <c r="Y670">
        <v>427.05</v>
      </c>
      <c r="Z670">
        <v>448.9</v>
      </c>
      <c r="AA670">
        <v>427.05</v>
      </c>
      <c r="AB670">
        <v>472</v>
      </c>
      <c r="AC670" s="1">
        <f>(Table2[[#This Row],[Close Price]]/Table2[[#This Row],[Day Low]])-1</f>
        <v>9.9519962533660689E-3</v>
      </c>
      <c r="AD670" s="1">
        <f>(Table2[[#This Row],[Day High]]/Table2[[#This Row],[Close Price]])-1</f>
        <v>4.0806862972408986E-2</v>
      </c>
      <c r="AE670" s="1">
        <f>(Table2[[#This Row],[Close Price]]/Table2[[#This Row],[Current Week Low]])-1</f>
        <v>9.9519962533660689E-3</v>
      </c>
      <c r="AF670" s="1">
        <f>(Table2[[#This Row],[Current Week High]]/Table2[[#This Row],[Close Price]])-1</f>
        <v>4.0806862972408986E-2</v>
      </c>
      <c r="AG670" s="1">
        <f>(Table2[[#This Row],[Close Price]]/Table2[[#This Row],[Current Month Low]])-1</f>
        <v>9.9519962533660689E-3</v>
      </c>
      <c r="AH670" s="1">
        <f>(Table2[[#This Row],[Current Month High]]/Table2[[#This Row],[Close Price]])-1</f>
        <v>9.4365870623695836E-2</v>
      </c>
      <c r="AI670">
        <v>20.102017157431</v>
      </c>
      <c r="AJ670">
        <v>23.440183171150501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-0.15</v>
      </c>
      <c r="AM670" t="s">
        <v>3189</v>
      </c>
      <c r="AN670">
        <v>-11.15</v>
      </c>
      <c r="AO670" t="s">
        <v>3189</v>
      </c>
      <c r="AP670">
        <v>-8.3234654370584998E-2</v>
      </c>
      <c r="AQ670">
        <f>(Table2[[#This Row],[Sharpe Ratio]]-AVERAGE(Table2[Sharpe Ratio]))/_xlfn.STDEV.P(Table2[Sharpe Ratio])</f>
        <v>-1.6890928120210864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-4.4420725874907383</v>
      </c>
      <c r="AS670">
        <f>_xlfn.RANK.AVG(Table2[[#This Row],[1Y Return vs Nifty Z-Score]],Table2[1Y Return vs Nifty Z-Score])</f>
        <v>566</v>
      </c>
      <c r="AT670">
        <f>_xlfn.RANK.AVG(Table2[[#This Row],[6M Return vs Nifty Z-Score]],Table2[6M Return vs Nifty Z-Score])</f>
        <v>579</v>
      </c>
      <c r="AU670">
        <f>_xlfn.RANK.AVG(Table2[[#This Row],[Sharpe Ratio Z-Score]],Table2[Sharpe Ratio Z-Score])</f>
        <v>699</v>
      </c>
      <c r="AV670">
        <f>(Table2[[#This Row],[Rank 1Y]]+Table2[[#This Row],[Rank 6M]]+Table2[[#This Row],[Rank Sharpe]])/3</f>
        <v>614.66666666666663</v>
      </c>
    </row>
    <row r="671" spans="1:48" x14ac:dyDescent="0.3">
      <c r="A671" t="s">
        <v>1132</v>
      </c>
      <c r="B671" t="s">
        <v>1133</v>
      </c>
      <c r="C671" t="s">
        <v>3141</v>
      </c>
      <c r="D671" t="s">
        <v>217</v>
      </c>
      <c r="E671">
        <v>11261.449238159999</v>
      </c>
      <c r="F671">
        <v>535.29999999999995</v>
      </c>
      <c r="G671">
        <v>-16.099782672290999</v>
      </c>
      <c r="H671">
        <f>(Table2[[#This Row],[1Y Return vs Nifty]]-AVERAGE(Table2[1Y Return vs Nifty]))/_xlfn.STDEV.P(Table2[1Y Return vs Nifty])</f>
        <v>-0.70903399499471143</v>
      </c>
      <c r="I671">
        <v>14.8193874638228</v>
      </c>
      <c r="J671">
        <f>(Table2[[#This Row],[1M Return vs Nifty]]-AVERAGE(Table2[1M Return vs Nifty]))/_xlfn.STDEV.P(Table2[1M Return vs Nifty])</f>
        <v>1.6975363803705952</v>
      </c>
      <c r="K671">
        <v>-29.1100105660128</v>
      </c>
      <c r="L671">
        <f>(Table2[[#This Row],[6M Return vs Nifty]]-AVERAGE(Table2[6M Return vs Nifty]))/_xlfn.STDEV.P(Table2[6M Return vs Nifty])</f>
        <v>-1.2202282055752665</v>
      </c>
      <c r="M671">
        <v>1.8767674298530299</v>
      </c>
      <c r="N671">
        <f>(Table2[[#This Row],[1W Return vs Nifty]]-AVERAGE(Table2[1W Return vs Nifty]))/_xlfn.STDEV.P(Table2[1W Return vs Nifty])</f>
        <v>0.11226538931517627</v>
      </c>
      <c r="O671">
        <v>564.54</v>
      </c>
      <c r="P671">
        <v>552.376609272976</v>
      </c>
      <c r="Q671">
        <v>547.82933516819003</v>
      </c>
      <c r="R671">
        <v>50.7022270660472</v>
      </c>
      <c r="S671" s="1">
        <f>(Table2[[#This Row],[Close Price]]-Table2[[#This Row],[20D EMA]])/Table2[[#This Row],[20D EMA]]</f>
        <v>-5.1794381266163619E-2</v>
      </c>
      <c r="T671" s="1">
        <f>(Table2[[#This Row],[Close Price]]-Table2[[#This Row],[50D EMA]])/Table2[[#This Row],[50D EMA]]</f>
        <v>-3.0914794338326237E-2</v>
      </c>
      <c r="U671" s="1">
        <f>(Table2[[#This Row],[Close Price]]-Table2[[#This Row],[200D EMA]])/Table2[[#This Row],[200D EMA]]</f>
        <v>-2.287087303264514E-2</v>
      </c>
      <c r="V671">
        <v>1.4600134275796499</v>
      </c>
      <c r="W671">
        <v>529.6</v>
      </c>
      <c r="X671">
        <v>579.75</v>
      </c>
      <c r="Y671">
        <v>529.6</v>
      </c>
      <c r="Z671">
        <v>579.75</v>
      </c>
      <c r="AA671">
        <v>529.6</v>
      </c>
      <c r="AB671">
        <v>608.6</v>
      </c>
      <c r="AC671" s="1">
        <f>(Table2[[#This Row],[Close Price]]/Table2[[#This Row],[Day Low]])-1</f>
        <v>1.076283987915394E-2</v>
      </c>
      <c r="AD671" s="1">
        <f>(Table2[[#This Row],[Day High]]/Table2[[#This Row],[Close Price]])-1</f>
        <v>8.3037549037922709E-2</v>
      </c>
      <c r="AE671" s="1">
        <f>(Table2[[#This Row],[Close Price]]/Table2[[#This Row],[Current Week Low]])-1</f>
        <v>1.076283987915394E-2</v>
      </c>
      <c r="AF671" s="1">
        <f>(Table2[[#This Row],[Current Week High]]/Table2[[#This Row],[Close Price]])-1</f>
        <v>8.3037549037922709E-2</v>
      </c>
      <c r="AG671" s="1">
        <f>(Table2[[#This Row],[Close Price]]/Table2[[#This Row],[Current Month Low]])-1</f>
        <v>1.076283987915394E-2</v>
      </c>
      <c r="AH671" s="1">
        <f>(Table2[[#This Row],[Current Month High]]/Table2[[#This Row],[Close Price]])-1</f>
        <v>0.13693256118064645</v>
      </c>
      <c r="AI671">
        <v>32.5238184195778</v>
      </c>
      <c r="AJ671">
        <v>23.284200829111001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</v>
      </c>
      <c r="AM671" t="s">
        <v>3190</v>
      </c>
      <c r="AN671">
        <v>-8.7100000000000009</v>
      </c>
      <c r="AO671" t="s">
        <v>3189</v>
      </c>
      <c r="AP671">
        <v>-2.3896018268367999E-2</v>
      </c>
      <c r="AQ671">
        <f>(Table2[[#This Row],[Sharpe Ratio]]-AVERAGE(Table2[Sharpe Ratio]))/_xlfn.STDEV.P(Table2[Sharpe Ratio])</f>
        <v>-0.99630790606331265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-1.1157683369475189</v>
      </c>
      <c r="AS671">
        <f>_xlfn.RANK.AVG(Table2[[#This Row],[1Y Return vs Nifty Z-Score]],Table2[1Y Return vs Nifty Z-Score])</f>
        <v>551</v>
      </c>
      <c r="AT671">
        <f>_xlfn.RANK.AVG(Table2[[#This Row],[6M Return vs Nifty Z-Score]],Table2[6M Return vs Nifty Z-Score])</f>
        <v>678</v>
      </c>
      <c r="AU671">
        <f>_xlfn.RANK.AVG(Table2[[#This Row],[Sharpe Ratio Z-Score]],Table2[Sharpe Ratio Z-Score])</f>
        <v>617</v>
      </c>
      <c r="AV671">
        <f>(Table2[[#This Row],[Rank 1Y]]+Table2[[#This Row],[Rank 6M]]+Table2[[#This Row],[Rank Sharpe]])/3</f>
        <v>615.33333333333337</v>
      </c>
    </row>
    <row r="672" spans="1:48" x14ac:dyDescent="0.3">
      <c r="A672" t="s">
        <v>795</v>
      </c>
      <c r="B672" t="s">
        <v>796</v>
      </c>
      <c r="C672" t="s">
        <v>3137</v>
      </c>
      <c r="D672" t="s">
        <v>77</v>
      </c>
      <c r="E672">
        <v>20520.811741099998</v>
      </c>
      <c r="F672">
        <v>855.4</v>
      </c>
      <c r="G672">
        <v>-36.094002249068303</v>
      </c>
      <c r="H672">
        <f>(Table2[[#This Row],[1Y Return vs Nifty]]-AVERAGE(Table2[1Y Return vs Nifty]))/_xlfn.STDEV.P(Table2[1Y Return vs Nifty])</f>
        <v>-1.0684133409037107</v>
      </c>
      <c r="I672">
        <v>4.9856876122687597</v>
      </c>
      <c r="J672">
        <f>(Table2[[#This Row],[1M Return vs Nifty]]-AVERAGE(Table2[1M Return vs Nifty]))/_xlfn.STDEV.P(Table2[1M Return vs Nifty])</f>
        <v>0.59885256695285149</v>
      </c>
      <c r="K672">
        <v>-9.3705757966218002</v>
      </c>
      <c r="L672">
        <f>(Table2[[#This Row],[6M Return vs Nifty]]-AVERAGE(Table2[6M Return vs Nifty]))/_xlfn.STDEV.P(Table2[6M Return vs Nifty])</f>
        <v>-0.52352069962140924</v>
      </c>
      <c r="M672">
        <v>4.83327207886183</v>
      </c>
      <c r="N672">
        <f>(Table2[[#This Row],[1W Return vs Nifty]]-AVERAGE(Table2[1W Return vs Nifty]))/_xlfn.STDEV.P(Table2[1W Return vs Nifty])</f>
        <v>0.86885969965919307</v>
      </c>
      <c r="O672">
        <v>853.04</v>
      </c>
      <c r="P672">
        <v>837.81052275469995</v>
      </c>
      <c r="Q672">
        <v>843.33962020470801</v>
      </c>
      <c r="R672">
        <v>63.478028827121001</v>
      </c>
      <c r="S672" s="1">
        <f>(Table2[[#This Row],[Close Price]]-Table2[[#This Row],[20D EMA]])/Table2[[#This Row],[20D EMA]]</f>
        <v>2.7665760105036268E-3</v>
      </c>
      <c r="T672" s="1">
        <f>(Table2[[#This Row],[Close Price]]-Table2[[#This Row],[50D EMA]])/Table2[[#This Row],[50D EMA]]</f>
        <v>2.0994576658534048E-2</v>
      </c>
      <c r="U672" s="1">
        <f>(Table2[[#This Row],[Close Price]]-Table2[[#This Row],[200D EMA]])/Table2[[#This Row],[200D EMA]]</f>
        <v>1.4300738998085361E-2</v>
      </c>
      <c r="V672">
        <v>0.70033054509569603</v>
      </c>
      <c r="W672">
        <v>849.7</v>
      </c>
      <c r="X672">
        <v>876.55</v>
      </c>
      <c r="Y672">
        <v>849.7</v>
      </c>
      <c r="Z672">
        <v>876.55</v>
      </c>
      <c r="AA672">
        <v>849.7</v>
      </c>
      <c r="AB672">
        <v>886.8</v>
      </c>
      <c r="AC672" s="1">
        <f>(Table2[[#This Row],[Close Price]]/Table2[[#This Row],[Day Low]])-1</f>
        <v>6.7082499705777288E-3</v>
      </c>
      <c r="AD672" s="1">
        <f>(Table2[[#This Row],[Day High]]/Table2[[#This Row],[Close Price]])-1</f>
        <v>2.4725274725274637E-2</v>
      </c>
      <c r="AE672" s="1">
        <f>(Table2[[#This Row],[Close Price]]/Table2[[#This Row],[Current Week Low]])-1</f>
        <v>6.7082499705777288E-3</v>
      </c>
      <c r="AF672" s="1">
        <f>(Table2[[#This Row],[Current Week High]]/Table2[[#This Row],[Close Price]])-1</f>
        <v>2.4725274725274637E-2</v>
      </c>
      <c r="AG672" s="1">
        <f>(Table2[[#This Row],[Close Price]]/Table2[[#This Row],[Current Month Low]])-1</f>
        <v>6.7082499705777288E-3</v>
      </c>
      <c r="AH672" s="1">
        <f>(Table2[[#This Row],[Current Month High]]/Table2[[#This Row],[Close Price]])-1</f>
        <v>3.6707972878185613E-2</v>
      </c>
      <c r="AI672">
        <v>23.708206686930101</v>
      </c>
      <c r="AJ672">
        <v>22.1999999999999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0.13</v>
      </c>
      <c r="AM672" t="s">
        <v>3188</v>
      </c>
      <c r="AN672">
        <v>1.74</v>
      </c>
      <c r="AO672" t="s">
        <v>3188</v>
      </c>
      <c r="AP672">
        <v>-6.6717488758748E-2</v>
      </c>
      <c r="AQ672">
        <f>(Table2[[#This Row],[Sharpe Ratio]]-AVERAGE(Table2[Sharpe Ratio]))/_xlfn.STDEV.P(Table2[Sharpe Ratio])</f>
        <v>-1.4962531416691427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669</v>
      </c>
      <c r="AT672">
        <f>_xlfn.RANK.AVG(Table2[[#This Row],[6M Return vs Nifty Z-Score]],Table2[6M Return vs Nifty Z-Score])</f>
        <v>497</v>
      </c>
      <c r="AU672">
        <f>_xlfn.RANK.AVG(Table2[[#This Row],[Sharpe Ratio Z-Score]],Table2[Sharpe Ratio Z-Score])</f>
        <v>681</v>
      </c>
      <c r="AV672">
        <f>(Table2[[#This Row],[Rank 1Y]]+Table2[[#This Row],[Rank 6M]]+Table2[[#This Row],[Rank Sharpe]])/3</f>
        <v>615.66666666666663</v>
      </c>
    </row>
    <row r="673" spans="1:48" x14ac:dyDescent="0.3">
      <c r="A673" t="s">
        <v>1393</v>
      </c>
      <c r="B673" t="s">
        <v>1394</v>
      </c>
      <c r="C673" t="s">
        <v>3138</v>
      </c>
      <c r="D673" t="s">
        <v>469</v>
      </c>
      <c r="E673">
        <v>8005.8467325800002</v>
      </c>
      <c r="F673">
        <v>526.79999999999995</v>
      </c>
      <c r="G673">
        <v>-42.433950115656401</v>
      </c>
      <c r="H673">
        <f>(Table2[[#This Row],[1Y Return vs Nifty]]-AVERAGE(Table2[1Y Return vs Nifty]))/_xlfn.STDEV.P(Table2[1Y Return vs Nifty])</f>
        <v>-1.1823685922523519</v>
      </c>
      <c r="I673">
        <v>12.7618722755116</v>
      </c>
      <c r="J673">
        <f>(Table2[[#This Row],[1M Return vs Nifty]]-AVERAGE(Table2[1M Return vs Nifty]))/_xlfn.STDEV.P(Table2[1M Return vs Nifty])</f>
        <v>1.4676576300138375</v>
      </c>
      <c r="K673">
        <v>-13.749848648758601</v>
      </c>
      <c r="L673">
        <f>(Table2[[#This Row],[6M Return vs Nifty]]-AVERAGE(Table2[6M Return vs Nifty]))/_xlfn.STDEV.P(Table2[6M Return vs Nifty])</f>
        <v>-0.67808805691143736</v>
      </c>
      <c r="M673">
        <v>5.4726891120118601</v>
      </c>
      <c r="N673">
        <f>(Table2[[#This Row],[1W Return vs Nifty]]-AVERAGE(Table2[1W Return vs Nifty]))/_xlfn.STDEV.P(Table2[1W Return vs Nifty])</f>
        <v>1.032491875708893</v>
      </c>
      <c r="O673">
        <v>526.05999999999995</v>
      </c>
      <c r="P673">
        <v>504.186002752359</v>
      </c>
      <c r="Q673">
        <v>521.17535855356198</v>
      </c>
      <c r="R673">
        <v>63.7628466218735</v>
      </c>
      <c r="S673" s="1">
        <f>(Table2[[#This Row],[Close Price]]-Table2[[#This Row],[20D EMA]])/Table2[[#This Row],[20D EMA]]</f>
        <v>1.4066836482530683E-3</v>
      </c>
      <c r="T673" s="1">
        <f>(Table2[[#This Row],[Close Price]]-Table2[[#This Row],[50D EMA]])/Table2[[#This Row],[50D EMA]]</f>
        <v>4.4852489208726143E-2</v>
      </c>
      <c r="U673" s="1">
        <f>(Table2[[#This Row],[Close Price]]-Table2[[#This Row],[200D EMA]])/Table2[[#This Row],[200D EMA]]</f>
        <v>1.079222444830903E-2</v>
      </c>
      <c r="V673">
        <v>3.5713322333599402</v>
      </c>
      <c r="W673">
        <v>518.04999999999995</v>
      </c>
      <c r="X673">
        <v>566.95000000000005</v>
      </c>
      <c r="Y673">
        <v>518.04999999999995</v>
      </c>
      <c r="Z673">
        <v>566.95000000000005</v>
      </c>
      <c r="AA673">
        <v>516.35</v>
      </c>
      <c r="AB673">
        <v>568</v>
      </c>
      <c r="AC673" s="1">
        <f>(Table2[[#This Row],[Close Price]]/Table2[[#This Row],[Day Low]])-1</f>
        <v>1.689026155776463E-2</v>
      </c>
      <c r="AD673" s="1">
        <f>(Table2[[#This Row],[Day High]]/Table2[[#This Row],[Close Price]])-1</f>
        <v>7.6214882308276666E-2</v>
      </c>
      <c r="AE673" s="1">
        <f>(Table2[[#This Row],[Close Price]]/Table2[[#This Row],[Current Week Low]])-1</f>
        <v>1.689026155776463E-2</v>
      </c>
      <c r="AF673" s="1">
        <f>(Table2[[#This Row],[Current Week High]]/Table2[[#This Row],[Close Price]])-1</f>
        <v>7.6214882308276666E-2</v>
      </c>
      <c r="AG673" s="1">
        <f>(Table2[[#This Row],[Close Price]]/Table2[[#This Row],[Current Month Low]])-1</f>
        <v>2.0238210516122734E-2</v>
      </c>
      <c r="AH673" s="1">
        <f>(Table2[[#This Row],[Current Month High]]/Table2[[#This Row],[Close Price]])-1</f>
        <v>7.8208048595292512E-2</v>
      </c>
      <c r="AI673">
        <v>32.384206529992397</v>
      </c>
      <c r="AJ673">
        <v>22.940490081680199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0.08</v>
      </c>
      <c r="AM673" t="s">
        <v>3188</v>
      </c>
      <c r="AN673">
        <v>6.05</v>
      </c>
      <c r="AO673" t="s">
        <v>3188</v>
      </c>
      <c r="AP673">
        <v>-2.0530775278905001E-2</v>
      </c>
      <c r="AQ673">
        <f>(Table2[[#This Row],[Sharpe Ratio]]-AVERAGE(Table2[Sharpe Ratio]))/_xlfn.STDEV.P(Table2[Sharpe Ratio])</f>
        <v>-0.95701833520152002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689</v>
      </c>
      <c r="AT673">
        <f>_xlfn.RANK.AVG(Table2[[#This Row],[6M Return vs Nifty Z-Score]],Table2[6M Return vs Nifty Z-Score])</f>
        <v>549</v>
      </c>
      <c r="AU673">
        <f>_xlfn.RANK.AVG(Table2[[#This Row],[Sharpe Ratio Z-Score]],Table2[Sharpe Ratio Z-Score])</f>
        <v>609</v>
      </c>
      <c r="AV673">
        <f>(Table2[[#This Row],[Rank 1Y]]+Table2[[#This Row],[Rank 6M]]+Table2[[#This Row],[Rank Sharpe]])/3</f>
        <v>615.66666666666663</v>
      </c>
    </row>
    <row r="674" spans="1:48" x14ac:dyDescent="0.3">
      <c r="A674" t="s">
        <v>1556</v>
      </c>
      <c r="B674" t="s">
        <v>1557</v>
      </c>
      <c r="C674" t="s">
        <v>3141</v>
      </c>
      <c r="D674" t="s">
        <v>271</v>
      </c>
      <c r="E674">
        <v>6345.0378092399997</v>
      </c>
      <c r="F674">
        <v>1372.65</v>
      </c>
      <c r="G674">
        <v>-50.077413568895402</v>
      </c>
      <c r="H674">
        <f>(Table2[[#This Row],[1Y Return vs Nifty]]-AVERAGE(Table2[1Y Return vs Nifty]))/_xlfn.STDEV.P(Table2[1Y Return vs Nifty])</f>
        <v>-1.319753444197002</v>
      </c>
      <c r="I674">
        <v>-0.97015961785799498</v>
      </c>
      <c r="J674">
        <f>(Table2[[#This Row],[1M Return vs Nifty]]-AVERAGE(Table2[1M Return vs Nifty]))/_xlfn.STDEV.P(Table2[1M Return vs Nifty])</f>
        <v>-6.6572760818879403E-2</v>
      </c>
      <c r="K674">
        <v>-8.0767164633675197</v>
      </c>
      <c r="L674">
        <f>(Table2[[#This Row],[6M Return vs Nifty]]-AVERAGE(Table2[6M Return vs Nifty]))/_xlfn.STDEV.P(Table2[6M Return vs Nifty])</f>
        <v>-0.47785366205635532</v>
      </c>
      <c r="M674">
        <v>2.6010468941947398</v>
      </c>
      <c r="N674">
        <f>(Table2[[#This Row],[1W Return vs Nifty]]-AVERAGE(Table2[1W Return vs Nifty]))/_xlfn.STDEV.P(Table2[1W Return vs Nifty])</f>
        <v>0.2976145725148942</v>
      </c>
      <c r="O674">
        <v>1419</v>
      </c>
      <c r="P674">
        <v>1402.9535984809399</v>
      </c>
      <c r="Q674">
        <v>1417.06860984735</v>
      </c>
      <c r="R674">
        <v>34.461544787213903</v>
      </c>
      <c r="S674" s="1">
        <f>(Table2[[#This Row],[Close Price]]-Table2[[#This Row],[20D EMA]])/Table2[[#This Row],[20D EMA]]</f>
        <v>-3.2663847780126785E-2</v>
      </c>
      <c r="T674" s="1">
        <f>(Table2[[#This Row],[Close Price]]-Table2[[#This Row],[50D EMA]])/Table2[[#This Row],[50D EMA]]</f>
        <v>-2.1599857980870739E-2</v>
      </c>
      <c r="U674" s="1">
        <f>(Table2[[#This Row],[Close Price]]-Table2[[#This Row],[200D EMA]])/Table2[[#This Row],[200D EMA]]</f>
        <v>-3.1345419366910383E-2</v>
      </c>
      <c r="V674">
        <v>0.49403330874801998</v>
      </c>
      <c r="W674">
        <v>1362.8</v>
      </c>
      <c r="X674">
        <v>1415</v>
      </c>
      <c r="Y674">
        <v>1362.8</v>
      </c>
      <c r="Z674">
        <v>1415</v>
      </c>
      <c r="AA674">
        <v>1362.8</v>
      </c>
      <c r="AB674">
        <v>1437.95</v>
      </c>
      <c r="AC674" s="1">
        <f>(Table2[[#This Row],[Close Price]]/Table2[[#This Row],[Day Low]])-1</f>
        <v>7.2277663633695255E-3</v>
      </c>
      <c r="AD674" s="1">
        <f>(Table2[[#This Row],[Day High]]/Table2[[#This Row],[Close Price]])-1</f>
        <v>3.085273012056966E-2</v>
      </c>
      <c r="AE674" s="1">
        <f>(Table2[[#This Row],[Close Price]]/Table2[[#This Row],[Current Week Low]])-1</f>
        <v>7.2277663633695255E-3</v>
      </c>
      <c r="AF674" s="1">
        <f>(Table2[[#This Row],[Current Week High]]/Table2[[#This Row],[Close Price]])-1</f>
        <v>3.085273012056966E-2</v>
      </c>
      <c r="AG674" s="1">
        <f>(Table2[[#This Row],[Close Price]]/Table2[[#This Row],[Current Month Low]])-1</f>
        <v>7.2277663633695255E-3</v>
      </c>
      <c r="AH674" s="1">
        <f>(Table2[[#This Row],[Current Month High]]/Table2[[#This Row],[Close Price]])-1</f>
        <v>4.7572214329945739E-2</v>
      </c>
      <c r="AI674">
        <v>36.229191709467003</v>
      </c>
      <c r="AJ674">
        <v>20.081357711486302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-0.01</v>
      </c>
      <c r="AM674" t="s">
        <v>3189</v>
      </c>
      <c r="AN674">
        <v>-5.33</v>
      </c>
      <c r="AO674" t="s">
        <v>3189</v>
      </c>
      <c r="AP674">
        <v>-4.8196647183526002E-2</v>
      </c>
      <c r="AQ674">
        <f>(Table2[[#This Row],[Sharpe Ratio]]-AVERAGE(Table2[Sharpe Ratio]))/_xlfn.STDEV.P(Table2[Sharpe Ratio])</f>
        <v>-1.2800203407189097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712</v>
      </c>
      <c r="AT674">
        <f>_xlfn.RANK.AVG(Table2[[#This Row],[6M Return vs Nifty Z-Score]],Table2[6M Return vs Nifty Z-Score])</f>
        <v>483</v>
      </c>
      <c r="AU674">
        <f>_xlfn.RANK.AVG(Table2[[#This Row],[Sharpe Ratio Z-Score]],Table2[Sharpe Ratio Z-Score])</f>
        <v>658</v>
      </c>
      <c r="AV674">
        <f>(Table2[[#This Row],[Rank 1Y]]+Table2[[#This Row],[Rank 6M]]+Table2[[#This Row],[Rank Sharpe]])/3</f>
        <v>617.66666666666663</v>
      </c>
    </row>
    <row r="675" spans="1:48" x14ac:dyDescent="0.3">
      <c r="A675" t="s">
        <v>1617</v>
      </c>
      <c r="B675" t="s">
        <v>1618</v>
      </c>
      <c r="C675" t="s">
        <v>3131</v>
      </c>
      <c r="D675" t="s">
        <v>1000</v>
      </c>
      <c r="E675">
        <v>5816.8613101199999</v>
      </c>
      <c r="F675">
        <v>121.29</v>
      </c>
      <c r="G675">
        <v>-55.932935325121498</v>
      </c>
      <c r="H675">
        <f>(Table2[[#This Row],[1Y Return vs Nifty]]-AVERAGE(Table2[1Y Return vs Nifty]))/_xlfn.STDEV.P(Table2[1Y Return vs Nifty])</f>
        <v>-1.4250015420598761</v>
      </c>
      <c r="I675">
        <v>-11.0877431788942</v>
      </c>
      <c r="J675">
        <f>(Table2[[#This Row],[1M Return vs Nifty]]-AVERAGE(Table2[1M Return vs Nifty]))/_xlfn.STDEV.P(Table2[1M Return vs Nifty])</f>
        <v>-1.1969738771042462</v>
      </c>
      <c r="K675">
        <v>-40.768242840918298</v>
      </c>
      <c r="L675">
        <f>(Table2[[#This Row],[6M Return vs Nifty]]-AVERAGE(Table2[6M Return vs Nifty]))/_xlfn.STDEV.P(Table2[6M Return vs Nifty])</f>
        <v>-1.6317079681404616</v>
      </c>
      <c r="M675">
        <v>3.1815509143174201</v>
      </c>
      <c r="N675">
        <f>(Table2[[#This Row],[1W Return vs Nifty]]-AVERAGE(Table2[1W Return vs Nifty]))/_xlfn.STDEV.P(Table2[1W Return vs Nifty])</f>
        <v>0.44617041493641624</v>
      </c>
      <c r="O675">
        <v>129.91</v>
      </c>
      <c r="P675">
        <v>134.39316065472599</v>
      </c>
      <c r="Q675">
        <v>147.92364090949599</v>
      </c>
      <c r="R675">
        <v>37.464370325052997</v>
      </c>
      <c r="S675" s="1">
        <f>(Table2[[#This Row],[Close Price]]-Table2[[#This Row],[20D EMA]])/Table2[[#This Row],[20D EMA]]</f>
        <v>-6.6353629435763145E-2</v>
      </c>
      <c r="T675" s="1">
        <f>(Table2[[#This Row],[Close Price]]-Table2[[#This Row],[50D EMA]])/Table2[[#This Row],[50D EMA]]</f>
        <v>-9.7498716384755296E-2</v>
      </c>
      <c r="U675" s="1">
        <f>(Table2[[#This Row],[Close Price]]-Table2[[#This Row],[200D EMA]])/Table2[[#This Row],[200D EMA]]</f>
        <v>-0.1800499280962887</v>
      </c>
      <c r="V675">
        <v>1.2310607560454501</v>
      </c>
      <c r="W675">
        <v>120.03</v>
      </c>
      <c r="X675">
        <v>127.6</v>
      </c>
      <c r="Y675">
        <v>120.03</v>
      </c>
      <c r="Z675">
        <v>127.6</v>
      </c>
      <c r="AA675">
        <v>120.03</v>
      </c>
      <c r="AB675">
        <v>131.57</v>
      </c>
      <c r="AC675" s="1">
        <f>(Table2[[#This Row],[Close Price]]/Table2[[#This Row],[Day Low]])-1</f>
        <v>1.0497375656085994E-2</v>
      </c>
      <c r="AD675" s="1">
        <f>(Table2[[#This Row],[Day High]]/Table2[[#This Row],[Close Price]])-1</f>
        <v>5.2024074532112996E-2</v>
      </c>
      <c r="AE675" s="1">
        <f>(Table2[[#This Row],[Close Price]]/Table2[[#This Row],[Current Week Low]])-1</f>
        <v>1.0497375656085994E-2</v>
      </c>
      <c r="AF675" s="1">
        <f>(Table2[[#This Row],[Current Week High]]/Table2[[#This Row],[Close Price]])-1</f>
        <v>5.2024074532112996E-2</v>
      </c>
      <c r="AG675" s="1">
        <f>(Table2[[#This Row],[Close Price]]/Table2[[#This Row],[Current Month Low]])-1</f>
        <v>1.0497375656085994E-2</v>
      </c>
      <c r="AH675" s="1">
        <f>(Table2[[#This Row],[Current Month High]]/Table2[[#This Row],[Close Price]])-1</f>
        <v>8.4755544562618468E-2</v>
      </c>
      <c r="AI675">
        <v>73.633440514469399</v>
      </c>
      <c r="AJ675">
        <v>1.0497375656085901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-0.15</v>
      </c>
      <c r="AM675" t="s">
        <v>3189</v>
      </c>
      <c r="AN675">
        <v>-6.81</v>
      </c>
      <c r="AO675" t="s">
        <v>3189</v>
      </c>
      <c r="AP675">
        <v>3.8440861419663998E-2</v>
      </c>
      <c r="AQ675">
        <f>(Table2[[#This Row],[Sharpe Ratio]]-AVERAGE(Table2[Sharpe Ratio]))/_xlfn.STDEV.P(Table2[Sharpe Ratio])</f>
        <v>-0.26851818642800057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722</v>
      </c>
      <c r="AT675">
        <f>_xlfn.RANK.AVG(Table2[[#This Row],[6M Return vs Nifty Z-Score]],Table2[6M Return vs Nifty Z-Score])</f>
        <v>723</v>
      </c>
      <c r="AU675">
        <f>_xlfn.RANK.AVG(Table2[[#This Row],[Sharpe Ratio Z-Score]],Table2[Sharpe Ratio Z-Score])</f>
        <v>411</v>
      </c>
      <c r="AV675">
        <f>(Table2[[#This Row],[Rank 1Y]]+Table2[[#This Row],[Rank 6M]]+Table2[[#This Row],[Rank Sharpe]])/3</f>
        <v>618.66666666666663</v>
      </c>
    </row>
    <row r="676" spans="1:48" x14ac:dyDescent="0.3">
      <c r="A676" t="s">
        <v>1652</v>
      </c>
      <c r="B676" t="s">
        <v>1653</v>
      </c>
      <c r="C676" t="s">
        <v>3139</v>
      </c>
      <c r="D676" t="s">
        <v>527</v>
      </c>
      <c r="E676">
        <v>5488.1745708959998</v>
      </c>
      <c r="F676">
        <v>106.01</v>
      </c>
      <c r="G676">
        <v>-39.837189279843301</v>
      </c>
      <c r="H676">
        <f>(Table2[[#This Row],[1Y Return vs Nifty]]-AVERAGE(Table2[1Y Return vs Nifty]))/_xlfn.STDEV.P(Table2[1Y Return vs Nifty])</f>
        <v>-1.135693991772295</v>
      </c>
      <c r="I676">
        <v>2.7776775668095</v>
      </c>
      <c r="J676">
        <f>(Table2[[#This Row],[1M Return vs Nifty]]-AVERAGE(Table2[1M Return vs Nifty]))/_xlfn.STDEV.P(Table2[1M Return vs Nifty])</f>
        <v>0.35215956905476187</v>
      </c>
      <c r="K676">
        <v>-7.3137701558650301</v>
      </c>
      <c r="L676">
        <f>(Table2[[#This Row],[6M Return vs Nifty]]-AVERAGE(Table2[6M Return vs Nifty]))/_xlfn.STDEV.P(Table2[6M Return vs Nifty])</f>
        <v>-0.45092531150900256</v>
      </c>
      <c r="M676">
        <v>2.7487733049272198</v>
      </c>
      <c r="N676">
        <f>(Table2[[#This Row],[1W Return vs Nifty]]-AVERAGE(Table2[1W Return vs Nifty]))/_xlfn.STDEV.P(Table2[1W Return vs Nifty])</f>
        <v>0.3354189987265051</v>
      </c>
      <c r="O676">
        <v>109.22</v>
      </c>
      <c r="P676">
        <v>108.66370457234299</v>
      </c>
      <c r="Q676">
        <v>108.745533082568</v>
      </c>
      <c r="R676">
        <v>51.820422289326501</v>
      </c>
      <c r="S676" s="1">
        <f>(Table2[[#This Row],[Close Price]]-Table2[[#This Row],[20D EMA]])/Table2[[#This Row],[20D EMA]]</f>
        <v>-2.9390221571140761E-2</v>
      </c>
      <c r="T676" s="1">
        <f>(Table2[[#This Row],[Close Price]]-Table2[[#This Row],[50D EMA]])/Table2[[#This Row],[50D EMA]]</f>
        <v>-2.4421259911825307E-2</v>
      </c>
      <c r="U676" s="1">
        <f>(Table2[[#This Row],[Close Price]]-Table2[[#This Row],[200D EMA]])/Table2[[#This Row],[200D EMA]]</f>
        <v>-2.5155360455044799E-2</v>
      </c>
      <c r="V676">
        <v>1.0976289287710199</v>
      </c>
      <c r="W676">
        <v>105.48</v>
      </c>
      <c r="X676">
        <v>112</v>
      </c>
      <c r="Y676">
        <v>105.48</v>
      </c>
      <c r="Z676">
        <v>112</v>
      </c>
      <c r="AA676">
        <v>105.48</v>
      </c>
      <c r="AB676">
        <v>114.1</v>
      </c>
      <c r="AC676" s="1">
        <f>(Table2[[#This Row],[Close Price]]/Table2[[#This Row],[Day Low]])-1</f>
        <v>5.0246492226013739E-3</v>
      </c>
      <c r="AD676" s="1">
        <f>(Table2[[#This Row],[Day High]]/Table2[[#This Row],[Close Price]])-1</f>
        <v>5.6504103386472826E-2</v>
      </c>
      <c r="AE676" s="1">
        <f>(Table2[[#This Row],[Close Price]]/Table2[[#This Row],[Current Week Low]])-1</f>
        <v>5.0246492226013739E-3</v>
      </c>
      <c r="AF676" s="1">
        <f>(Table2[[#This Row],[Current Week High]]/Table2[[#This Row],[Close Price]])-1</f>
        <v>5.6504103386472826E-2</v>
      </c>
      <c r="AG676" s="1">
        <f>(Table2[[#This Row],[Close Price]]/Table2[[#This Row],[Current Month Low]])-1</f>
        <v>5.0246492226013739E-3</v>
      </c>
      <c r="AH676" s="1">
        <f>(Table2[[#This Row],[Current Month High]]/Table2[[#This Row],[Close Price]])-1</f>
        <v>7.6313555324969196E-2</v>
      </c>
      <c r="AI676">
        <v>26.120177341760101</v>
      </c>
      <c r="AJ676">
        <v>15.8579234972677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-7.0000000000000007E-2</v>
      </c>
      <c r="AM676" t="s">
        <v>3189</v>
      </c>
      <c r="AN676">
        <v>-2.12</v>
      </c>
      <c r="AO676" t="s">
        <v>3189</v>
      </c>
      <c r="AP676">
        <v>-8.6046881484381998E-2</v>
      </c>
      <c r="AQ676">
        <f>(Table2[[#This Row],[Sharpe Ratio]]-AVERAGE(Table2[Sharpe Ratio]))/_xlfn.STDEV.P(Table2[Sharpe Ratio])</f>
        <v>-1.7219258635460264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682</v>
      </c>
      <c r="AT676">
        <f>_xlfn.RANK.AVG(Table2[[#This Row],[6M Return vs Nifty Z-Score]],Table2[6M Return vs Nifty Z-Score])</f>
        <v>475</v>
      </c>
      <c r="AU676">
        <f>_xlfn.RANK.AVG(Table2[[#This Row],[Sharpe Ratio Z-Score]],Table2[Sharpe Ratio Z-Score])</f>
        <v>702</v>
      </c>
      <c r="AV676">
        <f>(Table2[[#This Row],[Rank 1Y]]+Table2[[#This Row],[Rank 6M]]+Table2[[#This Row],[Rank Sharpe]])/3</f>
        <v>619.66666666666663</v>
      </c>
    </row>
    <row r="677" spans="1:48" x14ac:dyDescent="0.3">
      <c r="A677" t="s">
        <v>1448</v>
      </c>
      <c r="B677" t="s">
        <v>1449</v>
      </c>
      <c r="C677" t="s">
        <v>3143</v>
      </c>
      <c r="D677" t="s">
        <v>482</v>
      </c>
      <c r="E677">
        <v>7283.0967799999999</v>
      </c>
      <c r="F677">
        <v>2165.1</v>
      </c>
      <c r="G677">
        <v>-27.439031589354201</v>
      </c>
      <c r="H677">
        <f>(Table2[[#This Row],[1Y Return vs Nifty]]-AVERAGE(Table2[1Y Return vs Nifty]))/_xlfn.STDEV.P(Table2[1Y Return vs Nifty])</f>
        <v>-0.91284749435462642</v>
      </c>
      <c r="I677">
        <v>0.79964907091412396</v>
      </c>
      <c r="J677">
        <f>(Table2[[#This Row],[1M Return vs Nifty]]-AVERAGE(Table2[1M Return vs Nifty]))/_xlfn.STDEV.P(Table2[1M Return vs Nifty])</f>
        <v>0.13116158012632659</v>
      </c>
      <c r="K677">
        <v>-10.915338617998801</v>
      </c>
      <c r="L677">
        <f>(Table2[[#This Row],[6M Return vs Nifty]]-AVERAGE(Table2[6M Return vs Nifty]))/_xlfn.STDEV.P(Table2[6M Return vs Nifty])</f>
        <v>-0.57804342862278368</v>
      </c>
      <c r="M677">
        <v>1.49360608509707</v>
      </c>
      <c r="N677">
        <f>(Table2[[#This Row],[1W Return vs Nifty]]-AVERAGE(Table2[1W Return vs Nifty]))/_xlfn.STDEV.P(Table2[1W Return vs Nifty])</f>
        <v>1.4211190928134058E-2</v>
      </c>
      <c r="O677">
        <v>2271.4299999999998</v>
      </c>
      <c r="P677">
        <v>2267.3776484239902</v>
      </c>
      <c r="Q677">
        <v>2263.02728357863</v>
      </c>
      <c r="R677">
        <v>39.0739122667405</v>
      </c>
      <c r="S677" s="1">
        <f>(Table2[[#This Row],[Close Price]]-Table2[[#This Row],[20D EMA]])/Table2[[#This Row],[20D EMA]]</f>
        <v>-4.6811920244075288E-2</v>
      </c>
      <c r="T677" s="1">
        <f>(Table2[[#This Row],[Close Price]]-Table2[[#This Row],[50D EMA]])/Table2[[#This Row],[50D EMA]]</f>
        <v>-4.5108342889011666E-2</v>
      </c>
      <c r="U677" s="1">
        <f>(Table2[[#This Row],[Close Price]]-Table2[[#This Row],[200D EMA]])/Table2[[#This Row],[200D EMA]]</f>
        <v>-4.3272692419232837E-2</v>
      </c>
      <c r="V677">
        <v>0.69237333988438499</v>
      </c>
      <c r="W677">
        <v>2148.9</v>
      </c>
      <c r="X677">
        <v>2263.9499999999998</v>
      </c>
      <c r="Y677">
        <v>2148.9</v>
      </c>
      <c r="Z677">
        <v>2263.9499999999998</v>
      </c>
      <c r="AA677">
        <v>2148.9</v>
      </c>
      <c r="AB677">
        <v>2374</v>
      </c>
      <c r="AC677" s="1">
        <f>(Table2[[#This Row],[Close Price]]/Table2[[#This Row],[Day Low]])-1</f>
        <v>7.5387407510818516E-3</v>
      </c>
      <c r="AD677" s="1">
        <f>(Table2[[#This Row],[Day High]]/Table2[[#This Row],[Close Price]])-1</f>
        <v>4.5656089788000509E-2</v>
      </c>
      <c r="AE677" s="1">
        <f>(Table2[[#This Row],[Close Price]]/Table2[[#This Row],[Current Week Low]])-1</f>
        <v>7.5387407510818516E-3</v>
      </c>
      <c r="AF677" s="1">
        <f>(Table2[[#This Row],[Current Week High]]/Table2[[#This Row],[Close Price]])-1</f>
        <v>4.5656089788000509E-2</v>
      </c>
      <c r="AG677" s="1">
        <f>(Table2[[#This Row],[Close Price]]/Table2[[#This Row],[Current Month Low]])-1</f>
        <v>7.5387407510818516E-3</v>
      </c>
      <c r="AH677" s="1">
        <f>(Table2[[#This Row],[Current Month High]]/Table2[[#This Row],[Close Price]])-1</f>
        <v>9.6485150801348674E-2</v>
      </c>
      <c r="AI677">
        <v>26.322109833264001</v>
      </c>
      <c r="AJ677">
        <v>10.464285714285699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-0.05</v>
      </c>
      <c r="AM677" t="s">
        <v>3189</v>
      </c>
      <c r="AN677">
        <v>-7.69</v>
      </c>
      <c r="AO677" t="s">
        <v>3189</v>
      </c>
      <c r="AP677">
        <v>-0.105963491620513</v>
      </c>
      <c r="AQ677">
        <f>(Table2[[#This Row],[Sharpe Ratio]]-AVERAGE(Table2[Sharpe Ratio]))/_xlfn.STDEV.P(Table2[Sharpe Ratio])</f>
        <v>-1.9544544113270841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-3.2999725632500332</v>
      </c>
      <c r="AS677">
        <f>_xlfn.RANK.AVG(Table2[[#This Row],[1Y Return vs Nifty Z-Score]],Table2[1Y Return vs Nifty Z-Score])</f>
        <v>622</v>
      </c>
      <c r="AT677">
        <f>_xlfn.RANK.AVG(Table2[[#This Row],[6M Return vs Nifty Z-Score]],Table2[6M Return vs Nifty Z-Score])</f>
        <v>521</v>
      </c>
      <c r="AU677">
        <f>_xlfn.RANK.AVG(Table2[[#This Row],[Sharpe Ratio Z-Score]],Table2[Sharpe Ratio Z-Score])</f>
        <v>719</v>
      </c>
      <c r="AV677">
        <f>(Table2[[#This Row],[Rank 1Y]]+Table2[[#This Row],[Rank 6M]]+Table2[[#This Row],[Rank Sharpe]])/3</f>
        <v>620.66666666666663</v>
      </c>
    </row>
    <row r="678" spans="1:48" x14ac:dyDescent="0.3">
      <c r="A678" t="s">
        <v>1630</v>
      </c>
      <c r="B678" t="s">
        <v>1631</v>
      </c>
      <c r="C678" t="s">
        <v>3143</v>
      </c>
      <c r="D678" t="s">
        <v>276</v>
      </c>
      <c r="E678">
        <v>5755.8836047269997</v>
      </c>
      <c r="F678">
        <v>161.51</v>
      </c>
      <c r="G678">
        <v>-27.532489774658899</v>
      </c>
      <c r="H678">
        <f>(Table2[[#This Row],[1Y Return vs Nifty]]-AVERAGE(Table2[1Y Return vs Nifty]))/_xlfn.STDEV.P(Table2[1Y Return vs Nifty])</f>
        <v>-0.9145273269370221</v>
      </c>
      <c r="I678">
        <v>2.0839744552958601</v>
      </c>
      <c r="J678">
        <f>(Table2[[#This Row],[1M Return vs Nifty]]-AVERAGE(Table2[1M Return vs Nifty]))/_xlfn.STDEV.P(Table2[1M Return vs Nifty])</f>
        <v>0.27465462265179491</v>
      </c>
      <c r="K678">
        <v>-16.153147762539898</v>
      </c>
      <c r="L678">
        <f>(Table2[[#This Row],[6M Return vs Nifty]]-AVERAGE(Table2[6M Return vs Nifty]))/_xlfn.STDEV.P(Table2[6M Return vs Nifty])</f>
        <v>-0.76291300510195459</v>
      </c>
      <c r="M678">
        <v>-0.82561728731809603</v>
      </c>
      <c r="N678">
        <f>(Table2[[#This Row],[1W Return vs Nifty]]-AVERAGE(Table2[1W Return vs Nifty]))/_xlfn.STDEV.P(Table2[1W Return vs Nifty])</f>
        <v>-0.57929750136310343</v>
      </c>
      <c r="O678">
        <v>174.66</v>
      </c>
      <c r="P678">
        <v>171.59725933192499</v>
      </c>
      <c r="Q678">
        <v>167.64709181850799</v>
      </c>
      <c r="R678">
        <v>35.989228252952699</v>
      </c>
      <c r="S678" s="1">
        <f>(Table2[[#This Row],[Close Price]]-Table2[[#This Row],[20D EMA]])/Table2[[#This Row],[20D EMA]]</f>
        <v>-7.528913317302191E-2</v>
      </c>
      <c r="T678" s="1">
        <f>(Table2[[#This Row],[Close Price]]-Table2[[#This Row],[50D EMA]])/Table2[[#This Row],[50D EMA]]</f>
        <v>-5.8784501402863037E-2</v>
      </c>
      <c r="U678" s="1">
        <f>(Table2[[#This Row],[Close Price]]-Table2[[#This Row],[200D EMA]])/Table2[[#This Row],[200D EMA]]</f>
        <v>-3.6607207151269361E-2</v>
      </c>
      <c r="V678">
        <v>0.86710377130820704</v>
      </c>
      <c r="W678">
        <v>161</v>
      </c>
      <c r="X678">
        <v>172.7</v>
      </c>
      <c r="Y678">
        <v>161</v>
      </c>
      <c r="Z678">
        <v>172.7</v>
      </c>
      <c r="AA678">
        <v>161</v>
      </c>
      <c r="AB678">
        <v>184.3</v>
      </c>
      <c r="AC678" s="1">
        <f>(Table2[[#This Row],[Close Price]]/Table2[[#This Row],[Day Low]])-1</f>
        <v>3.1677018633540222E-3</v>
      </c>
      <c r="AD678" s="1">
        <f>(Table2[[#This Row],[Day High]]/Table2[[#This Row],[Close Price]])-1</f>
        <v>6.9283635688192735E-2</v>
      </c>
      <c r="AE678" s="1">
        <f>(Table2[[#This Row],[Close Price]]/Table2[[#This Row],[Current Week Low]])-1</f>
        <v>3.1677018633540222E-3</v>
      </c>
      <c r="AF678" s="1">
        <f>(Table2[[#This Row],[Current Week High]]/Table2[[#This Row],[Close Price]])-1</f>
        <v>6.9283635688192735E-2</v>
      </c>
      <c r="AG678" s="1">
        <f>(Table2[[#This Row],[Close Price]]/Table2[[#This Row],[Current Month Low]])-1</f>
        <v>3.1677018633540222E-3</v>
      </c>
      <c r="AH678" s="1">
        <f>(Table2[[#This Row],[Current Month High]]/Table2[[#This Row],[Close Price]])-1</f>
        <v>0.14110581388149357</v>
      </c>
      <c r="AI678">
        <v>35.966813200421001</v>
      </c>
      <c r="AJ678">
        <v>24.190695886197599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0.03</v>
      </c>
      <c r="AM678" t="s">
        <v>3188</v>
      </c>
      <c r="AN678">
        <v>-11.19</v>
      </c>
      <c r="AO678" t="s">
        <v>3189</v>
      </c>
      <c r="AP678">
        <v>-5.8250480135518E-2</v>
      </c>
      <c r="AQ678">
        <f>(Table2[[#This Row],[Sharpe Ratio]]-AVERAGE(Table2[Sharpe Ratio]))/_xlfn.STDEV.P(Table2[Sharpe Ratio])</f>
        <v>-1.3973999128439374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-3.3794831235942224</v>
      </c>
      <c r="AS678">
        <f>_xlfn.RANK.AVG(Table2[[#This Row],[1Y Return vs Nifty Z-Score]],Table2[1Y Return vs Nifty Z-Score])</f>
        <v>624</v>
      </c>
      <c r="AT678">
        <f>_xlfn.RANK.AVG(Table2[[#This Row],[6M Return vs Nifty Z-Score]],Table2[6M Return vs Nifty Z-Score])</f>
        <v>569</v>
      </c>
      <c r="AU678">
        <f>_xlfn.RANK.AVG(Table2[[#This Row],[Sharpe Ratio Z-Score]],Table2[Sharpe Ratio Z-Score])</f>
        <v>673</v>
      </c>
      <c r="AV678">
        <f>(Table2[[#This Row],[Rank 1Y]]+Table2[[#This Row],[Rank 6M]]+Table2[[#This Row],[Rank Sharpe]])/3</f>
        <v>622</v>
      </c>
    </row>
    <row r="679" spans="1:48" x14ac:dyDescent="0.3">
      <c r="A679" t="s">
        <v>876</v>
      </c>
      <c r="B679" t="s">
        <v>877</v>
      </c>
      <c r="C679" t="s">
        <v>607</v>
      </c>
      <c r="D679" t="s">
        <v>607</v>
      </c>
      <c r="E679">
        <v>17909.488865970001</v>
      </c>
      <c r="F679">
        <v>34.14</v>
      </c>
      <c r="G679">
        <v>-29.189074004124102</v>
      </c>
      <c r="H679">
        <f>(Table2[[#This Row],[1Y Return vs Nifty]]-AVERAGE(Table2[1Y Return vs Nifty]))/_xlfn.STDEV.P(Table2[1Y Return vs Nifty])</f>
        <v>-0.9443030405897741</v>
      </c>
      <c r="I679">
        <v>-2.82399766262896</v>
      </c>
      <c r="J679">
        <f>(Table2[[#This Row],[1M Return vs Nifty]]-AVERAGE(Table2[1M Return vs Nifty]))/_xlfn.STDEV.P(Table2[1M Return vs Nifty])</f>
        <v>-0.2736953986087628</v>
      </c>
      <c r="K679">
        <v>-26.459801992460001</v>
      </c>
      <c r="L679">
        <f>(Table2[[#This Row],[6M Return vs Nifty]]-AVERAGE(Table2[6M Return vs Nifty]))/_xlfn.STDEV.P(Table2[6M Return vs Nifty])</f>
        <v>-1.1266885360199528</v>
      </c>
      <c r="M679">
        <v>3.6526516666480902</v>
      </c>
      <c r="N679">
        <f>(Table2[[#This Row],[1W Return vs Nifty]]-AVERAGE(Table2[1W Return vs Nifty]))/_xlfn.STDEV.P(Table2[1W Return vs Nifty])</f>
        <v>0.56672904450991224</v>
      </c>
      <c r="O679">
        <v>36.130000000000003</v>
      </c>
      <c r="P679">
        <v>36.802033952176899</v>
      </c>
      <c r="Q679">
        <v>37.875850455055698</v>
      </c>
      <c r="R679">
        <v>38.306758032826998</v>
      </c>
      <c r="S679" s="1">
        <f>(Table2[[#This Row],[Close Price]]-Table2[[#This Row],[20D EMA]])/Table2[[#This Row],[20D EMA]]</f>
        <v>-5.5078881815665705E-2</v>
      </c>
      <c r="T679" s="1">
        <f>(Table2[[#This Row],[Close Price]]-Table2[[#This Row],[50D EMA]])/Table2[[#This Row],[50D EMA]]</f>
        <v>-7.2333881209830114E-2</v>
      </c>
      <c r="U679" s="1">
        <f>(Table2[[#This Row],[Close Price]]-Table2[[#This Row],[200D EMA]])/Table2[[#This Row],[200D EMA]]</f>
        <v>-9.863410088939753E-2</v>
      </c>
      <c r="V679">
        <v>0.77553772987868297</v>
      </c>
      <c r="W679">
        <v>34</v>
      </c>
      <c r="X679">
        <v>35.82</v>
      </c>
      <c r="Y679">
        <v>34</v>
      </c>
      <c r="Z679">
        <v>35.82</v>
      </c>
      <c r="AA679">
        <v>34</v>
      </c>
      <c r="AB679">
        <v>37.39</v>
      </c>
      <c r="AC679" s="1">
        <f>(Table2[[#This Row],[Close Price]]/Table2[[#This Row],[Day Low]])-1</f>
        <v>4.1176470588235592E-3</v>
      </c>
      <c r="AD679" s="1">
        <f>(Table2[[#This Row],[Day High]]/Table2[[#This Row],[Close Price]])-1</f>
        <v>4.9209138840070388E-2</v>
      </c>
      <c r="AE679" s="1">
        <f>(Table2[[#This Row],[Close Price]]/Table2[[#This Row],[Current Week Low]])-1</f>
        <v>4.1176470588235592E-3</v>
      </c>
      <c r="AF679" s="1">
        <f>(Table2[[#This Row],[Current Week High]]/Table2[[#This Row],[Close Price]])-1</f>
        <v>4.9209138840070388E-2</v>
      </c>
      <c r="AG679" s="1">
        <f>(Table2[[#This Row],[Close Price]]/Table2[[#This Row],[Current Month Low]])-1</f>
        <v>4.1176470588235592E-3</v>
      </c>
      <c r="AH679" s="1">
        <f>(Table2[[#This Row],[Current Month High]]/Table2[[#This Row],[Close Price]])-1</f>
        <v>9.5196250732278775E-2</v>
      </c>
      <c r="AI679">
        <v>54.950205038078501</v>
      </c>
      <c r="AJ679">
        <v>5.37037037037038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-0.15</v>
      </c>
      <c r="AM679" t="s">
        <v>3189</v>
      </c>
      <c r="AN679">
        <v>-5.59</v>
      </c>
      <c r="AO679" t="s">
        <v>3189</v>
      </c>
      <c r="AP679">
        <v>-1.5850481187400001E-4</v>
      </c>
      <c r="AQ679">
        <f>(Table2[[#This Row],[Sharpe Ratio]]-AVERAGE(Table2[Sharpe Ratio]))/_xlfn.STDEV.P(Table2[Sharpe Ratio])</f>
        <v>-0.71916990445336026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640</v>
      </c>
      <c r="AT679">
        <f>_xlfn.RANK.AVG(Table2[[#This Row],[6M Return vs Nifty Z-Score]],Table2[6M Return vs Nifty Z-Score])</f>
        <v>664</v>
      </c>
      <c r="AU679">
        <f>_xlfn.RANK.AVG(Table2[[#This Row],[Sharpe Ratio Z-Score]],Table2[Sharpe Ratio Z-Score])</f>
        <v>568</v>
      </c>
      <c r="AV679">
        <f>(Table2[[#This Row],[Rank 1Y]]+Table2[[#This Row],[Rank 6M]]+Table2[[#This Row],[Rank Sharpe]])/3</f>
        <v>624</v>
      </c>
    </row>
    <row r="680" spans="1:48" x14ac:dyDescent="0.3">
      <c r="A680" t="s">
        <v>2121</v>
      </c>
      <c r="B680" t="s">
        <v>2122</v>
      </c>
      <c r="C680" t="s">
        <v>3142</v>
      </c>
      <c r="D680" t="s">
        <v>135</v>
      </c>
      <c r="E680">
        <v>2922.3695260499999</v>
      </c>
      <c r="F680">
        <v>376.55</v>
      </c>
      <c r="G680">
        <v>-45.011533601981903</v>
      </c>
      <c r="H680">
        <f>(Table2[[#This Row],[1Y Return vs Nifty]]-AVERAGE(Table2[1Y Return vs Nifty]))/_xlfn.STDEV.P(Table2[1Y Return vs Nifty])</f>
        <v>-1.2286984959419867</v>
      </c>
      <c r="I680">
        <v>-7.1670848391607498</v>
      </c>
      <c r="J680">
        <f>(Table2[[#This Row],[1M Return vs Nifty]]-AVERAGE(Table2[1M Return vs Nifty]))/_xlfn.STDEV.P(Table2[1M Return vs Nifty])</f>
        <v>-0.75893286295577245</v>
      </c>
      <c r="K680">
        <v>-31.827028533695199</v>
      </c>
      <c r="L680">
        <f>(Table2[[#This Row],[6M Return vs Nifty]]-AVERAGE(Table2[6M Return vs Nifty]))/_xlfn.STDEV.P(Table2[6M Return vs Nifty])</f>
        <v>-1.3161259267618504</v>
      </c>
      <c r="M680">
        <v>0.29875698317559601</v>
      </c>
      <c r="N680">
        <f>(Table2[[#This Row],[1W Return vs Nifty]]-AVERAGE(Table2[1W Return vs Nifty]))/_xlfn.STDEV.P(Table2[1W Return vs Nifty])</f>
        <v>-0.29156070513045201</v>
      </c>
      <c r="O680">
        <v>402.49</v>
      </c>
      <c r="P680">
        <v>409.534646112399</v>
      </c>
      <c r="Q680">
        <v>437.45539403412999</v>
      </c>
      <c r="R680">
        <v>25.3613326895826</v>
      </c>
      <c r="S680" s="1">
        <f>(Table2[[#This Row],[Close Price]]-Table2[[#This Row],[20D EMA]])/Table2[[#This Row],[20D EMA]]</f>
        <v>-6.4448806181520032E-2</v>
      </c>
      <c r="T680" s="1">
        <f>(Table2[[#This Row],[Close Price]]-Table2[[#This Row],[50D EMA]])/Table2[[#This Row],[50D EMA]]</f>
        <v>-8.0541772046671178E-2</v>
      </c>
      <c r="U680" s="1">
        <f>(Table2[[#This Row],[Close Price]]-Table2[[#This Row],[200D EMA]])/Table2[[#This Row],[200D EMA]]</f>
        <v>-0.13922652426907367</v>
      </c>
      <c r="V680">
        <v>0.58653264467677801</v>
      </c>
      <c r="W680">
        <v>371</v>
      </c>
      <c r="X680">
        <v>389.3</v>
      </c>
      <c r="Y680">
        <v>371</v>
      </c>
      <c r="Z680">
        <v>389.3</v>
      </c>
      <c r="AA680">
        <v>371</v>
      </c>
      <c r="AB680">
        <v>398.6</v>
      </c>
      <c r="AC680" s="1">
        <f>(Table2[[#This Row],[Close Price]]/Table2[[#This Row],[Day Low]])-1</f>
        <v>1.4959568733153628E-2</v>
      </c>
      <c r="AD680" s="1">
        <f>(Table2[[#This Row],[Day High]]/Table2[[#This Row],[Close Price]])-1</f>
        <v>3.3860045146726803E-2</v>
      </c>
      <c r="AE680" s="1">
        <f>(Table2[[#This Row],[Close Price]]/Table2[[#This Row],[Current Week Low]])-1</f>
        <v>1.4959568733153628E-2</v>
      </c>
      <c r="AF680" s="1">
        <f>(Table2[[#This Row],[Current Week High]]/Table2[[#This Row],[Close Price]])-1</f>
        <v>3.3860045146726803E-2</v>
      </c>
      <c r="AG680" s="1">
        <f>(Table2[[#This Row],[Close Price]]/Table2[[#This Row],[Current Month Low]])-1</f>
        <v>1.4959568733153628E-2</v>
      </c>
      <c r="AH680" s="1">
        <f>(Table2[[#This Row],[Current Month High]]/Table2[[#This Row],[Close Price]])-1</f>
        <v>5.8557960430221767E-2</v>
      </c>
      <c r="AI680">
        <v>55.357854202629099</v>
      </c>
      <c r="AJ680">
        <v>9.1449275362318794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-0.03</v>
      </c>
      <c r="AM680" t="s">
        <v>3189</v>
      </c>
      <c r="AN680">
        <v>-12.36</v>
      </c>
      <c r="AO680" t="s">
        <v>3189</v>
      </c>
      <c r="AP680">
        <v>1.0986017136434E-2</v>
      </c>
      <c r="AQ680">
        <f>(Table2[[#This Row],[Sharpe Ratio]]-AVERAGE(Table2[Sharpe Ratio]))/_xlfn.STDEV.P(Table2[Sharpe Ratio])</f>
        <v>-0.58905642195600239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698</v>
      </c>
      <c r="AT680">
        <f>_xlfn.RANK.AVG(Table2[[#This Row],[6M Return vs Nifty Z-Score]],Table2[6M Return vs Nifty Z-Score])</f>
        <v>695</v>
      </c>
      <c r="AU680">
        <f>_xlfn.RANK.AVG(Table2[[#This Row],[Sharpe Ratio Z-Score]],Table2[Sharpe Ratio Z-Score])</f>
        <v>479</v>
      </c>
      <c r="AV680">
        <f>(Table2[[#This Row],[Rank 1Y]]+Table2[[#This Row],[Rank 6M]]+Table2[[#This Row],[Rank Sharpe]])/3</f>
        <v>624</v>
      </c>
    </row>
    <row r="681" spans="1:48" x14ac:dyDescent="0.3">
      <c r="A681" t="s">
        <v>1887</v>
      </c>
      <c r="B681" t="s">
        <v>1888</v>
      </c>
      <c r="C681" t="s">
        <v>3131</v>
      </c>
      <c r="D681" t="s">
        <v>233</v>
      </c>
      <c r="E681">
        <v>3851.5770694150001</v>
      </c>
      <c r="F681">
        <v>447.6</v>
      </c>
      <c r="G681">
        <v>-29.7302084971369</v>
      </c>
      <c r="H681">
        <f>(Table2[[#This Row],[1Y Return vs Nifty]]-AVERAGE(Table2[1Y Return vs Nifty]))/_xlfn.STDEV.P(Table2[1Y Return vs Nifty])</f>
        <v>-0.95402947974389896</v>
      </c>
      <c r="I681">
        <v>-5.5831713833007601</v>
      </c>
      <c r="J681">
        <f>(Table2[[#This Row],[1M Return vs Nifty]]-AVERAGE(Table2[1M Return vs Nifty]))/_xlfn.STDEV.P(Table2[1M Return vs Nifty])</f>
        <v>-0.58196792584383494</v>
      </c>
      <c r="K681">
        <v>-29.5674668926384</v>
      </c>
      <c r="L681">
        <f>(Table2[[#This Row],[6M Return vs Nifty]]-AVERAGE(Table2[6M Return vs Nifty]))/_xlfn.STDEV.P(Table2[6M Return vs Nifty])</f>
        <v>-1.2363742229323766</v>
      </c>
      <c r="M681">
        <v>-1.4868469229628001</v>
      </c>
      <c r="N681">
        <f>(Table2[[#This Row],[1W Return vs Nifty]]-AVERAGE(Table2[1W Return vs Nifty]))/_xlfn.STDEV.P(Table2[1W Return vs Nifty])</f>
        <v>-0.74851170514504439</v>
      </c>
      <c r="O681">
        <v>474.06</v>
      </c>
      <c r="P681">
        <v>483.04061523993801</v>
      </c>
      <c r="Q681">
        <v>498.86122360112</v>
      </c>
      <c r="R681">
        <v>22.581663108596601</v>
      </c>
      <c r="S681" s="1">
        <f>(Table2[[#This Row],[Close Price]]-Table2[[#This Row],[20D EMA]])/Table2[[#This Row],[20D EMA]]</f>
        <v>-5.5815719529173476E-2</v>
      </c>
      <c r="T681" s="1">
        <f>(Table2[[#This Row],[Close Price]]-Table2[[#This Row],[50D EMA]])/Table2[[#This Row],[50D EMA]]</f>
        <v>-7.3369845354171237E-2</v>
      </c>
      <c r="U681" s="1">
        <f>(Table2[[#This Row],[Close Price]]-Table2[[#This Row],[200D EMA]])/Table2[[#This Row],[200D EMA]]</f>
        <v>-0.10275648051191785</v>
      </c>
      <c r="V681">
        <v>1.46405358829792</v>
      </c>
      <c r="W681">
        <v>445.25</v>
      </c>
      <c r="X681">
        <v>460.45</v>
      </c>
      <c r="Y681">
        <v>445.25</v>
      </c>
      <c r="Z681">
        <v>460.45</v>
      </c>
      <c r="AA681">
        <v>445.25</v>
      </c>
      <c r="AB681">
        <v>481.65</v>
      </c>
      <c r="AC681" s="1">
        <f>(Table2[[#This Row],[Close Price]]/Table2[[#This Row],[Day Low]])-1</f>
        <v>5.2779337450870045E-3</v>
      </c>
      <c r="AD681" s="1">
        <f>(Table2[[#This Row],[Day High]]/Table2[[#This Row],[Close Price]])-1</f>
        <v>2.8708668453976793E-2</v>
      </c>
      <c r="AE681" s="1">
        <f>(Table2[[#This Row],[Close Price]]/Table2[[#This Row],[Current Week Low]])-1</f>
        <v>5.2779337450870045E-3</v>
      </c>
      <c r="AF681" s="1">
        <f>(Table2[[#This Row],[Current Week High]]/Table2[[#This Row],[Close Price]])-1</f>
        <v>2.8708668453976793E-2</v>
      </c>
      <c r="AG681" s="1">
        <f>(Table2[[#This Row],[Close Price]]/Table2[[#This Row],[Current Month Low]])-1</f>
        <v>5.2779337450870045E-3</v>
      </c>
      <c r="AH681" s="1">
        <f>(Table2[[#This Row],[Current Month High]]/Table2[[#This Row],[Close Price]])-1</f>
        <v>7.6072386058981145E-2</v>
      </c>
      <c r="AI681">
        <v>56.166219839142002</v>
      </c>
      <c r="AJ681">
        <v>0.52779337450870001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-0.15</v>
      </c>
      <c r="AM681" t="s">
        <v>3189</v>
      </c>
      <c r="AN681">
        <v>-7.73</v>
      </c>
      <c r="AO681" t="s">
        <v>3189</v>
      </c>
      <c r="AQ681">
        <f>(Table2[[#This Row],[Sharpe Ratio]]-AVERAGE(Table2[Sharpe Ratio]))/_xlfn.STDEV.P(Table2[Sharpe Ratio])</f>
        <v>-0.71731934386752505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645</v>
      </c>
      <c r="AT681">
        <f>_xlfn.RANK.AVG(Table2[[#This Row],[6M Return vs Nifty Z-Score]],Table2[6M Return vs Nifty Z-Score])</f>
        <v>686</v>
      </c>
      <c r="AU681">
        <f>_xlfn.RANK.AVG(Table2[[#This Row],[Sharpe Ratio Z-Score]],Table2[Sharpe Ratio Z-Score])</f>
        <v>541.5</v>
      </c>
      <c r="AV681">
        <f>(Table2[[#This Row],[Rank 1Y]]+Table2[[#This Row],[Rank 6M]]+Table2[[#This Row],[Rank Sharpe]])/3</f>
        <v>624.16666666666663</v>
      </c>
    </row>
    <row r="682" spans="1:48" x14ac:dyDescent="0.3">
      <c r="A682" t="s">
        <v>352</v>
      </c>
      <c r="B682" t="s">
        <v>353</v>
      </c>
      <c r="C682" t="s">
        <v>3143</v>
      </c>
      <c r="D682" t="s">
        <v>167</v>
      </c>
      <c r="E682">
        <v>69670.208743875002</v>
      </c>
      <c r="F682">
        <v>2307.8000000000002</v>
      </c>
      <c r="G682">
        <v>-21.568829306015299</v>
      </c>
      <c r="H682">
        <f>(Table2[[#This Row],[1Y Return vs Nifty]]-AVERAGE(Table2[1Y Return vs Nifty]))/_xlfn.STDEV.P(Table2[1Y Return vs Nifty])</f>
        <v>-0.80733552631611794</v>
      </c>
      <c r="I682">
        <v>-5.3018170587103102</v>
      </c>
      <c r="J682">
        <f>(Table2[[#This Row],[1M Return vs Nifty]]-AVERAGE(Table2[1M Return vs Nifty]))/_xlfn.STDEV.P(Table2[1M Return vs Nifty])</f>
        <v>-0.55053322202645549</v>
      </c>
      <c r="K682">
        <v>-21.619856502143499</v>
      </c>
      <c r="L682">
        <f>(Table2[[#This Row],[6M Return vs Nifty]]-AVERAGE(Table2[6M Return vs Nifty]))/_xlfn.STDEV.P(Table2[6M Return vs Nifty])</f>
        <v>-0.95586164097937798</v>
      </c>
      <c r="M682">
        <v>-0.91513966687428805</v>
      </c>
      <c r="N682">
        <f>(Table2[[#This Row],[1W Return vs Nifty]]-AVERAGE(Table2[1W Return vs Nifty]))/_xlfn.STDEV.P(Table2[1W Return vs Nifty])</f>
        <v>-0.60220702834232898</v>
      </c>
      <c r="O682">
        <v>2442.16</v>
      </c>
      <c r="P682">
        <v>2463.18952914786</v>
      </c>
      <c r="Q682">
        <v>2429.4635329903799</v>
      </c>
      <c r="R682">
        <v>26.234705469449601</v>
      </c>
      <c r="S682" s="1">
        <f>(Table2[[#This Row],[Close Price]]-Table2[[#This Row],[20D EMA]])/Table2[[#This Row],[20D EMA]]</f>
        <v>-5.5016870311527369E-2</v>
      </c>
      <c r="T682" s="1">
        <f>(Table2[[#This Row],[Close Price]]-Table2[[#This Row],[50D EMA]])/Table2[[#This Row],[50D EMA]]</f>
        <v>-6.3084682404287731E-2</v>
      </c>
      <c r="U682" s="1">
        <f>(Table2[[#This Row],[Close Price]]-Table2[[#This Row],[200D EMA]])/Table2[[#This Row],[200D EMA]]</f>
        <v>-5.0078353240654093E-2</v>
      </c>
      <c r="V682">
        <v>1.3747720360545601</v>
      </c>
      <c r="W682">
        <v>2292.3000000000002</v>
      </c>
      <c r="X682">
        <v>2366.9499999999998</v>
      </c>
      <c r="Y682">
        <v>2292.3000000000002</v>
      </c>
      <c r="Z682">
        <v>2366.9499999999998</v>
      </c>
      <c r="AA682">
        <v>2292.3000000000002</v>
      </c>
      <c r="AB682">
        <v>2499.5</v>
      </c>
      <c r="AC682" s="1">
        <f>(Table2[[#This Row],[Close Price]]/Table2[[#This Row],[Day Low]])-1</f>
        <v>6.7617676569384777E-3</v>
      </c>
      <c r="AD682" s="1">
        <f>(Table2[[#This Row],[Day High]]/Table2[[#This Row],[Close Price]])-1</f>
        <v>2.5630470578039466E-2</v>
      </c>
      <c r="AE682" s="1">
        <f>(Table2[[#This Row],[Close Price]]/Table2[[#This Row],[Current Week Low]])-1</f>
        <v>6.7617676569384777E-3</v>
      </c>
      <c r="AF682" s="1">
        <f>(Table2[[#This Row],[Current Week High]]/Table2[[#This Row],[Close Price]])-1</f>
        <v>2.5630470578039466E-2</v>
      </c>
      <c r="AG682" s="1">
        <f>(Table2[[#This Row],[Close Price]]/Table2[[#This Row],[Current Month Low]])-1</f>
        <v>6.7617676569384777E-3</v>
      </c>
      <c r="AH682" s="1">
        <f>(Table2[[#This Row],[Current Month High]]/Table2[[#This Row],[Close Price]])-1</f>
        <v>8.3066123580899376E-2</v>
      </c>
      <c r="AI682">
        <v>16.7323858219949</v>
      </c>
      <c r="AJ682">
        <v>10.8320326569816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3189</v>
      </c>
      <c r="AN682">
        <v>-3.37</v>
      </c>
      <c r="AO682" t="s">
        <v>3189</v>
      </c>
      <c r="AP682">
        <v>-5.5855473923338998E-2</v>
      </c>
      <c r="AQ682">
        <f>(Table2[[#This Row],[Sharpe Ratio]]-AVERAGE(Table2[Sharpe Ratio]))/_xlfn.STDEV.P(Table2[Sharpe Ratio])</f>
        <v>-1.3694379598490196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583</v>
      </c>
      <c r="AT682">
        <f>_xlfn.RANK.AVG(Table2[[#This Row],[6M Return vs Nifty Z-Score]],Table2[6M Return vs Nifty Z-Score])</f>
        <v>625</v>
      </c>
      <c r="AU682">
        <f>_xlfn.RANK.AVG(Table2[[#This Row],[Sharpe Ratio Z-Score]],Table2[Sharpe Ratio Z-Score])</f>
        <v>668</v>
      </c>
      <c r="AV682">
        <f>(Table2[[#This Row],[Rank 1Y]]+Table2[[#This Row],[Rank 6M]]+Table2[[#This Row],[Rank Sharpe]])/3</f>
        <v>625.33333333333337</v>
      </c>
    </row>
    <row r="683" spans="1:48" x14ac:dyDescent="0.3">
      <c r="A683" t="s">
        <v>2413</v>
      </c>
      <c r="B683" t="s">
        <v>2414</v>
      </c>
      <c r="C683" t="s">
        <v>3137</v>
      </c>
      <c r="D683" t="s">
        <v>77</v>
      </c>
      <c r="E683">
        <v>2160.6386640000001</v>
      </c>
      <c r="F683">
        <v>81.11</v>
      </c>
      <c r="G683">
        <v>-64.577610828175196</v>
      </c>
      <c r="H683">
        <f>(Table2[[#This Row],[1Y Return vs Nifty]]-AVERAGE(Table2[1Y Return vs Nifty]))/_xlfn.STDEV.P(Table2[1Y Return vs Nifty])</f>
        <v>-1.5803823417931822</v>
      </c>
      <c r="I683">
        <v>-3.5577121837763999</v>
      </c>
      <c r="J683">
        <f>(Table2[[#This Row],[1M Return vs Nifty]]-AVERAGE(Table2[1M Return vs Nifty]))/_xlfn.STDEV.P(Table2[1M Return vs Nifty])</f>
        <v>-0.35567067548553771</v>
      </c>
      <c r="K683">
        <v>-29.829341887626001</v>
      </c>
      <c r="L683">
        <f>(Table2[[#This Row],[6M Return vs Nifty]]-AVERAGE(Table2[6M Return vs Nifty]))/_xlfn.STDEV.P(Table2[6M Return vs Nifty])</f>
        <v>-1.2456171560133382</v>
      </c>
      <c r="M683">
        <v>3.20880658789957</v>
      </c>
      <c r="N683">
        <f>(Table2[[#This Row],[1W Return vs Nifty]]-AVERAGE(Table2[1W Return vs Nifty]))/_xlfn.STDEV.P(Table2[1W Return vs Nifty])</f>
        <v>0.45314537016395556</v>
      </c>
      <c r="O683">
        <v>85.34</v>
      </c>
      <c r="P683">
        <v>88.566035088004298</v>
      </c>
      <c r="Q683">
        <v>95.769481400345498</v>
      </c>
      <c r="R683">
        <v>32.306078193088297</v>
      </c>
      <c r="S683" s="1">
        <f>(Table2[[#This Row],[Close Price]]-Table2[[#This Row],[20D EMA]])/Table2[[#This Row],[20D EMA]]</f>
        <v>-4.9566440121865521E-2</v>
      </c>
      <c r="T683" s="1">
        <f>(Table2[[#This Row],[Close Price]]-Table2[[#This Row],[50D EMA]])/Table2[[#This Row],[50D EMA]]</f>
        <v>-8.4186167762794778E-2</v>
      </c>
      <c r="U683" s="1">
        <f>(Table2[[#This Row],[Close Price]]-Table2[[#This Row],[200D EMA]])/Table2[[#This Row],[200D EMA]]</f>
        <v>-0.15307048953376304</v>
      </c>
      <c r="V683">
        <v>0.53763981894607604</v>
      </c>
      <c r="W683">
        <v>80</v>
      </c>
      <c r="X683">
        <v>84.28</v>
      </c>
      <c r="Y683">
        <v>80</v>
      </c>
      <c r="Z683">
        <v>84.28</v>
      </c>
      <c r="AA683">
        <v>80</v>
      </c>
      <c r="AB683">
        <v>85.73</v>
      </c>
      <c r="AC683" s="1">
        <f>(Table2[[#This Row],[Close Price]]/Table2[[#This Row],[Day Low]])-1</f>
        <v>1.3875000000000082E-2</v>
      </c>
      <c r="AD683" s="1">
        <f>(Table2[[#This Row],[Day High]]/Table2[[#This Row],[Close Price]])-1</f>
        <v>3.908272716064598E-2</v>
      </c>
      <c r="AE683" s="1">
        <f>(Table2[[#This Row],[Close Price]]/Table2[[#This Row],[Current Week Low]])-1</f>
        <v>1.3875000000000082E-2</v>
      </c>
      <c r="AF683" s="1">
        <f>(Table2[[#This Row],[Current Week High]]/Table2[[#This Row],[Close Price]])-1</f>
        <v>3.908272716064598E-2</v>
      </c>
      <c r="AG683" s="1">
        <f>(Table2[[#This Row],[Close Price]]/Table2[[#This Row],[Current Month Low]])-1</f>
        <v>1.3875000000000082E-2</v>
      </c>
      <c r="AH683" s="1">
        <f>(Table2[[#This Row],[Current Month High]]/Table2[[#This Row],[Close Price]])-1</f>
        <v>5.6959684379238151E-2</v>
      </c>
      <c r="AI683">
        <v>92.331401800024594</v>
      </c>
      <c r="AJ683">
        <v>1.3875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-0.15</v>
      </c>
      <c r="AM683" t="s">
        <v>3189</v>
      </c>
      <c r="AN683">
        <v>-5.96</v>
      </c>
      <c r="AO683" t="s">
        <v>3189</v>
      </c>
      <c r="AP683">
        <v>1.9048466453502999E-2</v>
      </c>
      <c r="AQ683">
        <f>(Table2[[#This Row],[Sharpe Ratio]]-AVERAGE(Table2[Sharpe Ratio]))/_xlfn.STDEV.P(Table2[Sharpe Ratio])</f>
        <v>-0.49492646618328651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727</v>
      </c>
      <c r="AT683">
        <f>_xlfn.RANK.AVG(Table2[[#This Row],[6M Return vs Nifty Z-Score]],Table2[6M Return vs Nifty Z-Score])</f>
        <v>688</v>
      </c>
      <c r="AU683">
        <f>_xlfn.RANK.AVG(Table2[[#This Row],[Sharpe Ratio Z-Score]],Table2[Sharpe Ratio Z-Score])</f>
        <v>461</v>
      </c>
      <c r="AV683">
        <f>(Table2[[#This Row],[Rank 1Y]]+Table2[[#This Row],[Rank 6M]]+Table2[[#This Row],[Rank Sharpe]])/3</f>
        <v>625.33333333333337</v>
      </c>
    </row>
    <row r="684" spans="1:48" x14ac:dyDescent="0.3">
      <c r="A684" t="s">
        <v>1793</v>
      </c>
      <c r="B684" t="s">
        <v>1794</v>
      </c>
      <c r="C684" t="s">
        <v>3140</v>
      </c>
      <c r="D684" t="s">
        <v>436</v>
      </c>
      <c r="E684">
        <v>4445.8308527279996</v>
      </c>
      <c r="F684">
        <v>88.97</v>
      </c>
      <c r="G684">
        <v>-26.867675843361202</v>
      </c>
      <c r="H684">
        <f>(Table2[[#This Row],[1Y Return vs Nifty]]-AVERAGE(Table2[1Y Return vs Nifty]))/_xlfn.STDEV.P(Table2[1Y Return vs Nifty])</f>
        <v>-0.90257785349728581</v>
      </c>
      <c r="I684">
        <v>-9.22660421609657</v>
      </c>
      <c r="J684">
        <f>(Table2[[#This Row],[1M Return vs Nifty]]-AVERAGE(Table2[1M Return vs Nifty]))/_xlfn.STDEV.P(Table2[1M Return vs Nifty])</f>
        <v>-0.98903553407827915</v>
      </c>
      <c r="K684">
        <v>-31.5061355943939</v>
      </c>
      <c r="L684">
        <f>(Table2[[#This Row],[6M Return vs Nifty]]-AVERAGE(Table2[6M Return vs Nifty]))/_xlfn.STDEV.P(Table2[6M Return vs Nifty])</f>
        <v>-1.3047999429112143</v>
      </c>
      <c r="M684">
        <v>0.72387885453516299</v>
      </c>
      <c r="N684">
        <f>(Table2[[#This Row],[1W Return vs Nifty]]-AVERAGE(Table2[1W Return vs Nifty]))/_xlfn.STDEV.P(Table2[1W Return vs Nifty])</f>
        <v>-0.18276845642511541</v>
      </c>
      <c r="O684">
        <v>93.66</v>
      </c>
      <c r="P684">
        <v>97.661216958012403</v>
      </c>
      <c r="Q684">
        <v>99.766101183101796</v>
      </c>
      <c r="R684">
        <v>17.500662060262002</v>
      </c>
      <c r="S684" s="1">
        <f>(Table2[[#This Row],[Close Price]]-Table2[[#This Row],[20D EMA]])/Table2[[#This Row],[20D EMA]]</f>
        <v>-5.0074738415545571E-2</v>
      </c>
      <c r="T684" s="1">
        <f>(Table2[[#This Row],[Close Price]]-Table2[[#This Row],[50D EMA]])/Table2[[#This Row],[50D EMA]]</f>
        <v>-8.8993535291998549E-2</v>
      </c>
      <c r="U684" s="1">
        <f>(Table2[[#This Row],[Close Price]]-Table2[[#This Row],[200D EMA]])/Table2[[#This Row],[200D EMA]]</f>
        <v>-0.10821412338533302</v>
      </c>
      <c r="V684">
        <v>0.78775658947059102</v>
      </c>
      <c r="W684">
        <v>88.02</v>
      </c>
      <c r="X684">
        <v>91.32</v>
      </c>
      <c r="Y684">
        <v>88.02</v>
      </c>
      <c r="Z684">
        <v>91.32</v>
      </c>
      <c r="AA684">
        <v>88.02</v>
      </c>
      <c r="AB684">
        <v>93</v>
      </c>
      <c r="AC684" s="1">
        <f>(Table2[[#This Row],[Close Price]]/Table2[[#This Row],[Day Low]])-1</f>
        <v>1.0793001590547746E-2</v>
      </c>
      <c r="AD684" s="1">
        <f>(Table2[[#This Row],[Day High]]/Table2[[#This Row],[Close Price]])-1</f>
        <v>2.6413397774530667E-2</v>
      </c>
      <c r="AE684" s="1">
        <f>(Table2[[#This Row],[Close Price]]/Table2[[#This Row],[Current Week Low]])-1</f>
        <v>1.0793001590547746E-2</v>
      </c>
      <c r="AF684" s="1">
        <f>(Table2[[#This Row],[Current Week High]]/Table2[[#This Row],[Close Price]])-1</f>
        <v>2.6413397774530667E-2</v>
      </c>
      <c r="AG684" s="1">
        <f>(Table2[[#This Row],[Close Price]]/Table2[[#This Row],[Current Month Low]])-1</f>
        <v>1.0793001590547746E-2</v>
      </c>
      <c r="AH684" s="1">
        <f>(Table2[[#This Row],[Current Month High]]/Table2[[#This Row],[Close Price]])-1</f>
        <v>4.5296167247386832E-2</v>
      </c>
      <c r="AI684">
        <v>36.619085084859996</v>
      </c>
      <c r="AJ684">
        <v>4.3636363636363598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-0.18</v>
      </c>
      <c r="AM684" t="s">
        <v>3189</v>
      </c>
      <c r="AN684">
        <v>-8.4</v>
      </c>
      <c r="AO684" t="s">
        <v>3189</v>
      </c>
      <c r="AP684">
        <v>-6.151797011178E-3</v>
      </c>
      <c r="AQ684">
        <f>(Table2[[#This Row],[Sharpe Ratio]]-AVERAGE(Table2[Sharpe Ratio]))/_xlfn.STDEV.P(Table2[Sharpe Ratio])</f>
        <v>-0.78914223016573293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616</v>
      </c>
      <c r="AT684">
        <f>_xlfn.RANK.AVG(Table2[[#This Row],[6M Return vs Nifty Z-Score]],Table2[6M Return vs Nifty Z-Score])</f>
        <v>693</v>
      </c>
      <c r="AU684">
        <f>_xlfn.RANK.AVG(Table2[[#This Row],[Sharpe Ratio Z-Score]],Table2[Sharpe Ratio Z-Score])</f>
        <v>574</v>
      </c>
      <c r="AV684">
        <f>(Table2[[#This Row],[Rank 1Y]]+Table2[[#This Row],[Rank 6M]]+Table2[[#This Row],[Rank Sharpe]])/3</f>
        <v>627.66666666666663</v>
      </c>
    </row>
    <row r="685" spans="1:48" x14ac:dyDescent="0.3">
      <c r="A685" t="s">
        <v>343</v>
      </c>
      <c r="B685" t="s">
        <v>344</v>
      </c>
      <c r="C685" t="s">
        <v>3129</v>
      </c>
      <c r="D685" t="s">
        <v>345</v>
      </c>
      <c r="E685">
        <v>70693.464624810003</v>
      </c>
      <c r="F685">
        <v>730.95</v>
      </c>
      <c r="G685">
        <v>-32.829940615435497</v>
      </c>
      <c r="H685">
        <f>(Table2[[#This Row],[1Y Return vs Nifty]]-AVERAGE(Table2[1Y Return vs Nifty]))/_xlfn.STDEV.P(Table2[1Y Return vs Nifty])</f>
        <v>-1.0097445676416592</v>
      </c>
      <c r="I685">
        <v>-6.8735016419450403</v>
      </c>
      <c r="J685">
        <f>(Table2[[#This Row],[1M Return vs Nifty]]-AVERAGE(Table2[1M Return vs Nifty]))/_xlfn.STDEV.P(Table2[1M Return vs Nifty])</f>
        <v>-0.72613187131056223</v>
      </c>
      <c r="K685">
        <v>-9.0786201543161908</v>
      </c>
      <c r="L685">
        <f>(Table2[[#This Row],[6M Return vs Nifty]]-AVERAGE(Table2[6M Return vs Nifty]))/_xlfn.STDEV.P(Table2[6M Return vs Nifty])</f>
        <v>-0.5132160637604416</v>
      </c>
      <c r="M685">
        <v>-1.2292302897540499</v>
      </c>
      <c r="N685">
        <f>(Table2[[#This Row],[1W Return vs Nifty]]-AVERAGE(Table2[1W Return vs Nifty]))/_xlfn.STDEV.P(Table2[1W Return vs Nifty])</f>
        <v>-0.68258545030182327</v>
      </c>
      <c r="O685">
        <v>767.03</v>
      </c>
      <c r="P685">
        <v>755.09818348272995</v>
      </c>
      <c r="Q685">
        <v>744.93249677795302</v>
      </c>
      <c r="R685">
        <v>27.560496900430199</v>
      </c>
      <c r="S685" s="1">
        <f>(Table2[[#This Row],[Close Price]]-Table2[[#This Row],[20D EMA]])/Table2[[#This Row],[20D EMA]]</f>
        <v>-4.7038577369855061E-2</v>
      </c>
      <c r="T685" s="1">
        <f>(Table2[[#This Row],[Close Price]]-Table2[[#This Row],[50D EMA]])/Table2[[#This Row],[50D EMA]]</f>
        <v>-3.1980190140772871E-2</v>
      </c>
      <c r="U685" s="1">
        <f>(Table2[[#This Row],[Close Price]]-Table2[[#This Row],[200D EMA]])/Table2[[#This Row],[200D EMA]]</f>
        <v>-1.8770152783549231E-2</v>
      </c>
      <c r="V685">
        <v>0.99123873969029097</v>
      </c>
      <c r="W685">
        <v>724.9</v>
      </c>
      <c r="X685">
        <v>751</v>
      </c>
      <c r="Y685">
        <v>724.9</v>
      </c>
      <c r="Z685">
        <v>751</v>
      </c>
      <c r="AA685">
        <v>724.9</v>
      </c>
      <c r="AB685">
        <v>780</v>
      </c>
      <c r="AC685" s="1">
        <f>(Table2[[#This Row],[Close Price]]/Table2[[#This Row],[Day Low]])-1</f>
        <v>8.3459787556905418E-3</v>
      </c>
      <c r="AD685" s="1">
        <f>(Table2[[#This Row],[Day High]]/Table2[[#This Row],[Close Price]])-1</f>
        <v>2.743005677542909E-2</v>
      </c>
      <c r="AE685" s="1">
        <f>(Table2[[#This Row],[Close Price]]/Table2[[#This Row],[Current Week Low]])-1</f>
        <v>8.3459787556905418E-3</v>
      </c>
      <c r="AF685" s="1">
        <f>(Table2[[#This Row],[Current Week High]]/Table2[[#This Row],[Close Price]])-1</f>
        <v>2.743005677542909E-2</v>
      </c>
      <c r="AG685" s="1">
        <f>(Table2[[#This Row],[Close Price]]/Table2[[#This Row],[Current Month Low]])-1</f>
        <v>8.3459787556905418E-3</v>
      </c>
      <c r="AH685" s="1">
        <f>(Table2[[#This Row],[Current Month High]]/Table2[[#This Row],[Close Price]])-1</f>
        <v>6.7104453108967732E-2</v>
      </c>
      <c r="AI685">
        <v>11.827074355291</v>
      </c>
      <c r="AJ685">
        <v>12.809630372713899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0.02</v>
      </c>
      <c r="AM685" t="s">
        <v>3188</v>
      </c>
      <c r="AN685">
        <v>-6.27</v>
      </c>
      <c r="AO685" t="s">
        <v>3189</v>
      </c>
      <c r="AP685">
        <v>-0.14082088628591</v>
      </c>
      <c r="AQ685">
        <f>(Table2[[#This Row],[Sharpe Ratio]]-AVERAGE(Table2[Sharpe Ratio]))/_xlfn.STDEV.P(Table2[Sharpe Ratio])</f>
        <v>-2.3614182121734912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-5.2930961651879764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495</v>
      </c>
      <c r="AU685">
        <f>_xlfn.RANK.AVG(Table2[[#This Row],[Sharpe Ratio Z-Score]],Table2[Sharpe Ratio Z-Score])</f>
        <v>731</v>
      </c>
      <c r="AV685">
        <f>(Table2[[#This Row],[Rank 1Y]]+Table2[[#This Row],[Rank 6M]]+Table2[[#This Row],[Rank Sharpe]])/3</f>
        <v>628</v>
      </c>
    </row>
    <row r="686" spans="1:48" x14ac:dyDescent="0.3">
      <c r="A686" t="s">
        <v>246</v>
      </c>
      <c r="B686" t="s">
        <v>247</v>
      </c>
      <c r="C686" t="s">
        <v>3129</v>
      </c>
      <c r="D686" t="s">
        <v>24</v>
      </c>
      <c r="E686">
        <v>107723.05917408</v>
      </c>
      <c r="F686">
        <v>1350.85</v>
      </c>
      <c r="G686">
        <v>-31.603632429585002</v>
      </c>
      <c r="H686">
        <f>(Table2[[#This Row],[1Y Return vs Nifty]]-AVERAGE(Table2[1Y Return vs Nifty]))/_xlfn.STDEV.P(Table2[1Y Return vs Nifty])</f>
        <v>-0.98770270539134786</v>
      </c>
      <c r="I686">
        <v>-1.2092659896544</v>
      </c>
      <c r="J686">
        <f>(Table2[[#This Row],[1M Return vs Nifty]]-AVERAGE(Table2[1M Return vs Nifty]))/_xlfn.STDEV.P(Table2[1M Return vs Nifty])</f>
        <v>-9.3287253262559156E-2</v>
      </c>
      <c r="K686">
        <v>-24.004350496976699</v>
      </c>
      <c r="L686">
        <f>(Table2[[#This Row],[6M Return vs Nifty]]-AVERAGE(Table2[6M Return vs Nifty]))/_xlfn.STDEV.P(Table2[6M Return vs Nifty])</f>
        <v>-1.0400228585375564</v>
      </c>
      <c r="M686">
        <v>-1.8033541228102301</v>
      </c>
      <c r="N686">
        <f>(Table2[[#This Row],[1W Return vs Nifty]]-AVERAGE(Table2[1W Return vs Nifty]))/_xlfn.STDEV.P(Table2[1W Return vs Nifty])</f>
        <v>-0.82950854939751861</v>
      </c>
      <c r="O686">
        <v>1424.98</v>
      </c>
      <c r="P686">
        <v>1426.5331201227</v>
      </c>
      <c r="Q686">
        <v>1440.3060370406299</v>
      </c>
      <c r="R686">
        <v>24.662200486924199</v>
      </c>
      <c r="S686" s="1">
        <f>(Table2[[#This Row],[Close Price]]-Table2[[#This Row],[20D EMA]])/Table2[[#This Row],[20D EMA]]</f>
        <v>-5.2021782761863401E-2</v>
      </c>
      <c r="T686" s="1">
        <f>(Table2[[#This Row],[Close Price]]-Table2[[#This Row],[50D EMA]])/Table2[[#This Row],[50D EMA]]</f>
        <v>-5.3053882209331646E-2</v>
      </c>
      <c r="U686" s="1">
        <f>(Table2[[#This Row],[Close Price]]-Table2[[#This Row],[200D EMA]])/Table2[[#This Row],[200D EMA]]</f>
        <v>-6.2109048174534956E-2</v>
      </c>
      <c r="V686">
        <v>0.94512376851272495</v>
      </c>
      <c r="W686">
        <v>1338.2</v>
      </c>
      <c r="X686">
        <v>1394.05</v>
      </c>
      <c r="Y686">
        <v>1338.2</v>
      </c>
      <c r="Z686">
        <v>1394.05</v>
      </c>
      <c r="AA686">
        <v>1338.2</v>
      </c>
      <c r="AB686">
        <v>1450.3</v>
      </c>
      <c r="AC686" s="1">
        <f>(Table2[[#This Row],[Close Price]]/Table2[[#This Row],[Day Low]])-1</f>
        <v>9.4529965625465007E-3</v>
      </c>
      <c r="AD686" s="1">
        <f>(Table2[[#This Row],[Day High]]/Table2[[#This Row],[Close Price]])-1</f>
        <v>3.1979864529740665E-2</v>
      </c>
      <c r="AE686" s="1">
        <f>(Table2[[#This Row],[Close Price]]/Table2[[#This Row],[Current Week Low]])-1</f>
        <v>9.4529965625465007E-3</v>
      </c>
      <c r="AF686" s="1">
        <f>(Table2[[#This Row],[Current Week High]]/Table2[[#This Row],[Close Price]])-1</f>
        <v>3.1979864529740665E-2</v>
      </c>
      <c r="AG686" s="1">
        <f>(Table2[[#This Row],[Close Price]]/Table2[[#This Row],[Current Month Low]])-1</f>
        <v>9.4529965625465007E-3</v>
      </c>
      <c r="AH686" s="1">
        <f>(Table2[[#This Row],[Current Month High]]/Table2[[#This Row],[Close Price]])-1</f>
        <v>7.3620313136173454E-2</v>
      </c>
      <c r="AI686">
        <v>25.439538068623399</v>
      </c>
      <c r="AJ686">
        <v>1.62879927776105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3189</v>
      </c>
      <c r="AN686">
        <v>-8.74</v>
      </c>
      <c r="AO686" t="s">
        <v>3189</v>
      </c>
      <c r="AP686">
        <v>-8.6831903101589995E-3</v>
      </c>
      <c r="AQ686">
        <f>(Table2[[#This Row],[Sharpe Ratio]]-AVERAGE(Table2[Sharpe Ratio]))/_xlfn.STDEV.P(Table2[Sharpe Ratio])</f>
        <v>-0.81869651694704249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656</v>
      </c>
      <c r="AT686">
        <f>_xlfn.RANK.AVG(Table2[[#This Row],[6M Return vs Nifty Z-Score]],Table2[6M Return vs Nifty Z-Score])</f>
        <v>647</v>
      </c>
      <c r="AU686">
        <f>_xlfn.RANK.AVG(Table2[[#This Row],[Sharpe Ratio Z-Score]],Table2[Sharpe Ratio Z-Score])</f>
        <v>582</v>
      </c>
      <c r="AV686">
        <f>(Table2[[#This Row],[Rank 1Y]]+Table2[[#This Row],[Rank 6M]]+Table2[[#This Row],[Rank Sharpe]])/3</f>
        <v>628.33333333333337</v>
      </c>
    </row>
    <row r="687" spans="1:48" x14ac:dyDescent="0.3">
      <c r="A687" t="s">
        <v>1222</v>
      </c>
      <c r="B687" t="s">
        <v>1223</v>
      </c>
      <c r="C687" t="s">
        <v>3130</v>
      </c>
      <c r="D687" t="s">
        <v>21</v>
      </c>
      <c r="E687">
        <v>9773.0698283399997</v>
      </c>
      <c r="F687">
        <v>1518.8</v>
      </c>
      <c r="G687">
        <v>-28.639909625908501</v>
      </c>
      <c r="H687">
        <f>(Table2[[#This Row],[1Y Return vs Nifty]]-AVERAGE(Table2[1Y Return vs Nifty]))/_xlfn.STDEV.P(Table2[1Y Return vs Nifty])</f>
        <v>-0.93443227097649695</v>
      </c>
      <c r="I687">
        <v>-2.0520807803509502</v>
      </c>
      <c r="J687">
        <f>(Table2[[#This Row],[1M Return vs Nifty]]-AVERAGE(Table2[1M Return vs Nifty]))/_xlfn.STDEV.P(Table2[1M Return vs Nifty])</f>
        <v>-0.18745190972205314</v>
      </c>
      <c r="K687">
        <v>-15.9704842491186</v>
      </c>
      <c r="L687">
        <f>(Table2[[#This Row],[6M Return vs Nifty]]-AVERAGE(Table2[6M Return vs Nifty]))/_xlfn.STDEV.P(Table2[6M Return vs Nifty])</f>
        <v>-0.75646585793936894</v>
      </c>
      <c r="M687">
        <v>4.6792561638852002</v>
      </c>
      <c r="N687">
        <f>(Table2[[#This Row],[1W Return vs Nifty]]-AVERAGE(Table2[1W Return vs Nifty]))/_xlfn.STDEV.P(Table2[1W Return vs Nifty])</f>
        <v>0.82944573661576837</v>
      </c>
      <c r="O687">
        <v>1583.57</v>
      </c>
      <c r="P687">
        <v>1599.4465251724</v>
      </c>
      <c r="Q687">
        <v>1584.0312112977999</v>
      </c>
      <c r="R687">
        <v>37.947568795743202</v>
      </c>
      <c r="S687" s="1">
        <f>(Table2[[#This Row],[Close Price]]-Table2[[#This Row],[20D EMA]])/Table2[[#This Row],[20D EMA]]</f>
        <v>-4.0901254759814841E-2</v>
      </c>
      <c r="T687" s="1">
        <f>(Table2[[#This Row],[Close Price]]-Table2[[#This Row],[50D EMA]])/Table2[[#This Row],[50D EMA]]</f>
        <v>-5.0421520134102255E-2</v>
      </c>
      <c r="U687" s="1">
        <f>(Table2[[#This Row],[Close Price]]-Table2[[#This Row],[200D EMA]])/Table2[[#This Row],[200D EMA]]</f>
        <v>-4.1180508838810005E-2</v>
      </c>
      <c r="V687">
        <v>0.445384053535478</v>
      </c>
      <c r="W687">
        <v>1510</v>
      </c>
      <c r="X687">
        <v>1563.05</v>
      </c>
      <c r="Y687">
        <v>1510</v>
      </c>
      <c r="Z687">
        <v>1563.05</v>
      </c>
      <c r="AA687">
        <v>1510</v>
      </c>
      <c r="AB687">
        <v>1601.55</v>
      </c>
      <c r="AC687" s="1">
        <f>(Table2[[#This Row],[Close Price]]/Table2[[#This Row],[Day Low]])-1</f>
        <v>5.8278145695362937E-3</v>
      </c>
      <c r="AD687" s="1">
        <f>(Table2[[#This Row],[Day High]]/Table2[[#This Row],[Close Price]])-1</f>
        <v>2.9134843297339952E-2</v>
      </c>
      <c r="AE687" s="1">
        <f>(Table2[[#This Row],[Close Price]]/Table2[[#This Row],[Current Week Low]])-1</f>
        <v>5.8278145695362937E-3</v>
      </c>
      <c r="AF687" s="1">
        <f>(Table2[[#This Row],[Current Week High]]/Table2[[#This Row],[Close Price]])-1</f>
        <v>2.9134843297339952E-2</v>
      </c>
      <c r="AG687" s="1">
        <f>(Table2[[#This Row],[Close Price]]/Table2[[#This Row],[Current Month Low]])-1</f>
        <v>5.8278145695362937E-3</v>
      </c>
      <c r="AH687" s="1">
        <f>(Table2[[#This Row],[Current Month High]]/Table2[[#This Row],[Close Price]])-1</f>
        <v>5.4483803002370212E-2</v>
      </c>
      <c r="AI687">
        <v>27.893731893600201</v>
      </c>
      <c r="AJ687">
        <v>9.5775765665019303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-0.21</v>
      </c>
      <c r="AM687" t="s">
        <v>3189</v>
      </c>
      <c r="AN687">
        <v>-7.25</v>
      </c>
      <c r="AO687" t="s">
        <v>3189</v>
      </c>
      <c r="AP687">
        <v>-7.2643913627655002E-2</v>
      </c>
      <c r="AQ687">
        <f>(Table2[[#This Row],[Sharpe Ratio]]-AVERAGE(Table2[Sharpe Ratio]))/_xlfn.STDEV.P(Table2[Sharpe Ratio])</f>
        <v>-1.5654447841666042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635</v>
      </c>
      <c r="AT687">
        <f>_xlfn.RANK.AVG(Table2[[#This Row],[6M Return vs Nifty Z-Score]],Table2[6M Return vs Nifty Z-Score])</f>
        <v>565</v>
      </c>
      <c r="AU687">
        <f>_xlfn.RANK.AVG(Table2[[#This Row],[Sharpe Ratio Z-Score]],Table2[Sharpe Ratio Z-Score])</f>
        <v>687</v>
      </c>
      <c r="AV687">
        <f>(Table2[[#This Row],[Rank 1Y]]+Table2[[#This Row],[Rank 6M]]+Table2[[#This Row],[Rank Sharpe]])/3</f>
        <v>629</v>
      </c>
    </row>
    <row r="688" spans="1:48" x14ac:dyDescent="0.3">
      <c r="A688" t="s">
        <v>659</v>
      </c>
      <c r="B688" t="s">
        <v>660</v>
      </c>
      <c r="C688" t="s">
        <v>3133</v>
      </c>
      <c r="D688" t="s">
        <v>51</v>
      </c>
      <c r="E688">
        <v>28815.900111315001</v>
      </c>
      <c r="F688">
        <v>1709.1</v>
      </c>
      <c r="G688">
        <v>-20.3346489888146</v>
      </c>
      <c r="H688">
        <f>(Table2[[#This Row],[1Y Return vs Nifty]]-AVERAGE(Table2[1Y Return vs Nifty]))/_xlfn.STDEV.P(Table2[1Y Return vs Nifty])</f>
        <v>-0.78515216909999008</v>
      </c>
      <c r="I688">
        <v>-8.4817587358619395</v>
      </c>
      <c r="J688">
        <f>(Table2[[#This Row],[1M Return vs Nifty]]-AVERAGE(Table2[1M Return vs Nifty]))/_xlfn.STDEV.P(Table2[1M Return vs Nifty])</f>
        <v>-0.90581663529301382</v>
      </c>
      <c r="K688">
        <v>-18.229410890009099</v>
      </c>
      <c r="L688">
        <f>(Table2[[#This Row],[6M Return vs Nifty]]-AVERAGE(Table2[6M Return vs Nifty]))/_xlfn.STDEV.P(Table2[6M Return vs Nifty])</f>
        <v>-0.83619514930428562</v>
      </c>
      <c r="M688">
        <v>1.6997510838548999</v>
      </c>
      <c r="N688">
        <f>(Table2[[#This Row],[1W Return vs Nifty]]-AVERAGE(Table2[1W Return vs Nifty]))/_xlfn.STDEV.P(Table2[1W Return vs Nifty])</f>
        <v>6.6965423267440025E-2</v>
      </c>
      <c r="O688">
        <v>1821.33</v>
      </c>
      <c r="P688">
        <v>1868.6621762864399</v>
      </c>
      <c r="Q688">
        <v>1835.4347244862099</v>
      </c>
      <c r="R688">
        <v>24.484444097354402</v>
      </c>
      <c r="S688" s="1">
        <f>(Table2[[#This Row],[Close Price]]-Table2[[#This Row],[20D EMA]])/Table2[[#This Row],[20D EMA]]</f>
        <v>-6.1619805307110753E-2</v>
      </c>
      <c r="T688" s="1">
        <f>(Table2[[#This Row],[Close Price]]-Table2[[#This Row],[50D EMA]])/Table2[[#This Row],[50D EMA]]</f>
        <v>-8.5388455072995154E-2</v>
      </c>
      <c r="U688" s="1">
        <f>(Table2[[#This Row],[Close Price]]-Table2[[#This Row],[200D EMA]])/Table2[[#This Row],[200D EMA]]</f>
        <v>-6.8830954760090782E-2</v>
      </c>
      <c r="V688">
        <v>0.99882898462572201</v>
      </c>
      <c r="W688">
        <v>1689.95</v>
      </c>
      <c r="X688">
        <v>1779</v>
      </c>
      <c r="Y688">
        <v>1689.95</v>
      </c>
      <c r="Z688">
        <v>1779</v>
      </c>
      <c r="AA688">
        <v>1689.95</v>
      </c>
      <c r="AB688">
        <v>1805</v>
      </c>
      <c r="AC688" s="1">
        <f>(Table2[[#This Row],[Close Price]]/Table2[[#This Row],[Day Low]])-1</f>
        <v>1.1331696204029518E-2</v>
      </c>
      <c r="AD688" s="1">
        <f>(Table2[[#This Row],[Day High]]/Table2[[#This Row],[Close Price]])-1</f>
        <v>4.0898718623837205E-2</v>
      </c>
      <c r="AE688" s="1">
        <f>(Table2[[#This Row],[Close Price]]/Table2[[#This Row],[Current Week Low]])-1</f>
        <v>1.1331696204029518E-2</v>
      </c>
      <c r="AF688" s="1">
        <f>(Table2[[#This Row],[Current Week High]]/Table2[[#This Row],[Close Price]])-1</f>
        <v>4.0898718623837205E-2</v>
      </c>
      <c r="AG688" s="1">
        <f>(Table2[[#This Row],[Close Price]]/Table2[[#This Row],[Current Month Low]])-1</f>
        <v>1.1331696204029518E-2</v>
      </c>
      <c r="AH688" s="1">
        <f>(Table2[[#This Row],[Current Month High]]/Table2[[#This Row],[Close Price]])-1</f>
        <v>5.6111403662746584E-2</v>
      </c>
      <c r="AI688">
        <v>29.948510912175902</v>
      </c>
      <c r="AJ688">
        <v>15.8672587369919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-0.23</v>
      </c>
      <c r="AM688" t="s">
        <v>3189</v>
      </c>
      <c r="AN688">
        <v>-7.19</v>
      </c>
      <c r="AO688" t="s">
        <v>3189</v>
      </c>
      <c r="AP688">
        <v>-0.11357552436914101</v>
      </c>
      <c r="AQ688">
        <f>(Table2[[#This Row],[Sharpe Ratio]]-AVERAGE(Table2[Sharpe Ratio]))/_xlfn.STDEV.P(Table2[Sharpe Ratio])</f>
        <v>-2.0433257056187424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575</v>
      </c>
      <c r="AT688">
        <f>_xlfn.RANK.AVG(Table2[[#This Row],[6M Return vs Nifty Z-Score]],Table2[6M Return vs Nifty Z-Score])</f>
        <v>595</v>
      </c>
      <c r="AU688">
        <f>_xlfn.RANK.AVG(Table2[[#This Row],[Sharpe Ratio Z-Score]],Table2[Sharpe Ratio Z-Score])</f>
        <v>721</v>
      </c>
      <c r="AV688">
        <f>(Table2[[#This Row],[Rank 1Y]]+Table2[[#This Row],[Rank 6M]]+Table2[[#This Row],[Rank Sharpe]])/3</f>
        <v>630.33333333333337</v>
      </c>
    </row>
    <row r="689" spans="1:48" x14ac:dyDescent="0.3">
      <c r="A689" t="s">
        <v>1454</v>
      </c>
      <c r="B689" t="s">
        <v>1455</v>
      </c>
      <c r="C689" t="s">
        <v>3146</v>
      </c>
      <c r="D689" t="s">
        <v>612</v>
      </c>
      <c r="E689">
        <v>7258.6009174399996</v>
      </c>
      <c r="F689">
        <v>40.590000000000003</v>
      </c>
      <c r="G689">
        <v>-33.914550843361198</v>
      </c>
      <c r="H689">
        <f>(Table2[[#This Row],[1Y Return vs Nifty]]-AVERAGE(Table2[1Y Return vs Nifty]))/_xlfn.STDEV.P(Table2[1Y Return vs Nifty])</f>
        <v>-1.0292395278115913</v>
      </c>
      <c r="I689">
        <v>-12.671638403192601</v>
      </c>
      <c r="J689">
        <f>(Table2[[#This Row],[1M Return vs Nifty]]-AVERAGE(Table2[1M Return vs Nifty]))/_xlfn.STDEV.P(Table2[1M Return vs Nifty])</f>
        <v>-1.3739367772695701</v>
      </c>
      <c r="K689">
        <v>-25.924654323433799</v>
      </c>
      <c r="L689">
        <f>(Table2[[#This Row],[6M Return vs Nifty]]-AVERAGE(Table2[6M Return vs Nifty]))/_xlfn.STDEV.P(Table2[6M Return vs Nifty])</f>
        <v>-1.1078003863763564</v>
      </c>
      <c r="M689">
        <v>-2.0618292069889601</v>
      </c>
      <c r="N689">
        <f>(Table2[[#This Row],[1W Return vs Nifty]]-AVERAGE(Table2[1W Return vs Nifty]))/_xlfn.STDEV.P(Table2[1W Return vs Nifty])</f>
        <v>-0.89565448903636946</v>
      </c>
      <c r="O689">
        <v>45.26</v>
      </c>
      <c r="P689">
        <v>46.030877180572901</v>
      </c>
      <c r="Q689">
        <v>46.513530084448803</v>
      </c>
      <c r="R689">
        <v>23.060008533606499</v>
      </c>
      <c r="S689" s="1">
        <f>(Table2[[#This Row],[Close Price]]-Table2[[#This Row],[20D EMA]])/Table2[[#This Row],[20D EMA]]</f>
        <v>-0.10318161732213864</v>
      </c>
      <c r="T689" s="1">
        <f>(Table2[[#This Row],[Close Price]]-Table2[[#This Row],[50D EMA]])/Table2[[#This Row],[50D EMA]]</f>
        <v>-0.11820059737790946</v>
      </c>
      <c r="U689" s="1">
        <f>(Table2[[#This Row],[Close Price]]-Table2[[#This Row],[200D EMA]])/Table2[[#This Row],[200D EMA]]</f>
        <v>-0.1273506885780156</v>
      </c>
      <c r="V689">
        <v>0.55953980740645903</v>
      </c>
      <c r="W689">
        <v>39.86</v>
      </c>
      <c r="X689">
        <v>43.1</v>
      </c>
      <c r="Y689">
        <v>39.86</v>
      </c>
      <c r="Z689">
        <v>43.1</v>
      </c>
      <c r="AA689">
        <v>39.86</v>
      </c>
      <c r="AB689">
        <v>45.69</v>
      </c>
      <c r="AC689" s="1">
        <f>(Table2[[#This Row],[Close Price]]/Table2[[#This Row],[Day Low]])-1</f>
        <v>1.8314099347717105E-2</v>
      </c>
      <c r="AD689" s="1">
        <f>(Table2[[#This Row],[Day High]]/Table2[[#This Row],[Close Price]])-1</f>
        <v>6.1837891106183651E-2</v>
      </c>
      <c r="AE689" s="1">
        <f>(Table2[[#This Row],[Close Price]]/Table2[[#This Row],[Current Week Low]])-1</f>
        <v>1.8314099347717105E-2</v>
      </c>
      <c r="AF689" s="1">
        <f>(Table2[[#This Row],[Current Week High]]/Table2[[#This Row],[Close Price]])-1</f>
        <v>6.1837891106183651E-2</v>
      </c>
      <c r="AG689" s="1">
        <f>(Table2[[#This Row],[Close Price]]/Table2[[#This Row],[Current Month Low]])-1</f>
        <v>1.8314099347717105E-2</v>
      </c>
      <c r="AH689" s="1">
        <f>(Table2[[#This Row],[Current Month High]]/Table2[[#This Row],[Close Price]])-1</f>
        <v>0.12564671101256453</v>
      </c>
      <c r="AI689">
        <v>69.253510716925305</v>
      </c>
      <c r="AJ689">
        <v>5.0194049159120402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-0.03</v>
      </c>
      <c r="AM689" t="s">
        <v>3189</v>
      </c>
      <c r="AN689">
        <v>-14.66</v>
      </c>
      <c r="AO689" t="s">
        <v>3189</v>
      </c>
      <c r="AP689">
        <v>-1.588131140444E-3</v>
      </c>
      <c r="AQ689">
        <f>(Table2[[#This Row],[Sharpe Ratio]]-AVERAGE(Table2[Sharpe Ratio]))/_xlfn.STDEV.P(Table2[Sharpe Ratio])</f>
        <v>-0.73586094433312799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663</v>
      </c>
      <c r="AT689">
        <f>_xlfn.RANK.AVG(Table2[[#This Row],[6M Return vs Nifty Z-Score]],Table2[6M Return vs Nifty Z-Score])</f>
        <v>658</v>
      </c>
      <c r="AU689">
        <f>_xlfn.RANK.AVG(Table2[[#This Row],[Sharpe Ratio Z-Score]],Table2[Sharpe Ratio Z-Score])</f>
        <v>571</v>
      </c>
      <c r="AV689">
        <f>(Table2[[#This Row],[Rank 1Y]]+Table2[[#This Row],[Rank 6M]]+Table2[[#This Row],[Rank Sharpe]])/3</f>
        <v>630.66666666666663</v>
      </c>
    </row>
    <row r="690" spans="1:48" x14ac:dyDescent="0.3">
      <c r="A690" t="s">
        <v>1697</v>
      </c>
      <c r="B690" t="s">
        <v>1698</v>
      </c>
      <c r="C690" t="s">
        <v>3129</v>
      </c>
      <c r="D690" t="s">
        <v>398</v>
      </c>
      <c r="E690">
        <v>5036.5629750150001</v>
      </c>
      <c r="F690">
        <v>45.03</v>
      </c>
      <c r="G690">
        <v>-42.852802462232603</v>
      </c>
      <c r="H690">
        <f>(Table2[[#This Row],[1Y Return vs Nifty]]-AVERAGE(Table2[1Y Return vs Nifty]))/_xlfn.STDEV.P(Table2[1Y Return vs Nifty])</f>
        <v>-1.1898971122711999</v>
      </c>
      <c r="I690">
        <v>-5.4455001084333396</v>
      </c>
      <c r="J690">
        <f>(Table2[[#This Row],[1M Return vs Nifty]]-AVERAGE(Table2[1M Return vs Nifty]))/_xlfn.STDEV.P(Table2[1M Return vs Nifty])</f>
        <v>-0.56658641089496076</v>
      </c>
      <c r="K690">
        <v>-26.592673322810299</v>
      </c>
      <c r="L690">
        <f>(Table2[[#This Row],[6M Return vs Nifty]]-AVERAGE(Table2[6M Return vs Nifty]))/_xlfn.STDEV.P(Table2[6M Return vs Nifty])</f>
        <v>-1.1313782575982361</v>
      </c>
      <c r="M690">
        <v>3.9984877104313599</v>
      </c>
      <c r="N690">
        <f>(Table2[[#This Row],[1W Return vs Nifty]]-AVERAGE(Table2[1W Return vs Nifty]))/_xlfn.STDEV.P(Table2[1W Return vs Nifty])</f>
        <v>0.65523138565320438</v>
      </c>
      <c r="O690">
        <v>46.65</v>
      </c>
      <c r="P690">
        <v>48.050218537173301</v>
      </c>
      <c r="Q690">
        <v>50.627887327082199</v>
      </c>
      <c r="R690">
        <v>38.4495793224755</v>
      </c>
      <c r="S690" s="1">
        <f>(Table2[[#This Row],[Close Price]]-Table2[[#This Row],[20D EMA]])/Table2[[#This Row],[20D EMA]]</f>
        <v>-3.4726688102893838E-2</v>
      </c>
      <c r="T690" s="1">
        <f>(Table2[[#This Row],[Close Price]]-Table2[[#This Row],[50D EMA]])/Table2[[#This Row],[50D EMA]]</f>
        <v>-6.2855458916107831E-2</v>
      </c>
      <c r="U690" s="1">
        <f>(Table2[[#This Row],[Close Price]]-Table2[[#This Row],[200D EMA]])/Table2[[#This Row],[200D EMA]]</f>
        <v>-0.11056924597538439</v>
      </c>
      <c r="V690">
        <v>1.06468631192597</v>
      </c>
      <c r="W690">
        <v>44.3</v>
      </c>
      <c r="X690">
        <v>46.23</v>
      </c>
      <c r="Y690">
        <v>44.3</v>
      </c>
      <c r="Z690">
        <v>46.23</v>
      </c>
      <c r="AA690">
        <v>44.3</v>
      </c>
      <c r="AB690">
        <v>46.39</v>
      </c>
      <c r="AC690" s="1">
        <f>(Table2[[#This Row],[Close Price]]/Table2[[#This Row],[Day Low]])-1</f>
        <v>1.6478555304740405E-2</v>
      </c>
      <c r="AD690" s="1">
        <f>(Table2[[#This Row],[Day High]]/Table2[[#This Row],[Close Price]])-1</f>
        <v>2.664890073284476E-2</v>
      </c>
      <c r="AE690" s="1">
        <f>(Table2[[#This Row],[Close Price]]/Table2[[#This Row],[Current Week Low]])-1</f>
        <v>1.6478555304740405E-2</v>
      </c>
      <c r="AF690" s="1">
        <f>(Table2[[#This Row],[Current Week High]]/Table2[[#This Row],[Close Price]])-1</f>
        <v>2.664890073284476E-2</v>
      </c>
      <c r="AG690" s="1">
        <f>(Table2[[#This Row],[Close Price]]/Table2[[#This Row],[Current Month Low]])-1</f>
        <v>1.6478555304740405E-2</v>
      </c>
      <c r="AH690" s="1">
        <f>(Table2[[#This Row],[Current Month High]]/Table2[[#This Row],[Close Price]])-1</f>
        <v>3.0202087497223973E-2</v>
      </c>
      <c r="AI690">
        <v>51.676660004441402</v>
      </c>
      <c r="AJ690">
        <v>1.6478555304740401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-7.0000000000000007E-2</v>
      </c>
      <c r="AM690" t="s">
        <v>3189</v>
      </c>
      <c r="AN690">
        <v>-3.72</v>
      </c>
      <c r="AO690" t="s">
        <v>3189</v>
      </c>
      <c r="AQ690">
        <f>(Table2[[#This Row],[Sharpe Ratio]]-AVERAGE(Table2[Sharpe Ratio]))/_xlfn.STDEV.P(Table2[Sharpe Ratio])</f>
        <v>-0.71731934386752505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693</v>
      </c>
      <c r="AT690">
        <f>_xlfn.RANK.AVG(Table2[[#This Row],[6M Return vs Nifty Z-Score]],Table2[6M Return vs Nifty Z-Score])</f>
        <v>665</v>
      </c>
      <c r="AU690">
        <f>_xlfn.RANK.AVG(Table2[[#This Row],[Sharpe Ratio Z-Score]],Table2[Sharpe Ratio Z-Score])</f>
        <v>541.5</v>
      </c>
      <c r="AV690">
        <f>(Table2[[#This Row],[Rank 1Y]]+Table2[[#This Row],[Rank 6M]]+Table2[[#This Row],[Rank Sharpe]])/3</f>
        <v>633.16666666666663</v>
      </c>
    </row>
    <row r="691" spans="1:48" x14ac:dyDescent="0.3">
      <c r="A691" t="s">
        <v>1244</v>
      </c>
      <c r="B691" t="s">
        <v>1245</v>
      </c>
      <c r="C691" t="s">
        <v>3128</v>
      </c>
      <c r="D691" t="s">
        <v>21</v>
      </c>
      <c r="E691">
        <v>9482.07928636</v>
      </c>
      <c r="F691">
        <v>456.25</v>
      </c>
      <c r="G691">
        <v>-11.0806815029652</v>
      </c>
      <c r="H691">
        <f>(Table2[[#This Row],[1Y Return vs Nifty]]-AVERAGE(Table2[1Y Return vs Nifty]))/_xlfn.STDEV.P(Table2[1Y Return vs Nifty])</f>
        <v>-0.61881985643546433</v>
      </c>
      <c r="I691">
        <v>-1.3973365562371201</v>
      </c>
      <c r="J691">
        <f>(Table2[[#This Row],[1M Return vs Nifty]]-AVERAGE(Table2[1M Return vs Nifty]))/_xlfn.STDEV.P(Table2[1M Return vs Nifty])</f>
        <v>-0.11429969928022812</v>
      </c>
      <c r="K691">
        <v>-28.356383711722302</v>
      </c>
      <c r="L691">
        <f>(Table2[[#This Row],[6M Return vs Nifty]]-AVERAGE(Table2[6M Return vs Nifty]))/_xlfn.STDEV.P(Table2[6M Return vs Nifty])</f>
        <v>-1.1936287870910669</v>
      </c>
      <c r="M691">
        <v>0.75656958367137395</v>
      </c>
      <c r="N691">
        <f>(Table2[[#This Row],[1W Return vs Nifty]]-AVERAGE(Table2[1W Return vs Nifty]))/_xlfn.STDEV.P(Table2[1W Return vs Nifty])</f>
        <v>-0.17440262494443542</v>
      </c>
      <c r="O691">
        <v>475.39</v>
      </c>
      <c r="P691">
        <v>485.706209717565</v>
      </c>
      <c r="Q691">
        <v>481.650302264706</v>
      </c>
      <c r="R691">
        <v>26.533562535155401</v>
      </c>
      <c r="S691" s="1">
        <f>(Table2[[#This Row],[Close Price]]-Table2[[#This Row],[20D EMA]])/Table2[[#This Row],[20D EMA]]</f>
        <v>-4.0261679883884779E-2</v>
      </c>
      <c r="T691" s="1">
        <f>(Table2[[#This Row],[Close Price]]-Table2[[#This Row],[50D EMA]])/Table2[[#This Row],[50D EMA]]</f>
        <v>-6.0646146020438149E-2</v>
      </c>
      <c r="U691" s="1">
        <f>(Table2[[#This Row],[Close Price]]-Table2[[#This Row],[200D EMA]])/Table2[[#This Row],[200D EMA]]</f>
        <v>-5.2735983233633411E-2</v>
      </c>
      <c r="V691">
        <v>0.65655337400577096</v>
      </c>
      <c r="W691">
        <v>451.1</v>
      </c>
      <c r="X691">
        <v>465.25</v>
      </c>
      <c r="Y691">
        <v>451.1</v>
      </c>
      <c r="Z691">
        <v>465.25</v>
      </c>
      <c r="AA691">
        <v>451.1</v>
      </c>
      <c r="AB691">
        <v>478.25</v>
      </c>
      <c r="AC691" s="1">
        <f>(Table2[[#This Row],[Close Price]]/Table2[[#This Row],[Day Low]])-1</f>
        <v>1.1416537353136746E-2</v>
      </c>
      <c r="AD691" s="1">
        <f>(Table2[[#This Row],[Day High]]/Table2[[#This Row],[Close Price]])-1</f>
        <v>1.9726027397260371E-2</v>
      </c>
      <c r="AE691" s="1">
        <f>(Table2[[#This Row],[Close Price]]/Table2[[#This Row],[Current Week Low]])-1</f>
        <v>1.1416537353136746E-2</v>
      </c>
      <c r="AF691" s="1">
        <f>(Table2[[#This Row],[Current Week High]]/Table2[[#This Row],[Close Price]])-1</f>
        <v>1.9726027397260371E-2</v>
      </c>
      <c r="AG691" s="1">
        <f>(Table2[[#This Row],[Close Price]]/Table2[[#This Row],[Current Month Low]])-1</f>
        <v>1.1416537353136746E-2</v>
      </c>
      <c r="AH691" s="1">
        <f>(Table2[[#This Row],[Current Month High]]/Table2[[#This Row],[Close Price]])-1</f>
        <v>4.8219178082191672E-2</v>
      </c>
      <c r="AI691">
        <v>26.027397260273901</v>
      </c>
      <c r="AJ691">
        <v>15.506329113924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>
        <v>0</v>
      </c>
      <c r="AN691">
        <v>-5.36</v>
      </c>
      <c r="AO691" t="s">
        <v>3189</v>
      </c>
      <c r="AP691">
        <v>-8.9779302059794994E-2</v>
      </c>
      <c r="AQ691">
        <f>(Table2[[#This Row],[Sharpe Ratio]]-AVERAGE(Table2[Sharpe Ratio]))/_xlfn.STDEV.P(Table2[Sharpe Ratio])</f>
        <v>-1.7655022718894557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520</v>
      </c>
      <c r="AT691">
        <f>_xlfn.RANK.AVG(Table2[[#This Row],[6M Return vs Nifty Z-Score]],Table2[6M Return vs Nifty Z-Score])</f>
        <v>675</v>
      </c>
      <c r="AU691">
        <f>_xlfn.RANK.AVG(Table2[[#This Row],[Sharpe Ratio Z-Score]],Table2[Sharpe Ratio Z-Score])</f>
        <v>705</v>
      </c>
      <c r="AV691">
        <f>(Table2[[#This Row],[Rank 1Y]]+Table2[[#This Row],[Rank 6M]]+Table2[[#This Row],[Rank Sharpe]])/3</f>
        <v>633.33333333333337</v>
      </c>
    </row>
    <row r="692" spans="1:48" x14ac:dyDescent="0.3">
      <c r="A692" t="s">
        <v>732</v>
      </c>
      <c r="B692" t="s">
        <v>733</v>
      </c>
      <c r="C692" t="s">
        <v>3138</v>
      </c>
      <c r="D692" t="s">
        <v>100</v>
      </c>
      <c r="E692">
        <v>23613.272806379999</v>
      </c>
      <c r="F692">
        <v>280.55</v>
      </c>
      <c r="G692">
        <v>-37.425028464743399</v>
      </c>
      <c r="H692">
        <f>(Table2[[#This Row],[1Y Return vs Nifty]]-AVERAGE(Table2[1Y Return vs Nifty]))/_xlfn.STDEV.P(Table2[1Y Return vs Nifty])</f>
        <v>-1.0923374220082629</v>
      </c>
      <c r="I692">
        <v>-4.6264780596486501</v>
      </c>
      <c r="J692">
        <f>(Table2[[#This Row],[1M Return vs Nifty]]-AVERAGE(Table2[1M Return vs Nifty]))/_xlfn.STDEV.P(Table2[1M Return vs Nifty])</f>
        <v>-0.475080031666824</v>
      </c>
      <c r="K692">
        <v>-10.7385755036359</v>
      </c>
      <c r="L692">
        <f>(Table2[[#This Row],[6M Return vs Nifty]]-AVERAGE(Table2[6M Return vs Nifty]))/_xlfn.STDEV.P(Table2[6M Return vs Nifty])</f>
        <v>-0.57180453728718272</v>
      </c>
      <c r="M692">
        <v>-1.79573614815199</v>
      </c>
      <c r="N692">
        <f>(Table2[[#This Row],[1W Return vs Nifty]]-AVERAGE(Table2[1W Return vs Nifty]))/_xlfn.STDEV.P(Table2[1W Return vs Nifty])</f>
        <v>-0.82755904585633477</v>
      </c>
      <c r="O692">
        <v>302.27999999999997</v>
      </c>
      <c r="P692">
        <v>298.71573738020101</v>
      </c>
      <c r="Q692">
        <v>294.95421063823602</v>
      </c>
      <c r="R692">
        <v>27.943296540591099</v>
      </c>
      <c r="S692" s="1">
        <f>(Table2[[#This Row],[Close Price]]-Table2[[#This Row],[20D EMA]])/Table2[[#This Row],[20D EMA]]</f>
        <v>-7.1886992192668933E-2</v>
      </c>
      <c r="T692" s="1">
        <f>(Table2[[#This Row],[Close Price]]-Table2[[#This Row],[50D EMA]])/Table2[[#This Row],[50D EMA]]</f>
        <v>-6.0812789910294915E-2</v>
      </c>
      <c r="U692" s="1">
        <f>(Table2[[#This Row],[Close Price]]-Table2[[#This Row],[200D EMA]])/Table2[[#This Row],[200D EMA]]</f>
        <v>-4.8835412815662095E-2</v>
      </c>
      <c r="V692">
        <v>0.60666485092024802</v>
      </c>
      <c r="W692">
        <v>278.75</v>
      </c>
      <c r="X692">
        <v>293.10000000000002</v>
      </c>
      <c r="Y692">
        <v>278.75</v>
      </c>
      <c r="Z692">
        <v>293.10000000000002</v>
      </c>
      <c r="AA692">
        <v>278.75</v>
      </c>
      <c r="AB692">
        <v>313.5</v>
      </c>
      <c r="AC692" s="1">
        <f>(Table2[[#This Row],[Close Price]]/Table2[[#This Row],[Day Low]])-1</f>
        <v>6.4573991031391387E-3</v>
      </c>
      <c r="AD692" s="1">
        <f>(Table2[[#This Row],[Day High]]/Table2[[#This Row],[Close Price]])-1</f>
        <v>4.4733559080377905E-2</v>
      </c>
      <c r="AE692" s="1">
        <f>(Table2[[#This Row],[Close Price]]/Table2[[#This Row],[Current Week Low]])-1</f>
        <v>6.4573991031391387E-3</v>
      </c>
      <c r="AF692" s="1">
        <f>(Table2[[#This Row],[Current Week High]]/Table2[[#This Row],[Close Price]])-1</f>
        <v>4.4733559080377905E-2</v>
      </c>
      <c r="AG692" s="1">
        <f>(Table2[[#This Row],[Close Price]]/Table2[[#This Row],[Current Month Low]])-1</f>
        <v>6.4573991031391387E-3</v>
      </c>
      <c r="AH692" s="1">
        <f>(Table2[[#This Row],[Current Month High]]/Table2[[#This Row],[Close Price]])-1</f>
        <v>0.11744787025485648</v>
      </c>
      <c r="AI692">
        <v>27.356977365888401</v>
      </c>
      <c r="AJ692">
        <v>11.395672027000201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0.04</v>
      </c>
      <c r="AM692" t="s">
        <v>3188</v>
      </c>
      <c r="AN692">
        <v>-8.33</v>
      </c>
      <c r="AO692" t="s">
        <v>3189</v>
      </c>
      <c r="AP692">
        <v>-0.105764389809613</v>
      </c>
      <c r="AQ692">
        <f>(Table2[[#This Row],[Sharpe Ratio]]-AVERAGE(Table2[Sharpe Ratio]))/_xlfn.STDEV.P(Table2[Sharpe Ratio])</f>
        <v>-1.952129876447267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-4.9189109132658713</v>
      </c>
      <c r="AS692">
        <f>_xlfn.RANK.AVG(Table2[[#This Row],[1Y Return vs Nifty Z-Score]],Table2[1Y Return vs Nifty Z-Score])</f>
        <v>674</v>
      </c>
      <c r="AT692">
        <f>_xlfn.RANK.AVG(Table2[[#This Row],[6M Return vs Nifty Z-Score]],Table2[6M Return vs Nifty Z-Score])</f>
        <v>519</v>
      </c>
      <c r="AU692">
        <f>_xlfn.RANK.AVG(Table2[[#This Row],[Sharpe Ratio Z-Score]],Table2[Sharpe Ratio Z-Score])</f>
        <v>718</v>
      </c>
      <c r="AV692">
        <f>(Table2[[#This Row],[Rank 1Y]]+Table2[[#This Row],[Rank 6M]]+Table2[[#This Row],[Rank Sharpe]])/3</f>
        <v>637</v>
      </c>
    </row>
    <row r="693" spans="1:48" x14ac:dyDescent="0.3">
      <c r="A693" t="s">
        <v>1095</v>
      </c>
      <c r="B693" t="s">
        <v>1096</v>
      </c>
      <c r="C693" t="s">
        <v>3129</v>
      </c>
      <c r="D693" t="s">
        <v>24</v>
      </c>
      <c r="E693">
        <v>12008.897477680999</v>
      </c>
      <c r="F693">
        <v>190.47</v>
      </c>
      <c r="G693">
        <v>-48.0550573022498</v>
      </c>
      <c r="H693">
        <f>(Table2[[#This Row],[1Y Return vs Nifty]]-AVERAGE(Table2[1Y Return vs Nifty]))/_xlfn.STDEV.P(Table2[1Y Return vs Nifty])</f>
        <v>-1.2834032846165697</v>
      </c>
      <c r="I693">
        <v>-6.1919927754515296</v>
      </c>
      <c r="J693">
        <f>(Table2[[#This Row],[1M Return vs Nifty]]-AVERAGE(Table2[1M Return vs Nifty]))/_xlfn.STDEV.P(Table2[1M Return vs Nifty])</f>
        <v>-0.64998934391800955</v>
      </c>
      <c r="K693">
        <v>-35.588327375215798</v>
      </c>
      <c r="L693">
        <f>(Table2[[#This Row],[6M Return vs Nifty]]-AVERAGE(Table2[6M Return vs Nifty]))/_xlfn.STDEV.P(Table2[6M Return vs Nifty])</f>
        <v>-1.4488817612443285</v>
      </c>
      <c r="M693">
        <v>-0.68454659082260005</v>
      </c>
      <c r="N693">
        <f>(Table2[[#This Row],[1W Return vs Nifty]]-AVERAGE(Table2[1W Return vs Nifty]))/_xlfn.STDEV.P(Table2[1W Return vs Nifty])</f>
        <v>-0.54319632818871211</v>
      </c>
      <c r="O693">
        <v>207.59</v>
      </c>
      <c r="P693">
        <v>217.67422517763799</v>
      </c>
      <c r="Q693">
        <v>233.263501278478</v>
      </c>
      <c r="R693">
        <v>18.472326033254699</v>
      </c>
      <c r="S693" s="1">
        <f>(Table2[[#This Row],[Close Price]]-Table2[[#This Row],[20D EMA]])/Table2[[#This Row],[20D EMA]]</f>
        <v>-8.2470253865793167E-2</v>
      </c>
      <c r="T693" s="1">
        <f>(Table2[[#This Row],[Close Price]]-Table2[[#This Row],[50D EMA]])/Table2[[#This Row],[50D EMA]]</f>
        <v>-0.12497678655080714</v>
      </c>
      <c r="U693" s="1">
        <f>(Table2[[#This Row],[Close Price]]-Table2[[#This Row],[200D EMA]])/Table2[[#This Row],[200D EMA]]</f>
        <v>-0.18345562440730773</v>
      </c>
      <c r="V693">
        <v>0.92975754202231198</v>
      </c>
      <c r="W693">
        <v>189.71</v>
      </c>
      <c r="X693">
        <v>207.2</v>
      </c>
      <c r="Y693">
        <v>189.71</v>
      </c>
      <c r="Z693">
        <v>207.2</v>
      </c>
      <c r="AA693">
        <v>189.71</v>
      </c>
      <c r="AB693">
        <v>207.2</v>
      </c>
      <c r="AC693" s="1">
        <f>(Table2[[#This Row],[Close Price]]/Table2[[#This Row],[Day Low]])-1</f>
        <v>4.0061145959622291E-3</v>
      </c>
      <c r="AD693" s="1">
        <f>(Table2[[#This Row],[Day High]]/Table2[[#This Row],[Close Price]])-1</f>
        <v>8.7835354649026032E-2</v>
      </c>
      <c r="AE693" s="1">
        <f>(Table2[[#This Row],[Close Price]]/Table2[[#This Row],[Current Week Low]])-1</f>
        <v>4.0061145959622291E-3</v>
      </c>
      <c r="AF693" s="1">
        <f>(Table2[[#This Row],[Current Week High]]/Table2[[#This Row],[Close Price]])-1</f>
        <v>8.7835354649026032E-2</v>
      </c>
      <c r="AG693" s="1">
        <f>(Table2[[#This Row],[Close Price]]/Table2[[#This Row],[Current Month Low]])-1</f>
        <v>4.0061145959622291E-3</v>
      </c>
      <c r="AH693" s="1">
        <f>(Table2[[#This Row],[Current Month High]]/Table2[[#This Row],[Close Price]])-1</f>
        <v>8.7835354649026032E-2</v>
      </c>
      <c r="AI693">
        <v>57.872630860502902</v>
      </c>
      <c r="AJ693">
        <v>0.40061145959622202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-0.18</v>
      </c>
      <c r="AM693" t="s">
        <v>3189</v>
      </c>
      <c r="AN693">
        <v>-9.9</v>
      </c>
      <c r="AO693" t="s">
        <v>3189</v>
      </c>
      <c r="AP693">
        <v>5.2827823019360003E-3</v>
      </c>
      <c r="AQ693">
        <f>(Table2[[#This Row],[Sharpe Ratio]]-AVERAGE(Table2[Sharpe Ratio]))/_xlfn.STDEV.P(Table2[Sharpe Ratio])</f>
        <v>-0.6556422969947644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709</v>
      </c>
      <c r="AT693">
        <f>_xlfn.RANK.AVG(Table2[[#This Row],[6M Return vs Nifty Z-Score]],Table2[6M Return vs Nifty Z-Score])</f>
        <v>709</v>
      </c>
      <c r="AU693">
        <f>_xlfn.RANK.AVG(Table2[[#This Row],[Sharpe Ratio Z-Score]],Table2[Sharpe Ratio Z-Score])</f>
        <v>499</v>
      </c>
      <c r="AV693">
        <f>(Table2[[#This Row],[Rank 1Y]]+Table2[[#This Row],[Rank 6M]]+Table2[[#This Row],[Rank Sharpe]])/3</f>
        <v>639</v>
      </c>
    </row>
    <row r="694" spans="1:48" x14ac:dyDescent="0.3">
      <c r="A694" t="s">
        <v>884</v>
      </c>
      <c r="B694" t="s">
        <v>885</v>
      </c>
      <c r="C694" t="s">
        <v>3138</v>
      </c>
      <c r="D694" t="s">
        <v>588</v>
      </c>
      <c r="E694">
        <v>17538.225470699999</v>
      </c>
      <c r="F694">
        <v>1354.7</v>
      </c>
      <c r="G694">
        <v>-42.559156946980799</v>
      </c>
      <c r="H694">
        <f>(Table2[[#This Row],[1Y Return vs Nifty]]-AVERAGE(Table2[1Y Return vs Nifty]))/_xlfn.STDEV.P(Table2[1Y Return vs Nifty])</f>
        <v>-1.1846190801482119</v>
      </c>
      <c r="I694">
        <v>-2.9209037013868699</v>
      </c>
      <c r="J694">
        <f>(Table2[[#This Row],[1M Return vs Nifty]]-AVERAGE(Table2[1M Return vs Nifty]))/_xlfn.STDEV.P(Table2[1M Return vs Nifty])</f>
        <v>-0.28452236077081439</v>
      </c>
      <c r="K694">
        <v>-9.5011279088533893</v>
      </c>
      <c r="L694">
        <f>(Table2[[#This Row],[6M Return vs Nifty]]-AVERAGE(Table2[6M Return vs Nifty]))/_xlfn.STDEV.P(Table2[6M Return vs Nifty])</f>
        <v>-0.52812856390792473</v>
      </c>
      <c r="M694">
        <v>-2.20946959661776</v>
      </c>
      <c r="N694">
        <f>(Table2[[#This Row],[1W Return vs Nifty]]-AVERAGE(Table2[1W Return vs Nifty]))/_xlfn.STDEV.P(Table2[1W Return vs Nifty])</f>
        <v>-0.9334369017268328</v>
      </c>
      <c r="O694">
        <v>1417.55</v>
      </c>
      <c r="P694">
        <v>1440.3099668664699</v>
      </c>
      <c r="Q694">
        <v>1470.3260370513001</v>
      </c>
      <c r="R694">
        <v>20.4721297476305</v>
      </c>
      <c r="S694" s="1">
        <f>(Table2[[#This Row],[Close Price]]-Table2[[#This Row],[20D EMA]])/Table2[[#This Row],[20D EMA]]</f>
        <v>-4.4337060421149106E-2</v>
      </c>
      <c r="T694" s="1">
        <f>(Table2[[#This Row],[Close Price]]-Table2[[#This Row],[50D EMA]])/Table2[[#This Row],[50D EMA]]</f>
        <v>-5.9438571443563952E-2</v>
      </c>
      <c r="U694" s="1">
        <f>(Table2[[#This Row],[Close Price]]-Table2[[#This Row],[200D EMA]])/Table2[[#This Row],[200D EMA]]</f>
        <v>-7.8639726249550068E-2</v>
      </c>
      <c r="V694">
        <v>0.85427849956841995</v>
      </c>
      <c r="W694">
        <v>1340</v>
      </c>
      <c r="X694">
        <v>1378.3</v>
      </c>
      <c r="Y694">
        <v>1340</v>
      </c>
      <c r="Z694">
        <v>1378.3</v>
      </c>
      <c r="AA694">
        <v>1340</v>
      </c>
      <c r="AB694">
        <v>1447.75</v>
      </c>
      <c r="AC694" s="1">
        <f>(Table2[[#This Row],[Close Price]]/Table2[[#This Row],[Day Low]])-1</f>
        <v>1.0970149253731298E-2</v>
      </c>
      <c r="AD694" s="1">
        <f>(Table2[[#This Row],[Day High]]/Table2[[#This Row],[Close Price]])-1</f>
        <v>1.7420831180334995E-2</v>
      </c>
      <c r="AE694" s="1">
        <f>(Table2[[#This Row],[Close Price]]/Table2[[#This Row],[Current Week Low]])-1</f>
        <v>1.0970149253731298E-2</v>
      </c>
      <c r="AF694" s="1">
        <f>(Table2[[#This Row],[Current Week High]]/Table2[[#This Row],[Close Price]])-1</f>
        <v>1.7420831180334995E-2</v>
      </c>
      <c r="AG694" s="1">
        <f>(Table2[[#This Row],[Close Price]]/Table2[[#This Row],[Current Month Low]])-1</f>
        <v>1.0970149253731298E-2</v>
      </c>
      <c r="AH694" s="1">
        <f>(Table2[[#This Row],[Current Month High]]/Table2[[#This Row],[Close Price]])-1</f>
        <v>6.8686794124160233E-2</v>
      </c>
      <c r="AI694">
        <v>27.279102384291701</v>
      </c>
      <c r="AJ694">
        <v>6.7533490937746299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-0.17</v>
      </c>
      <c r="AM694" t="s">
        <v>3189</v>
      </c>
      <c r="AN694">
        <v>-5.39</v>
      </c>
      <c r="AO694" t="s">
        <v>3189</v>
      </c>
      <c r="AP694">
        <v>-0.13856383392619401</v>
      </c>
      <c r="AQ694">
        <f>(Table2[[#This Row],[Sharpe Ratio]]-AVERAGE(Table2[Sharpe Ratio]))/_xlfn.STDEV.P(Table2[Sharpe Ratio])</f>
        <v>-2.3350668851211798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690</v>
      </c>
      <c r="AT694">
        <f>_xlfn.RANK.AVG(Table2[[#This Row],[6M Return vs Nifty Z-Score]],Table2[6M Return vs Nifty Z-Score])</f>
        <v>500</v>
      </c>
      <c r="AU694">
        <f>_xlfn.RANK.AVG(Table2[[#This Row],[Sharpe Ratio Z-Score]],Table2[Sharpe Ratio Z-Score])</f>
        <v>729</v>
      </c>
      <c r="AV694">
        <f>(Table2[[#This Row],[Rank 1Y]]+Table2[[#This Row],[Rank 6M]]+Table2[[#This Row],[Rank Sharpe]])/3</f>
        <v>639.66666666666663</v>
      </c>
    </row>
    <row r="695" spans="1:48" x14ac:dyDescent="0.3">
      <c r="A695" t="s">
        <v>1097</v>
      </c>
      <c r="B695" t="s">
        <v>1098</v>
      </c>
      <c r="C695" t="s">
        <v>3128</v>
      </c>
      <c r="D695" t="s">
        <v>21</v>
      </c>
      <c r="E695">
        <v>11973.078198839999</v>
      </c>
      <c r="F695">
        <v>797.65</v>
      </c>
      <c r="G695">
        <v>-31.149661027994899</v>
      </c>
      <c r="H695">
        <f>(Table2[[#This Row],[1Y Return vs Nifty]]-AVERAGE(Table2[1Y Return vs Nifty]))/_xlfn.STDEV.P(Table2[1Y Return vs Nifty])</f>
        <v>-0.97954294978106482</v>
      </c>
      <c r="I695">
        <v>0.12711683007608099</v>
      </c>
      <c r="J695">
        <f>(Table2[[#This Row],[1M Return vs Nifty]]-AVERAGE(Table2[1M Return vs Nifty]))/_xlfn.STDEV.P(Table2[1M Return vs Nifty])</f>
        <v>5.6021978738802908E-2</v>
      </c>
      <c r="K695">
        <v>-12.462850674125701</v>
      </c>
      <c r="L695">
        <f>(Table2[[#This Row],[6M Return vs Nifty]]-AVERAGE(Table2[6M Return vs Nifty]))/_xlfn.STDEV.P(Table2[6M Return vs Nifty])</f>
        <v>-0.6326631924434557</v>
      </c>
      <c r="M695">
        <v>4.84032896202618</v>
      </c>
      <c r="N695">
        <f>(Table2[[#This Row],[1W Return vs Nifty]]-AVERAGE(Table2[1W Return vs Nifty]))/_xlfn.STDEV.P(Table2[1W Return vs Nifty])</f>
        <v>0.87066561518606345</v>
      </c>
      <c r="O695">
        <v>800.55</v>
      </c>
      <c r="P695">
        <v>803.34922401019503</v>
      </c>
      <c r="Q695">
        <v>826.32642929828296</v>
      </c>
      <c r="R695">
        <v>49.864650922110002</v>
      </c>
      <c r="S695" s="1">
        <f>(Table2[[#This Row],[Close Price]]-Table2[[#This Row],[20D EMA]])/Table2[[#This Row],[20D EMA]]</f>
        <v>-3.6225095247017394E-3</v>
      </c>
      <c r="T695" s="1">
        <f>(Table2[[#This Row],[Close Price]]-Table2[[#This Row],[50D EMA]])/Table2[[#This Row],[50D EMA]]</f>
        <v>-7.0943293898329896E-3</v>
      </c>
      <c r="U695" s="1">
        <f>(Table2[[#This Row],[Close Price]]-Table2[[#This Row],[200D EMA]])/Table2[[#This Row],[200D EMA]]</f>
        <v>-3.4703512173312703E-2</v>
      </c>
      <c r="V695">
        <v>0.85352344978024997</v>
      </c>
      <c r="W695">
        <v>778.3</v>
      </c>
      <c r="X695">
        <v>807.4</v>
      </c>
      <c r="Y695">
        <v>778.3</v>
      </c>
      <c r="Z695">
        <v>807.4</v>
      </c>
      <c r="AA695">
        <v>778.3</v>
      </c>
      <c r="AB695">
        <v>813.4</v>
      </c>
      <c r="AC695" s="1">
        <f>(Table2[[#This Row],[Close Price]]/Table2[[#This Row],[Day Low]])-1</f>
        <v>2.4861878453038777E-2</v>
      </c>
      <c r="AD695" s="1">
        <f>(Table2[[#This Row],[Day High]]/Table2[[#This Row],[Close Price]])-1</f>
        <v>1.222340625587659E-2</v>
      </c>
      <c r="AE695" s="1">
        <f>(Table2[[#This Row],[Close Price]]/Table2[[#This Row],[Current Week Low]])-1</f>
        <v>2.4861878453038777E-2</v>
      </c>
      <c r="AF695" s="1">
        <f>(Table2[[#This Row],[Current Week High]]/Table2[[#This Row],[Close Price]])-1</f>
        <v>1.222340625587659E-2</v>
      </c>
      <c r="AG695" s="1">
        <f>(Table2[[#This Row],[Close Price]]/Table2[[#This Row],[Current Month Low]])-1</f>
        <v>2.4861878453038777E-2</v>
      </c>
      <c r="AH695" s="1">
        <f>(Table2[[#This Row],[Current Month High]]/Table2[[#This Row],[Close Price]])-1</f>
        <v>1.9745502413339278E-2</v>
      </c>
      <c r="AI695">
        <v>20.478906788691699</v>
      </c>
      <c r="AJ695">
        <v>7.6450742240215801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3189</v>
      </c>
      <c r="AN695">
        <v>0.57999999999999996</v>
      </c>
      <c r="AO695" t="s">
        <v>3188</v>
      </c>
      <c r="AP695">
        <v>-0.140501142216546</v>
      </c>
      <c r="AQ695">
        <f>(Table2[[#This Row],[Sharpe Ratio]]-AVERAGE(Table2[Sharpe Ratio]))/_xlfn.STDEV.P(Table2[Sharpe Ratio])</f>
        <v>-2.3576851660575793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654</v>
      </c>
      <c r="AT695">
        <f>_xlfn.RANK.AVG(Table2[[#This Row],[6M Return vs Nifty Z-Score]],Table2[6M Return vs Nifty Z-Score])</f>
        <v>537</v>
      </c>
      <c r="AU695">
        <f>_xlfn.RANK.AVG(Table2[[#This Row],[Sharpe Ratio Z-Score]],Table2[Sharpe Ratio Z-Score])</f>
        <v>730</v>
      </c>
      <c r="AV695">
        <f>(Table2[[#This Row],[Rank 1Y]]+Table2[[#This Row],[Rank 6M]]+Table2[[#This Row],[Rank Sharpe]])/3</f>
        <v>640.33333333333337</v>
      </c>
    </row>
    <row r="696" spans="1:48" x14ac:dyDescent="0.3">
      <c r="A696" t="s">
        <v>2272</v>
      </c>
      <c r="B696" t="s">
        <v>2273</v>
      </c>
      <c r="C696" t="s">
        <v>3140</v>
      </c>
      <c r="D696" t="s">
        <v>436</v>
      </c>
      <c r="E696">
        <v>2450.71790035</v>
      </c>
      <c r="F696">
        <v>447.65</v>
      </c>
      <c r="G696">
        <v>-36.643502948150697</v>
      </c>
      <c r="H696">
        <f>(Table2[[#This Row],[1Y Return vs Nifty]]-AVERAGE(Table2[1Y Return vs Nifty]))/_xlfn.STDEV.P(Table2[1Y Return vs Nifty])</f>
        <v>-1.0782901556028017</v>
      </c>
      <c r="I696">
        <v>-7.3028465895518702</v>
      </c>
      <c r="J696">
        <f>(Table2[[#This Row],[1M Return vs Nifty]]-AVERAGE(Table2[1M Return vs Nifty]))/_xlfn.STDEV.P(Table2[1M Return vs Nifty])</f>
        <v>-0.77410103362272764</v>
      </c>
      <c r="K696">
        <v>-25.864811737321801</v>
      </c>
      <c r="L696">
        <f>(Table2[[#This Row],[6M Return vs Nifty]]-AVERAGE(Table2[6M Return vs Nifty]))/_xlfn.STDEV.P(Table2[6M Return vs Nifty])</f>
        <v>-1.1056882297007979</v>
      </c>
      <c r="M696">
        <v>2.5552257929616999</v>
      </c>
      <c r="N696">
        <f>(Table2[[#This Row],[1W Return vs Nifty]]-AVERAGE(Table2[1W Return vs Nifty]))/_xlfn.STDEV.P(Table2[1W Return vs Nifty])</f>
        <v>0.28588856880364077</v>
      </c>
      <c r="O696">
        <v>472.93</v>
      </c>
      <c r="P696">
        <v>475.83686852699799</v>
      </c>
      <c r="Q696">
        <v>491.40483526781901</v>
      </c>
      <c r="R696">
        <v>31.162438388314602</v>
      </c>
      <c r="S696" s="1">
        <f>(Table2[[#This Row],[Close Price]]-Table2[[#This Row],[20D EMA]])/Table2[[#This Row],[20D EMA]]</f>
        <v>-5.3453999534814937E-2</v>
      </c>
      <c r="T696" s="1">
        <f>(Table2[[#This Row],[Close Price]]-Table2[[#This Row],[50D EMA]])/Table2[[#This Row],[50D EMA]]</f>
        <v>-5.9236411449691495E-2</v>
      </c>
      <c r="U696" s="1">
        <f>(Table2[[#This Row],[Close Price]]-Table2[[#This Row],[200D EMA]])/Table2[[#This Row],[200D EMA]]</f>
        <v>-8.9040302674214325E-2</v>
      </c>
      <c r="V696">
        <v>0.83307824563722899</v>
      </c>
      <c r="W696">
        <v>443</v>
      </c>
      <c r="X696">
        <v>466.45</v>
      </c>
      <c r="Y696">
        <v>443</v>
      </c>
      <c r="Z696">
        <v>466.45</v>
      </c>
      <c r="AA696">
        <v>443</v>
      </c>
      <c r="AB696">
        <v>468.4</v>
      </c>
      <c r="AC696" s="1">
        <f>(Table2[[#This Row],[Close Price]]/Table2[[#This Row],[Day Low]])-1</f>
        <v>1.0496613995485182E-2</v>
      </c>
      <c r="AD696" s="1">
        <f>(Table2[[#This Row],[Day High]]/Table2[[#This Row],[Close Price]])-1</f>
        <v>4.1997095945493168E-2</v>
      </c>
      <c r="AE696" s="1">
        <f>(Table2[[#This Row],[Close Price]]/Table2[[#This Row],[Current Week Low]])-1</f>
        <v>1.0496613995485182E-2</v>
      </c>
      <c r="AF696" s="1">
        <f>(Table2[[#This Row],[Current Week High]]/Table2[[#This Row],[Close Price]])-1</f>
        <v>4.1997095945493168E-2</v>
      </c>
      <c r="AG696" s="1">
        <f>(Table2[[#This Row],[Close Price]]/Table2[[#This Row],[Current Month Low]])-1</f>
        <v>1.0496613995485182E-2</v>
      </c>
      <c r="AH696" s="1">
        <f>(Table2[[#This Row],[Current Month High]]/Table2[[#This Row],[Close Price]])-1</f>
        <v>4.6353177705796833E-2</v>
      </c>
      <c r="AI696">
        <v>30.0122863844521</v>
      </c>
      <c r="AJ696">
        <v>3.3595012699145501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-0.02</v>
      </c>
      <c r="AM696" t="s">
        <v>3189</v>
      </c>
      <c r="AN696">
        <v>-10.96</v>
      </c>
      <c r="AO696" t="s">
        <v>3189</v>
      </c>
      <c r="AP696">
        <v>-1.3024054940757E-2</v>
      </c>
      <c r="AQ696">
        <f>(Table2[[#This Row],[Sharpe Ratio]]-AVERAGE(Table2[Sharpe Ratio]))/_xlfn.STDEV.P(Table2[Sharpe Ratio])</f>
        <v>-0.86937657453555695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671</v>
      </c>
      <c r="AT696">
        <f>_xlfn.RANK.AVG(Table2[[#This Row],[6M Return vs Nifty Z-Score]],Table2[6M Return vs Nifty Z-Score])</f>
        <v>657</v>
      </c>
      <c r="AU696">
        <f>_xlfn.RANK.AVG(Table2[[#This Row],[Sharpe Ratio Z-Score]],Table2[Sharpe Ratio Z-Score])</f>
        <v>595</v>
      </c>
      <c r="AV696">
        <f>(Table2[[#This Row],[Rank 1Y]]+Table2[[#This Row],[Rank 6M]]+Table2[[#This Row],[Rank Sharpe]])/3</f>
        <v>641</v>
      </c>
    </row>
    <row r="697" spans="1:48" x14ac:dyDescent="0.3">
      <c r="A697" t="s">
        <v>637</v>
      </c>
      <c r="B697" t="s">
        <v>638</v>
      </c>
      <c r="C697" t="s">
        <v>3140</v>
      </c>
      <c r="D697" t="s">
        <v>436</v>
      </c>
      <c r="E697">
        <v>30204.663255315001</v>
      </c>
      <c r="F697">
        <v>404.05</v>
      </c>
      <c r="G697">
        <v>-27.471341268373401</v>
      </c>
      <c r="H697">
        <f>(Table2[[#This Row],[1Y Return vs Nifty]]-AVERAGE(Table2[1Y Return vs Nifty]))/_xlfn.STDEV.P(Table2[1Y Return vs Nifty])</f>
        <v>-0.91342823376622795</v>
      </c>
      <c r="I697">
        <v>-0.199991262598777</v>
      </c>
      <c r="J697">
        <f>(Table2[[#This Row],[1M Return vs Nifty]]-AVERAGE(Table2[1M Return vs Nifty]))/_xlfn.STDEV.P(Table2[1M Return vs Nifty])</f>
        <v>1.9475371451107146E-2</v>
      </c>
      <c r="K697">
        <v>-21.334074778497499</v>
      </c>
      <c r="L697">
        <f>(Table2[[#This Row],[6M Return vs Nifty]]-AVERAGE(Table2[6M Return vs Nifty]))/_xlfn.STDEV.P(Table2[6M Return vs Nifty])</f>
        <v>-0.94577491487730436</v>
      </c>
      <c r="M697">
        <v>-1.5770547826088099</v>
      </c>
      <c r="N697">
        <f>(Table2[[#This Row],[1W Return vs Nifty]]-AVERAGE(Table2[1W Return vs Nifty]))/_xlfn.STDEV.P(Table2[1W Return vs Nifty])</f>
        <v>-0.77159665222245366</v>
      </c>
      <c r="O697">
        <v>420.4</v>
      </c>
      <c r="P697">
        <v>417.30173301714899</v>
      </c>
      <c r="Q697">
        <v>417.03225507570602</v>
      </c>
      <c r="R697">
        <v>26.705663699585099</v>
      </c>
      <c r="S697" s="1">
        <f>(Table2[[#This Row],[Close Price]]-Table2[[#This Row],[20D EMA]])/Table2[[#This Row],[20D EMA]]</f>
        <v>-3.889153187440525E-2</v>
      </c>
      <c r="T697" s="1">
        <f>(Table2[[#This Row],[Close Price]]-Table2[[#This Row],[50D EMA]])/Table2[[#This Row],[50D EMA]]</f>
        <v>-3.1755758408519234E-2</v>
      </c>
      <c r="U697" s="1">
        <f>(Table2[[#This Row],[Close Price]]-Table2[[#This Row],[200D EMA]])/Table2[[#This Row],[200D EMA]]</f>
        <v>-3.1130098254268778E-2</v>
      </c>
      <c r="V697">
        <v>0.62790533793521697</v>
      </c>
      <c r="W697">
        <v>398.35</v>
      </c>
      <c r="X697">
        <v>411.95</v>
      </c>
      <c r="Y697">
        <v>398.35</v>
      </c>
      <c r="Z697">
        <v>411.95</v>
      </c>
      <c r="AA697">
        <v>398.35</v>
      </c>
      <c r="AB697">
        <v>428.45</v>
      </c>
      <c r="AC697" s="1">
        <f>(Table2[[#This Row],[Close Price]]/Table2[[#This Row],[Day Low]])-1</f>
        <v>1.4309024726998798E-2</v>
      </c>
      <c r="AD697" s="1">
        <f>(Table2[[#This Row],[Day High]]/Table2[[#This Row],[Close Price]])-1</f>
        <v>1.955203563915342E-2</v>
      </c>
      <c r="AE697" s="1">
        <f>(Table2[[#This Row],[Close Price]]/Table2[[#This Row],[Current Week Low]])-1</f>
        <v>1.4309024726998798E-2</v>
      </c>
      <c r="AF697" s="1">
        <f>(Table2[[#This Row],[Current Week High]]/Table2[[#This Row],[Close Price]])-1</f>
        <v>1.955203563915342E-2</v>
      </c>
      <c r="AG697" s="1">
        <f>(Table2[[#This Row],[Close Price]]/Table2[[#This Row],[Current Month Low]])-1</f>
        <v>1.4309024726998798E-2</v>
      </c>
      <c r="AH697" s="1">
        <f>(Table2[[#This Row],[Current Month High]]/Table2[[#This Row],[Close Price]])-1</f>
        <v>6.0388565771562819E-2</v>
      </c>
      <c r="AI697">
        <v>20.777131543125801</v>
      </c>
      <c r="AJ697">
        <v>14.0739695087521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0.1</v>
      </c>
      <c r="AM697" t="s">
        <v>3188</v>
      </c>
      <c r="AN697">
        <v>-5.15</v>
      </c>
      <c r="AO697" t="s">
        <v>3189</v>
      </c>
      <c r="AP697">
        <v>-7.1367846952941003E-2</v>
      </c>
      <c r="AQ697">
        <f>(Table2[[#This Row],[Sharpe Ratio]]-AVERAGE(Table2[Sharpe Ratio]))/_xlfn.STDEV.P(Table2[Sharpe Ratio])</f>
        <v>-1.5505465696253273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-4.1618709990402065</v>
      </c>
      <c r="AS697">
        <f>_xlfn.RANK.AVG(Table2[[#This Row],[1Y Return vs Nifty Z-Score]],Table2[1Y Return vs Nifty Z-Score])</f>
        <v>623</v>
      </c>
      <c r="AT697">
        <f>_xlfn.RANK.AVG(Table2[[#This Row],[6M Return vs Nifty Z-Score]],Table2[6M Return vs Nifty Z-Score])</f>
        <v>622</v>
      </c>
      <c r="AU697">
        <f>_xlfn.RANK.AVG(Table2[[#This Row],[Sharpe Ratio Z-Score]],Table2[Sharpe Ratio Z-Score])</f>
        <v>684</v>
      </c>
      <c r="AV697">
        <f>(Table2[[#This Row],[Rank 1Y]]+Table2[[#This Row],[Rank 6M]]+Table2[[#This Row],[Rank Sharpe]])/3</f>
        <v>643</v>
      </c>
    </row>
    <row r="698" spans="1:48" x14ac:dyDescent="0.3">
      <c r="A698" t="s">
        <v>563</v>
      </c>
      <c r="B698" t="s">
        <v>564</v>
      </c>
      <c r="C698" t="s">
        <v>3137</v>
      </c>
      <c r="D698" t="s">
        <v>77</v>
      </c>
      <c r="E698">
        <v>36337.353118749998</v>
      </c>
      <c r="F698">
        <v>1853.7</v>
      </c>
      <c r="G698">
        <v>-42.628803564120098</v>
      </c>
      <c r="H698">
        <f>(Table2[[#This Row],[1Y Return vs Nifty]]-AVERAGE(Table2[1Y Return vs Nifty]))/_xlfn.STDEV.P(Table2[1Y Return vs Nifty])</f>
        <v>-1.1858709197419597</v>
      </c>
      <c r="I698">
        <v>4.5197694806975397</v>
      </c>
      <c r="J698">
        <f>(Table2[[#This Row],[1M Return vs Nifty]]-AVERAGE(Table2[1M Return vs Nifty]))/_xlfn.STDEV.P(Table2[1M Return vs Nifty])</f>
        <v>0.54679721471894716</v>
      </c>
      <c r="K698">
        <v>-17.953667776876099</v>
      </c>
      <c r="L698">
        <f>(Table2[[#This Row],[6M Return vs Nifty]]-AVERAGE(Table2[6M Return vs Nifty]))/_xlfn.STDEV.P(Table2[6M Return vs Nifty])</f>
        <v>-0.82646273807370974</v>
      </c>
      <c r="M698">
        <v>6.1674938068986203</v>
      </c>
      <c r="N698">
        <f>(Table2[[#This Row],[1W Return vs Nifty]]-AVERAGE(Table2[1W Return vs Nifty]))/_xlfn.STDEV.P(Table2[1W Return vs Nifty])</f>
        <v>1.2102982184548361</v>
      </c>
      <c r="O698">
        <v>1893.4</v>
      </c>
      <c r="P698">
        <v>1865.98066508177</v>
      </c>
      <c r="Q698">
        <v>1917.2685191236801</v>
      </c>
      <c r="R698">
        <v>60.639498786235499</v>
      </c>
      <c r="S698" s="1">
        <f>(Table2[[#This Row],[Close Price]]-Table2[[#This Row],[20D EMA]])/Table2[[#This Row],[20D EMA]]</f>
        <v>-2.096757156438156E-2</v>
      </c>
      <c r="T698" s="1">
        <f>(Table2[[#This Row],[Close Price]]-Table2[[#This Row],[50D EMA]])/Table2[[#This Row],[50D EMA]]</f>
        <v>-6.5813463727566451E-3</v>
      </c>
      <c r="U698" s="1">
        <f>(Table2[[#This Row],[Close Price]]-Table2[[#This Row],[200D EMA]])/Table2[[#This Row],[200D EMA]]</f>
        <v>-3.315577264719035E-2</v>
      </c>
      <c r="V698">
        <v>1.0843640146808</v>
      </c>
      <c r="W698">
        <v>1843.55</v>
      </c>
      <c r="X698">
        <v>1955.35</v>
      </c>
      <c r="Y698">
        <v>1843.55</v>
      </c>
      <c r="Z698">
        <v>1955.35</v>
      </c>
      <c r="AA698">
        <v>1843.55</v>
      </c>
      <c r="AB698">
        <v>1982</v>
      </c>
      <c r="AC698" s="1">
        <f>(Table2[[#This Row],[Close Price]]/Table2[[#This Row],[Day Low]])-1</f>
        <v>5.5056819722818506E-3</v>
      </c>
      <c r="AD698" s="1">
        <f>(Table2[[#This Row],[Day High]]/Table2[[#This Row],[Close Price]])-1</f>
        <v>5.483627339914765E-2</v>
      </c>
      <c r="AE698" s="1">
        <f>(Table2[[#This Row],[Close Price]]/Table2[[#This Row],[Current Week Low]])-1</f>
        <v>5.5056819722818506E-3</v>
      </c>
      <c r="AF698" s="1">
        <f>(Table2[[#This Row],[Current Week High]]/Table2[[#This Row],[Close Price]])-1</f>
        <v>5.483627339914765E-2</v>
      </c>
      <c r="AG698" s="1">
        <f>(Table2[[#This Row],[Close Price]]/Table2[[#This Row],[Current Month Low]])-1</f>
        <v>5.5056819722818506E-3</v>
      </c>
      <c r="AH698" s="1">
        <f>(Table2[[#This Row],[Current Month High]]/Table2[[#This Row],[Close Price]])-1</f>
        <v>6.9212925500350631E-2</v>
      </c>
      <c r="AI698">
        <v>31.126935318552</v>
      </c>
      <c r="AJ698">
        <v>12.250211941383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</v>
      </c>
      <c r="AM698" t="s">
        <v>3190</v>
      </c>
      <c r="AN698">
        <v>1.05</v>
      </c>
      <c r="AO698" t="s">
        <v>3188</v>
      </c>
      <c r="AP698">
        <v>-4.0341978438208997E-2</v>
      </c>
      <c r="AQ698">
        <f>(Table2[[#This Row],[Sharpe Ratio]]-AVERAGE(Table2[Sharpe Ratio]))/_xlfn.STDEV.P(Table2[Sharpe Ratio])</f>
        <v>-1.1883162452846938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692</v>
      </c>
      <c r="AT698">
        <f>_xlfn.RANK.AVG(Table2[[#This Row],[6M Return vs Nifty Z-Score]],Table2[6M Return vs Nifty Z-Score])</f>
        <v>593</v>
      </c>
      <c r="AU698">
        <f>_xlfn.RANK.AVG(Table2[[#This Row],[Sharpe Ratio Z-Score]],Table2[Sharpe Ratio Z-Score])</f>
        <v>645</v>
      </c>
      <c r="AV698">
        <f>(Table2[[#This Row],[Rank 1Y]]+Table2[[#This Row],[Rank 6M]]+Table2[[#This Row],[Rank Sharpe]])/3</f>
        <v>643.33333333333337</v>
      </c>
    </row>
    <row r="699" spans="1:48" x14ac:dyDescent="0.3">
      <c r="A699" t="s">
        <v>1324</v>
      </c>
      <c r="B699" t="s">
        <v>1325</v>
      </c>
      <c r="C699" t="s">
        <v>3129</v>
      </c>
      <c r="D699" t="s">
        <v>24</v>
      </c>
      <c r="E699">
        <v>8566.0533917640005</v>
      </c>
      <c r="F699">
        <v>73.489999999999995</v>
      </c>
      <c r="G699">
        <v>-46.844529256744899</v>
      </c>
      <c r="H699">
        <f>(Table2[[#This Row],[1Y Return vs Nifty]]-AVERAGE(Table2[1Y Return vs Nifty]))/_xlfn.STDEV.P(Table2[1Y Return vs Nifty])</f>
        <v>-1.2616450571685058</v>
      </c>
      <c r="I699">
        <v>-8.8375973856012404</v>
      </c>
      <c r="J699">
        <f>(Table2[[#This Row],[1M Return vs Nifty]]-AVERAGE(Table2[1M Return vs Nifty]))/_xlfn.STDEV.P(Table2[1M Return vs Nifty])</f>
        <v>-0.94557320408794332</v>
      </c>
      <c r="K699">
        <v>-36.646272580695303</v>
      </c>
      <c r="L699">
        <f>(Table2[[#This Row],[6M Return vs Nifty]]-AVERAGE(Table2[6M Return vs Nifty]))/_xlfn.STDEV.P(Table2[6M Return vs Nifty])</f>
        <v>-1.4862221600022718</v>
      </c>
      <c r="M699">
        <v>-0.754261933510599</v>
      </c>
      <c r="N699">
        <f>(Table2[[#This Row],[1W Return vs Nifty]]-AVERAGE(Table2[1W Return vs Nifty]))/_xlfn.STDEV.P(Table2[1W Return vs Nifty])</f>
        <v>-0.56103706848286561</v>
      </c>
      <c r="O699">
        <v>79.38</v>
      </c>
      <c r="P699">
        <v>82.440851407705097</v>
      </c>
      <c r="Q699">
        <v>89.431865853424597</v>
      </c>
      <c r="R699">
        <v>18.847027631529599</v>
      </c>
      <c r="S699" s="1">
        <f>(Table2[[#This Row],[Close Price]]-Table2[[#This Row],[20D EMA]])/Table2[[#This Row],[20D EMA]]</f>
        <v>-7.4200050390526587E-2</v>
      </c>
      <c r="T699" s="1">
        <f>(Table2[[#This Row],[Close Price]]-Table2[[#This Row],[50D EMA]])/Table2[[#This Row],[50D EMA]]</f>
        <v>-0.10857301028393475</v>
      </c>
      <c r="U699" s="1">
        <f>(Table2[[#This Row],[Close Price]]-Table2[[#This Row],[200D EMA]])/Table2[[#This Row],[200D EMA]]</f>
        <v>-0.17825710893198526</v>
      </c>
      <c r="V699">
        <v>0.80594436561244898</v>
      </c>
      <c r="W699">
        <v>73.209999999999994</v>
      </c>
      <c r="X699">
        <v>76.37</v>
      </c>
      <c r="Y699">
        <v>73.209999999999994</v>
      </c>
      <c r="Z699">
        <v>76.37</v>
      </c>
      <c r="AA699">
        <v>73.010000000000005</v>
      </c>
      <c r="AB699">
        <v>78.25</v>
      </c>
      <c r="AC699" s="1">
        <f>(Table2[[#This Row],[Close Price]]/Table2[[#This Row],[Day Low]])-1</f>
        <v>3.8246141237536779E-3</v>
      </c>
      <c r="AD699" s="1">
        <f>(Table2[[#This Row],[Day High]]/Table2[[#This Row],[Close Price]])-1</f>
        <v>3.918900530684466E-2</v>
      </c>
      <c r="AE699" s="1">
        <f>(Table2[[#This Row],[Close Price]]/Table2[[#This Row],[Current Week Low]])-1</f>
        <v>3.8246141237536779E-3</v>
      </c>
      <c r="AF699" s="1">
        <f>(Table2[[#This Row],[Current Week High]]/Table2[[#This Row],[Close Price]])-1</f>
        <v>3.918900530684466E-2</v>
      </c>
      <c r="AG699" s="1">
        <f>(Table2[[#This Row],[Close Price]]/Table2[[#This Row],[Current Month Low]])-1</f>
        <v>6.5744418572797336E-3</v>
      </c>
      <c r="AH699" s="1">
        <f>(Table2[[#This Row],[Current Month High]]/Table2[[#This Row],[Close Price]])-1</f>
        <v>6.4770717104368103E-2</v>
      </c>
      <c r="AI699">
        <v>58.5249693835896</v>
      </c>
      <c r="AJ699">
        <v>0.65744418572797303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-0.15</v>
      </c>
      <c r="AM699" t="s">
        <v>3189</v>
      </c>
      <c r="AN699">
        <v>-11.43</v>
      </c>
      <c r="AO699" t="s">
        <v>3189</v>
      </c>
      <c r="AP699">
        <v>5.9998292246799998E-4</v>
      </c>
      <c r="AQ699">
        <f>(Table2[[#This Row],[Sharpe Ratio]]-AVERAGE(Table2[Sharpe Ratio]))/_xlfn.STDEV.P(Table2[Sharpe Ratio])</f>
        <v>-0.71031447924943292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705</v>
      </c>
      <c r="AT699">
        <f>_xlfn.RANK.AVG(Table2[[#This Row],[6M Return vs Nifty Z-Score]],Table2[6M Return vs Nifty Z-Score])</f>
        <v>713</v>
      </c>
      <c r="AU699">
        <f>_xlfn.RANK.AVG(Table2[[#This Row],[Sharpe Ratio Z-Score]],Table2[Sharpe Ratio Z-Score])</f>
        <v>514</v>
      </c>
      <c r="AV699">
        <f>(Table2[[#This Row],[Rank 1Y]]+Table2[[#This Row],[Rank 6M]]+Table2[[#This Row],[Rank Sharpe]])/3</f>
        <v>644</v>
      </c>
    </row>
    <row r="700" spans="1:48" x14ac:dyDescent="0.3">
      <c r="A700" t="s">
        <v>2248</v>
      </c>
      <c r="B700" t="s">
        <v>2249</v>
      </c>
      <c r="C700" t="s">
        <v>3139</v>
      </c>
      <c r="D700" t="s">
        <v>607</v>
      </c>
      <c r="E700">
        <v>2497.58194065</v>
      </c>
      <c r="F700">
        <v>167.08</v>
      </c>
      <c r="G700">
        <v>-55.051548076815102</v>
      </c>
      <c r="H700">
        <f>(Table2[[#This Row],[1Y Return vs Nifty]]-AVERAGE(Table2[1Y Return vs Nifty]))/_xlfn.STDEV.P(Table2[1Y Return vs Nifty])</f>
        <v>-1.4091593446901531</v>
      </c>
      <c r="I700">
        <v>-4.6018057586502401</v>
      </c>
      <c r="J700">
        <f>(Table2[[#This Row],[1M Return vs Nifty]]-AVERAGE(Table2[1M Return vs Nifty]))/_xlfn.STDEV.P(Table2[1M Return vs Nifty])</f>
        <v>-0.47232348447137146</v>
      </c>
      <c r="K700">
        <v>-27.279838164627801</v>
      </c>
      <c r="L700">
        <f>(Table2[[#This Row],[6M Return vs Nifty]]-AVERAGE(Table2[6M Return vs Nifty]))/_xlfn.STDEV.P(Table2[6M Return vs Nifty])</f>
        <v>-1.1556318853598693</v>
      </c>
      <c r="M700">
        <v>-8.7542854754445898E-2</v>
      </c>
      <c r="N700">
        <f>(Table2[[#This Row],[1W Return vs Nifty]]-AVERAGE(Table2[1W Return vs Nifty]))/_xlfn.STDEV.P(Table2[1W Return vs Nifty])</f>
        <v>-0.39041807021617003</v>
      </c>
      <c r="O700">
        <v>175.53</v>
      </c>
      <c r="P700">
        <v>174.877655719693</v>
      </c>
      <c r="Q700">
        <v>203.24418858092301</v>
      </c>
      <c r="R700">
        <v>34.736677369061603</v>
      </c>
      <c r="S700" s="1">
        <f>(Table2[[#This Row],[Close Price]]-Table2[[#This Row],[20D EMA]])/Table2[[#This Row],[20D EMA]]</f>
        <v>-4.8139919102147717E-2</v>
      </c>
      <c r="T700" s="1">
        <f>(Table2[[#This Row],[Close Price]]-Table2[[#This Row],[50D EMA]])/Table2[[#This Row],[50D EMA]]</f>
        <v>-4.458920545110491E-2</v>
      </c>
      <c r="U700" s="1">
        <f>(Table2[[#This Row],[Close Price]]-Table2[[#This Row],[200D EMA]])/Table2[[#This Row],[200D EMA]]</f>
        <v>-0.17793467470546637</v>
      </c>
      <c r="V700">
        <v>1.0197128219164</v>
      </c>
      <c r="W700">
        <v>164.16</v>
      </c>
      <c r="X700">
        <v>172.18</v>
      </c>
      <c r="Y700">
        <v>164.16</v>
      </c>
      <c r="Z700">
        <v>172.18</v>
      </c>
      <c r="AA700">
        <v>164.16</v>
      </c>
      <c r="AB700">
        <v>179.9</v>
      </c>
      <c r="AC700" s="1">
        <f>(Table2[[#This Row],[Close Price]]/Table2[[#This Row],[Day Low]])-1</f>
        <v>1.7787524366471796E-2</v>
      </c>
      <c r="AD700" s="1">
        <f>(Table2[[#This Row],[Day High]]/Table2[[#This Row],[Close Price]])-1</f>
        <v>3.0524299736653049E-2</v>
      </c>
      <c r="AE700" s="1">
        <f>(Table2[[#This Row],[Close Price]]/Table2[[#This Row],[Current Week Low]])-1</f>
        <v>1.7787524366471796E-2</v>
      </c>
      <c r="AF700" s="1">
        <f>(Table2[[#This Row],[Current Week High]]/Table2[[#This Row],[Close Price]])-1</f>
        <v>3.0524299736653049E-2</v>
      </c>
      <c r="AG700" s="1">
        <f>(Table2[[#This Row],[Close Price]]/Table2[[#This Row],[Current Month Low]])-1</f>
        <v>1.7787524366471796E-2</v>
      </c>
      <c r="AH700" s="1">
        <f>(Table2[[#This Row],[Current Month High]]/Table2[[#This Row],[Close Price]])-1</f>
        <v>7.672971031841036E-2</v>
      </c>
      <c r="AI700">
        <v>86.736892506583601</v>
      </c>
      <c r="AJ700">
        <v>16.092273485269601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-0.08</v>
      </c>
      <c r="AM700" t="s">
        <v>3189</v>
      </c>
      <c r="AN700">
        <v>-8.93</v>
      </c>
      <c r="AO700" t="s">
        <v>3189</v>
      </c>
      <c r="AQ700">
        <f>(Table2[[#This Row],[Sharpe Ratio]]-AVERAGE(Table2[Sharpe Ratio]))/_xlfn.STDEV.P(Table2[Sharpe Ratio])</f>
        <v>-0.71731934386752505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720</v>
      </c>
      <c r="AT700">
        <f>_xlfn.RANK.AVG(Table2[[#This Row],[6M Return vs Nifty Z-Score]],Table2[6M Return vs Nifty Z-Score])</f>
        <v>671</v>
      </c>
      <c r="AU700">
        <f>_xlfn.RANK.AVG(Table2[[#This Row],[Sharpe Ratio Z-Score]],Table2[Sharpe Ratio Z-Score])</f>
        <v>541.5</v>
      </c>
      <c r="AV700">
        <f>(Table2[[#This Row],[Rank 1Y]]+Table2[[#This Row],[Rank 6M]]+Table2[[#This Row],[Rank Sharpe]])/3</f>
        <v>644.16666666666663</v>
      </c>
    </row>
    <row r="701" spans="1:48" x14ac:dyDescent="0.3">
      <c r="A701" t="s">
        <v>1969</v>
      </c>
      <c r="B701" t="s">
        <v>1970</v>
      </c>
      <c r="C701" t="s">
        <v>3146</v>
      </c>
      <c r="D701" t="s">
        <v>1971</v>
      </c>
      <c r="E701">
        <v>3547.2894179999998</v>
      </c>
      <c r="F701">
        <v>19.11</v>
      </c>
      <c r="G701">
        <v>-27.149006801910399</v>
      </c>
      <c r="H701">
        <f>(Table2[[#This Row],[1Y Return vs Nifty]]-AVERAGE(Table2[1Y Return vs Nifty]))/_xlfn.STDEV.P(Table2[1Y Return vs Nifty])</f>
        <v>-0.90763454178057301</v>
      </c>
      <c r="I701">
        <v>-1.73000502663555</v>
      </c>
      <c r="J701">
        <f>(Table2[[#This Row],[1M Return vs Nifty]]-AVERAGE(Table2[1M Return vs Nifty]))/_xlfn.STDEV.P(Table2[1M Return vs Nifty])</f>
        <v>-0.15146754751422059</v>
      </c>
      <c r="K701">
        <v>-22.875998608092502</v>
      </c>
      <c r="L701">
        <f>(Table2[[#This Row],[6M Return vs Nifty]]-AVERAGE(Table2[6M Return vs Nifty]))/_xlfn.STDEV.P(Table2[6M Return vs Nifty])</f>
        <v>-1.0001974410660366</v>
      </c>
      <c r="M701">
        <v>1.30893549066882</v>
      </c>
      <c r="N701">
        <f>(Table2[[#This Row],[1W Return vs Nifty]]-AVERAGE(Table2[1W Return vs Nifty]))/_xlfn.STDEV.P(Table2[1W Return vs Nifty])</f>
        <v>-3.3047561422924941E-2</v>
      </c>
      <c r="O701">
        <v>20.59</v>
      </c>
      <c r="P701">
        <v>21.1307523636961</v>
      </c>
      <c r="Q701">
        <v>21.206838136955099</v>
      </c>
      <c r="R701">
        <v>33.034478615553098</v>
      </c>
      <c r="S701" s="1">
        <f>(Table2[[#This Row],[Close Price]]-Table2[[#This Row],[20D EMA]])/Table2[[#This Row],[20D EMA]]</f>
        <v>-7.1879553181155922E-2</v>
      </c>
      <c r="T701" s="1">
        <f>(Table2[[#This Row],[Close Price]]-Table2[[#This Row],[50D EMA]])/Table2[[#This Row],[50D EMA]]</f>
        <v>-9.5630876218485927E-2</v>
      </c>
      <c r="U701" s="1">
        <f>(Table2[[#This Row],[Close Price]]-Table2[[#This Row],[200D EMA]])/Table2[[#This Row],[200D EMA]]</f>
        <v>-9.8875566617408345E-2</v>
      </c>
      <c r="V701">
        <v>0.49432346204923899</v>
      </c>
      <c r="W701">
        <v>19.05</v>
      </c>
      <c r="X701">
        <v>20.49</v>
      </c>
      <c r="Y701">
        <v>19.05</v>
      </c>
      <c r="Z701">
        <v>20.49</v>
      </c>
      <c r="AA701">
        <v>19.05</v>
      </c>
      <c r="AB701">
        <v>21.11</v>
      </c>
      <c r="AC701" s="1">
        <f>(Table2[[#This Row],[Close Price]]/Table2[[#This Row],[Day Low]])-1</f>
        <v>3.1496062992124596E-3</v>
      </c>
      <c r="AD701" s="1">
        <f>(Table2[[#This Row],[Day High]]/Table2[[#This Row],[Close Price]])-1</f>
        <v>7.2213500784929385E-2</v>
      </c>
      <c r="AE701" s="1">
        <f>(Table2[[#This Row],[Close Price]]/Table2[[#This Row],[Current Week Low]])-1</f>
        <v>3.1496062992124596E-3</v>
      </c>
      <c r="AF701" s="1">
        <f>(Table2[[#This Row],[Current Week High]]/Table2[[#This Row],[Close Price]])-1</f>
        <v>7.2213500784929385E-2</v>
      </c>
      <c r="AG701" s="1">
        <f>(Table2[[#This Row],[Close Price]]/Table2[[#This Row],[Current Month Low]])-1</f>
        <v>3.1496062992124596E-3</v>
      </c>
      <c r="AH701" s="1">
        <f>(Table2[[#This Row],[Current Month High]]/Table2[[#This Row],[Close Price]])-1</f>
        <v>0.10465724751439032</v>
      </c>
      <c r="AI701">
        <v>46.2585034013605</v>
      </c>
      <c r="AJ701">
        <v>12.4117647058823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-0.18</v>
      </c>
      <c r="AM701" t="s">
        <v>3189</v>
      </c>
      <c r="AN701">
        <v>-9.52</v>
      </c>
      <c r="AO701" t="s">
        <v>3189</v>
      </c>
      <c r="AP701">
        <v>-6.5394789586837004E-2</v>
      </c>
      <c r="AQ701">
        <f>(Table2[[#This Row],[Sharpe Ratio]]-AVERAGE(Table2[Sharpe Ratio]))/_xlfn.STDEV.P(Table2[Sharpe Ratio])</f>
        <v>-1.4808104877489501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621</v>
      </c>
      <c r="AT701">
        <f>_xlfn.RANK.AVG(Table2[[#This Row],[6M Return vs Nifty Z-Score]],Table2[6M Return vs Nifty Z-Score])</f>
        <v>635</v>
      </c>
      <c r="AU701">
        <f>_xlfn.RANK.AVG(Table2[[#This Row],[Sharpe Ratio Z-Score]],Table2[Sharpe Ratio Z-Score])</f>
        <v>679</v>
      </c>
      <c r="AV701">
        <f>(Table2[[#This Row],[Rank 1Y]]+Table2[[#This Row],[Rank 6M]]+Table2[[#This Row],[Rank Sharpe]])/3</f>
        <v>645</v>
      </c>
    </row>
    <row r="702" spans="1:48" x14ac:dyDescent="0.3">
      <c r="A702" t="s">
        <v>2171</v>
      </c>
      <c r="B702" t="s">
        <v>2172</v>
      </c>
      <c r="C702" t="s">
        <v>3127</v>
      </c>
      <c r="D702" t="s">
        <v>439</v>
      </c>
      <c r="E702">
        <v>2750.9558360400001</v>
      </c>
      <c r="F702">
        <v>79.290000000000006</v>
      </c>
      <c r="G702">
        <v>-29.9388226880214</v>
      </c>
      <c r="H702">
        <f>(Table2[[#This Row],[1Y Return vs Nifty]]-AVERAGE(Table2[1Y Return vs Nifty]))/_xlfn.STDEV.P(Table2[1Y Return vs Nifty])</f>
        <v>-0.95777914504988981</v>
      </c>
      <c r="I702">
        <v>-4.1610486263336304</v>
      </c>
      <c r="J702">
        <f>(Table2[[#This Row],[1M Return vs Nifty]]-AVERAGE(Table2[1M Return vs Nifty]))/_xlfn.STDEV.P(Table2[1M Return vs Nifty])</f>
        <v>-0.42307927992630856</v>
      </c>
      <c r="K702">
        <v>-27.456397711039401</v>
      </c>
      <c r="L702">
        <f>(Table2[[#This Row],[6M Return vs Nifty]]-AVERAGE(Table2[6M Return vs Nifty]))/_xlfn.STDEV.P(Table2[6M Return vs Nifty])</f>
        <v>-1.1618635917217714</v>
      </c>
      <c r="M702">
        <v>-1.6005291671688899</v>
      </c>
      <c r="N702">
        <f>(Table2[[#This Row],[1W Return vs Nifty]]-AVERAGE(Table2[1W Return vs Nifty]))/_xlfn.STDEV.P(Table2[1W Return vs Nifty])</f>
        <v>-0.77760394390824161</v>
      </c>
      <c r="O702">
        <v>86.61</v>
      </c>
      <c r="P702">
        <v>86.760349873260196</v>
      </c>
      <c r="Q702">
        <v>86.363853269186194</v>
      </c>
      <c r="R702">
        <v>28.036536202315801</v>
      </c>
      <c r="S702" s="1">
        <f>(Table2[[#This Row],[Close Price]]-Table2[[#This Row],[20D EMA]])/Table2[[#This Row],[20D EMA]]</f>
        <v>-8.4516799445791407E-2</v>
      </c>
      <c r="T702" s="1">
        <f>(Table2[[#This Row],[Close Price]]-Table2[[#This Row],[50D EMA]])/Table2[[#This Row],[50D EMA]]</f>
        <v>-8.6103270493640263E-2</v>
      </c>
      <c r="U702" s="1">
        <f>(Table2[[#This Row],[Close Price]]-Table2[[#This Row],[200D EMA]])/Table2[[#This Row],[200D EMA]]</f>
        <v>-8.1907568981872556E-2</v>
      </c>
      <c r="V702">
        <v>0.55360791033076096</v>
      </c>
      <c r="W702">
        <v>78.12</v>
      </c>
      <c r="X702">
        <v>84</v>
      </c>
      <c r="Y702">
        <v>78.12</v>
      </c>
      <c r="Z702">
        <v>84</v>
      </c>
      <c r="AA702">
        <v>78.12</v>
      </c>
      <c r="AB702">
        <v>87.79</v>
      </c>
      <c r="AC702" s="1">
        <f>(Table2[[#This Row],[Close Price]]/Table2[[#This Row],[Day Low]])-1</f>
        <v>1.4976958525345641E-2</v>
      </c>
      <c r="AD702" s="1">
        <f>(Table2[[#This Row],[Day High]]/Table2[[#This Row],[Close Price]])-1</f>
        <v>5.9402194475974168E-2</v>
      </c>
      <c r="AE702" s="1">
        <f>(Table2[[#This Row],[Close Price]]/Table2[[#This Row],[Current Week Low]])-1</f>
        <v>1.4976958525345641E-2</v>
      </c>
      <c r="AF702" s="1">
        <f>(Table2[[#This Row],[Current Week High]]/Table2[[#This Row],[Close Price]])-1</f>
        <v>5.9402194475974168E-2</v>
      </c>
      <c r="AG702" s="1">
        <f>(Table2[[#This Row],[Close Price]]/Table2[[#This Row],[Current Month Low]])-1</f>
        <v>1.4976958525345641E-2</v>
      </c>
      <c r="AH702" s="1">
        <f>(Table2[[#This Row],[Current Month High]]/Table2[[#This Row],[Close Price]])-1</f>
        <v>0.10720141253625926</v>
      </c>
      <c r="AI702">
        <v>51.343170639424798</v>
      </c>
      <c r="AJ702">
        <v>26.762589928057501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0.02</v>
      </c>
      <c r="AM702" t="s">
        <v>3188</v>
      </c>
      <c r="AN702">
        <v>-16.739999999999998</v>
      </c>
      <c r="AO702" t="s">
        <v>3189</v>
      </c>
      <c r="AP702">
        <v>-2.6562450158860999E-2</v>
      </c>
      <c r="AQ702">
        <f>(Table2[[#This Row],[Sharpe Ratio]]-AVERAGE(Table2[Sharpe Ratio]))/_xlfn.STDEV.P(Table2[Sharpe Ratio])</f>
        <v>-1.0274387828046636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646</v>
      </c>
      <c r="AT702">
        <f>_xlfn.RANK.AVG(Table2[[#This Row],[6M Return vs Nifty Z-Score]],Table2[6M Return vs Nifty Z-Score])</f>
        <v>673</v>
      </c>
      <c r="AU702">
        <f>_xlfn.RANK.AVG(Table2[[#This Row],[Sharpe Ratio Z-Score]],Table2[Sharpe Ratio Z-Score])</f>
        <v>619</v>
      </c>
      <c r="AV702">
        <f>(Table2[[#This Row],[Rank 1Y]]+Table2[[#This Row],[Rank 6M]]+Table2[[#This Row],[Rank Sharpe]])/3</f>
        <v>646</v>
      </c>
    </row>
    <row r="703" spans="1:48" x14ac:dyDescent="0.3">
      <c r="A703" t="s">
        <v>1172</v>
      </c>
      <c r="B703" t="s">
        <v>1173</v>
      </c>
      <c r="C703" t="s">
        <v>3138</v>
      </c>
      <c r="D703" t="s">
        <v>325</v>
      </c>
      <c r="E703">
        <v>10708.110997919999</v>
      </c>
      <c r="F703">
        <v>913.3</v>
      </c>
      <c r="G703">
        <v>-39.902449308532397</v>
      </c>
      <c r="H703">
        <f>(Table2[[#This Row],[1Y Return vs Nifty]]-AVERAGE(Table2[1Y Return vs Nifty]))/_xlfn.STDEV.P(Table2[1Y Return vs Nifty])</f>
        <v>-1.136866986113696</v>
      </c>
      <c r="I703">
        <v>-7.1562773666766502</v>
      </c>
      <c r="J703">
        <f>(Table2[[#This Row],[1M Return vs Nifty]]-AVERAGE(Table2[1M Return vs Nifty]))/_xlfn.STDEV.P(Table2[1M Return vs Nifty])</f>
        <v>-0.7577253830386016</v>
      </c>
      <c r="K703">
        <v>-17.259880655134701</v>
      </c>
      <c r="L703">
        <f>(Table2[[#This Row],[6M Return vs Nifty]]-AVERAGE(Table2[6M Return vs Nifty]))/_xlfn.STDEV.P(Table2[6M Return vs Nifty])</f>
        <v>-0.80197537554796561</v>
      </c>
      <c r="M703">
        <v>-1.4070130977895701</v>
      </c>
      <c r="N703">
        <f>(Table2[[#This Row],[1W Return vs Nifty]]-AVERAGE(Table2[1W Return vs Nifty]))/_xlfn.STDEV.P(Table2[1W Return vs Nifty])</f>
        <v>-0.7280815604066232</v>
      </c>
      <c r="O703">
        <v>966.93</v>
      </c>
      <c r="P703">
        <v>978.78669456996101</v>
      </c>
      <c r="Q703">
        <v>993.57558438675505</v>
      </c>
      <c r="R703">
        <v>22.5676139267187</v>
      </c>
      <c r="S703" s="1">
        <f>(Table2[[#This Row],[Close Price]]-Table2[[#This Row],[20D EMA]])/Table2[[#This Row],[20D EMA]]</f>
        <v>-5.5464201131415924E-2</v>
      </c>
      <c r="T703" s="1">
        <f>(Table2[[#This Row],[Close Price]]-Table2[[#This Row],[50D EMA]])/Table2[[#This Row],[50D EMA]]</f>
        <v>-6.6905991809311671E-2</v>
      </c>
      <c r="U703" s="1">
        <f>(Table2[[#This Row],[Close Price]]-Table2[[#This Row],[200D EMA]])/Table2[[#This Row],[200D EMA]]</f>
        <v>-8.0794642751111895E-2</v>
      </c>
      <c r="V703">
        <v>0.66536850452309204</v>
      </c>
      <c r="W703">
        <v>905</v>
      </c>
      <c r="X703">
        <v>935.65</v>
      </c>
      <c r="Y703">
        <v>905</v>
      </c>
      <c r="Z703">
        <v>935.65</v>
      </c>
      <c r="AA703">
        <v>905</v>
      </c>
      <c r="AB703">
        <v>973.95</v>
      </c>
      <c r="AC703" s="1">
        <f>(Table2[[#This Row],[Close Price]]/Table2[[#This Row],[Day Low]])-1</f>
        <v>9.1712707182320941E-3</v>
      </c>
      <c r="AD703" s="1">
        <f>(Table2[[#This Row],[Day High]]/Table2[[#This Row],[Close Price]])-1</f>
        <v>2.4471696047301039E-2</v>
      </c>
      <c r="AE703" s="1">
        <f>(Table2[[#This Row],[Close Price]]/Table2[[#This Row],[Current Week Low]])-1</f>
        <v>9.1712707182320941E-3</v>
      </c>
      <c r="AF703" s="1">
        <f>(Table2[[#This Row],[Current Week High]]/Table2[[#This Row],[Close Price]])-1</f>
        <v>2.4471696047301039E-2</v>
      </c>
      <c r="AG703" s="1">
        <f>(Table2[[#This Row],[Close Price]]/Table2[[#This Row],[Current Month Low]])-1</f>
        <v>9.1712707182320941E-3</v>
      </c>
      <c r="AH703" s="1">
        <f>(Table2[[#This Row],[Current Month High]]/Table2[[#This Row],[Close Price]])-1</f>
        <v>6.6407533121646933E-2</v>
      </c>
      <c r="AI703">
        <v>25.6980181758458</v>
      </c>
      <c r="AJ703">
        <v>11.3576784734499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3189</v>
      </c>
      <c r="AN703">
        <v>-6.77</v>
      </c>
      <c r="AO703" t="s">
        <v>3189</v>
      </c>
      <c r="AP703">
        <v>-5.9624429221961997E-2</v>
      </c>
      <c r="AQ703">
        <f>(Table2[[#This Row],[Sharpe Ratio]]-AVERAGE(Table2[Sharpe Ratio]))/_xlfn.STDEV.P(Table2[Sharpe Ratio])</f>
        <v>-1.413440914982969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684</v>
      </c>
      <c r="AT703">
        <f>_xlfn.RANK.AVG(Table2[[#This Row],[6M Return vs Nifty Z-Score]],Table2[6M Return vs Nifty Z-Score])</f>
        <v>587</v>
      </c>
      <c r="AU703">
        <f>_xlfn.RANK.AVG(Table2[[#This Row],[Sharpe Ratio Z-Score]],Table2[Sharpe Ratio Z-Score])</f>
        <v>674</v>
      </c>
      <c r="AV703">
        <f>(Table2[[#This Row],[Rank 1Y]]+Table2[[#This Row],[Rank 6M]]+Table2[[#This Row],[Rank Sharpe]])/3</f>
        <v>648.33333333333337</v>
      </c>
    </row>
    <row r="704" spans="1:48" x14ac:dyDescent="0.3">
      <c r="A704" t="s">
        <v>2182</v>
      </c>
      <c r="B704" t="s">
        <v>2183</v>
      </c>
      <c r="C704" t="s">
        <v>3133</v>
      </c>
      <c r="D704" t="s">
        <v>187</v>
      </c>
      <c r="E704">
        <v>2737.5896217949999</v>
      </c>
      <c r="F704">
        <v>164.08</v>
      </c>
      <c r="G704">
        <v>-22.217765920966499</v>
      </c>
      <c r="H704">
        <f>(Table2[[#This Row],[1Y Return vs Nifty]]-AVERAGE(Table2[1Y Return vs Nifty]))/_xlfn.STDEV.P(Table2[1Y Return vs Nifty])</f>
        <v>-0.81899961829640378</v>
      </c>
      <c r="I704">
        <v>-11.5416278490497</v>
      </c>
      <c r="J704">
        <f>(Table2[[#This Row],[1M Return vs Nifty]]-AVERAGE(Table2[1M Return vs Nifty]))/_xlfn.STDEV.P(Table2[1M Return vs Nifty])</f>
        <v>-1.2476847740998964</v>
      </c>
      <c r="K704">
        <v>-43.707122783124397</v>
      </c>
      <c r="L704">
        <f>(Table2[[#This Row],[6M Return vs Nifty]]-AVERAGE(Table2[6M Return vs Nifty]))/_xlfn.STDEV.P(Table2[6M Return vs Nifty])</f>
        <v>-1.7354363544267422</v>
      </c>
      <c r="M704">
        <v>-0.68313070885026494</v>
      </c>
      <c r="N704">
        <f>(Table2[[#This Row],[1W Return vs Nifty]]-AVERAGE(Table2[1W Return vs Nifty]))/_xlfn.STDEV.P(Table2[1W Return vs Nifty])</f>
        <v>-0.54283399212922157</v>
      </c>
      <c r="O704">
        <v>184.64</v>
      </c>
      <c r="P704">
        <v>187.05307672624099</v>
      </c>
      <c r="Q704">
        <v>186.01620715636301</v>
      </c>
      <c r="R704">
        <v>27.740018806983802</v>
      </c>
      <c r="S704" s="1">
        <f>(Table2[[#This Row],[Close Price]]-Table2[[#This Row],[20D EMA]])/Table2[[#This Row],[20D EMA]]</f>
        <v>-0.11135181975736555</v>
      </c>
      <c r="T704" s="1">
        <f>(Table2[[#This Row],[Close Price]]-Table2[[#This Row],[50D EMA]])/Table2[[#This Row],[50D EMA]]</f>
        <v>-0.12281581852760921</v>
      </c>
      <c r="U704" s="1">
        <f>(Table2[[#This Row],[Close Price]]-Table2[[#This Row],[200D EMA]])/Table2[[#This Row],[200D EMA]]</f>
        <v>-0.11792632207538606</v>
      </c>
      <c r="V704">
        <v>0.41086542749270899</v>
      </c>
      <c r="W704">
        <v>161.21</v>
      </c>
      <c r="X704">
        <v>178</v>
      </c>
      <c r="Y704">
        <v>161.21</v>
      </c>
      <c r="Z704">
        <v>178</v>
      </c>
      <c r="AA704">
        <v>161.21</v>
      </c>
      <c r="AB704">
        <v>184.37</v>
      </c>
      <c r="AC704" s="1">
        <f>(Table2[[#This Row],[Close Price]]/Table2[[#This Row],[Day Low]])-1</f>
        <v>1.7802865827182046E-2</v>
      </c>
      <c r="AD704" s="1">
        <f>(Table2[[#This Row],[Day High]]/Table2[[#This Row],[Close Price]])-1</f>
        <v>8.483666504144316E-2</v>
      </c>
      <c r="AE704" s="1">
        <f>(Table2[[#This Row],[Close Price]]/Table2[[#This Row],[Current Week Low]])-1</f>
        <v>1.7802865827182046E-2</v>
      </c>
      <c r="AF704" s="1">
        <f>(Table2[[#This Row],[Current Week High]]/Table2[[#This Row],[Close Price]])-1</f>
        <v>8.483666504144316E-2</v>
      </c>
      <c r="AG704" s="1">
        <f>(Table2[[#This Row],[Close Price]]/Table2[[#This Row],[Current Month Low]])-1</f>
        <v>1.7802865827182046E-2</v>
      </c>
      <c r="AH704" s="1">
        <f>(Table2[[#This Row],[Current Month High]]/Table2[[#This Row],[Close Price]])-1</f>
        <v>0.12365919063871278</v>
      </c>
      <c r="AI704">
        <v>72.476840565577703</v>
      </c>
      <c r="AJ704">
        <v>23.368421052631501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3189</v>
      </c>
      <c r="AN704">
        <v>-15.26</v>
      </c>
      <c r="AO704" t="s">
        <v>3189</v>
      </c>
      <c r="AP704">
        <v>-3.2270157819365999E-2</v>
      </c>
      <c r="AQ704">
        <f>(Table2[[#This Row],[Sharpe Ratio]]-AVERAGE(Table2[Sharpe Ratio]))/_xlfn.STDEV.P(Table2[Sharpe Ratio])</f>
        <v>-1.0940768785641597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587</v>
      </c>
      <c r="AT704">
        <f>_xlfn.RANK.AVG(Table2[[#This Row],[6M Return vs Nifty Z-Score]],Table2[6M Return vs Nifty Z-Score])</f>
        <v>726</v>
      </c>
      <c r="AU704">
        <f>_xlfn.RANK.AVG(Table2[[#This Row],[Sharpe Ratio Z-Score]],Table2[Sharpe Ratio Z-Score])</f>
        <v>633</v>
      </c>
      <c r="AV704">
        <f>(Table2[[#This Row],[Rank 1Y]]+Table2[[#This Row],[Rank 6M]]+Table2[[#This Row],[Rank Sharpe]])/3</f>
        <v>648.66666666666663</v>
      </c>
    </row>
    <row r="705" spans="1:48" x14ac:dyDescent="0.3">
      <c r="A705" t="s">
        <v>639</v>
      </c>
      <c r="B705" t="s">
        <v>640</v>
      </c>
      <c r="C705" t="s">
        <v>3129</v>
      </c>
      <c r="D705" t="s">
        <v>24</v>
      </c>
      <c r="E705">
        <v>30102.606441749998</v>
      </c>
      <c r="F705">
        <v>184.34</v>
      </c>
      <c r="G705">
        <v>-51.3664173477231</v>
      </c>
      <c r="H705">
        <f>(Table2[[#This Row],[1Y Return vs Nifty]]-AVERAGE(Table2[1Y Return vs Nifty]))/_xlfn.STDEV.P(Table2[1Y Return vs Nifty])</f>
        <v>-1.3429222072052549</v>
      </c>
      <c r="I705">
        <v>-3.9474168385678898</v>
      </c>
      <c r="J705">
        <f>(Table2[[#This Row],[1M Return vs Nifty]]-AVERAGE(Table2[1M Return vs Nifty]))/_xlfn.STDEV.P(Table2[1M Return vs Nifty])</f>
        <v>-0.39921097086737167</v>
      </c>
      <c r="K705">
        <v>-10.4660914506601</v>
      </c>
      <c r="L705">
        <f>(Table2[[#This Row],[6M Return vs Nifty]]-AVERAGE(Table2[6M Return vs Nifty]))/_xlfn.STDEV.P(Table2[6M Return vs Nifty])</f>
        <v>-0.56218715527098906</v>
      </c>
      <c r="M705">
        <v>-3.9271183560600602</v>
      </c>
      <c r="N705">
        <f>(Table2[[#This Row],[1W Return vs Nifty]]-AVERAGE(Table2[1W Return vs Nifty]))/_xlfn.STDEV.P(Table2[1W Return vs Nifty])</f>
        <v>-1.3729976103491566</v>
      </c>
      <c r="O705">
        <v>198.94</v>
      </c>
      <c r="P705">
        <v>199.961020224169</v>
      </c>
      <c r="Q705">
        <v>204.232412660991</v>
      </c>
      <c r="R705">
        <v>21.243928612166801</v>
      </c>
      <c r="S705" s="1">
        <f>(Table2[[#This Row],[Close Price]]-Table2[[#This Row],[20D EMA]])/Table2[[#This Row],[20D EMA]]</f>
        <v>-7.3388961495928398E-2</v>
      </c>
      <c r="T705" s="1">
        <f>(Table2[[#This Row],[Close Price]]-Table2[[#This Row],[50D EMA]])/Table2[[#This Row],[50D EMA]]</f>
        <v>-7.8120326684955124E-2</v>
      </c>
      <c r="U705" s="1">
        <f>(Table2[[#This Row],[Close Price]]-Table2[[#This Row],[200D EMA]])/Table2[[#This Row],[200D EMA]]</f>
        <v>-9.7400860136783313E-2</v>
      </c>
      <c r="V705">
        <v>0.78347451606108298</v>
      </c>
      <c r="W705">
        <v>182.55</v>
      </c>
      <c r="X705">
        <v>192.35</v>
      </c>
      <c r="Y705">
        <v>182.55</v>
      </c>
      <c r="Z705">
        <v>192.35</v>
      </c>
      <c r="AA705">
        <v>182.55</v>
      </c>
      <c r="AB705">
        <v>199.27</v>
      </c>
      <c r="AC705" s="1">
        <f>(Table2[[#This Row],[Close Price]]/Table2[[#This Row],[Day Low]])-1</f>
        <v>9.8055327307586815E-3</v>
      </c>
      <c r="AD705" s="1">
        <f>(Table2[[#This Row],[Day High]]/Table2[[#This Row],[Close Price]])-1</f>
        <v>4.3452316371921373E-2</v>
      </c>
      <c r="AE705" s="1">
        <f>(Table2[[#This Row],[Close Price]]/Table2[[#This Row],[Current Week Low]])-1</f>
        <v>9.8055327307586815E-3</v>
      </c>
      <c r="AF705" s="1">
        <f>(Table2[[#This Row],[Current Week High]]/Table2[[#This Row],[Close Price]])-1</f>
        <v>4.3452316371921373E-2</v>
      </c>
      <c r="AG705" s="1">
        <f>(Table2[[#This Row],[Close Price]]/Table2[[#This Row],[Current Month Low]])-1</f>
        <v>9.8055327307586815E-3</v>
      </c>
      <c r="AH705" s="1">
        <f>(Table2[[#This Row],[Current Month High]]/Table2[[#This Row],[Close Price]])-1</f>
        <v>8.0991645871758777E-2</v>
      </c>
      <c r="AI705">
        <v>42.725398719756903</v>
      </c>
      <c r="AJ705">
        <v>8.9801950931126306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-0.02</v>
      </c>
      <c r="AM705" t="s">
        <v>3189</v>
      </c>
      <c r="AN705">
        <v>-13.51</v>
      </c>
      <c r="AO705" t="s">
        <v>3189</v>
      </c>
      <c r="AP705">
        <v>-0.11389337080131599</v>
      </c>
      <c r="AQ705">
        <f>(Table2[[#This Row],[Sharpe Ratio]]-AVERAGE(Table2[Sharpe Ratio]))/_xlfn.STDEV.P(Table2[Sharpe Ratio])</f>
        <v>-2.0470365966180579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713</v>
      </c>
      <c r="AT705">
        <f>_xlfn.RANK.AVG(Table2[[#This Row],[6M Return vs Nifty Z-Score]],Table2[6M Return vs Nifty Z-Score])</f>
        <v>512</v>
      </c>
      <c r="AU705">
        <f>_xlfn.RANK.AVG(Table2[[#This Row],[Sharpe Ratio Z-Score]],Table2[Sharpe Ratio Z-Score])</f>
        <v>722</v>
      </c>
      <c r="AV705">
        <f>(Table2[[#This Row],[Rank 1Y]]+Table2[[#This Row],[Rank 6M]]+Table2[[#This Row],[Rank Sharpe]])/3</f>
        <v>649</v>
      </c>
    </row>
    <row r="706" spans="1:48" x14ac:dyDescent="0.3">
      <c r="A706" t="s">
        <v>2214</v>
      </c>
      <c r="B706" t="s">
        <v>2215</v>
      </c>
      <c r="C706" t="s">
        <v>3135</v>
      </c>
      <c r="D706" t="s">
        <v>1573</v>
      </c>
      <c r="E706">
        <v>2642.6983854</v>
      </c>
      <c r="F706">
        <v>623.5</v>
      </c>
      <c r="G706">
        <v>-46.018011862706899</v>
      </c>
      <c r="H706">
        <f>(Table2[[#This Row],[1Y Return vs Nifty]]-AVERAGE(Table2[1Y Return vs Nifty]))/_xlfn.STDEV.P(Table2[1Y Return vs Nifty])</f>
        <v>-1.2467890994597697</v>
      </c>
      <c r="I706">
        <v>8.9222247537256205</v>
      </c>
      <c r="J706">
        <f>(Table2[[#This Row],[1M Return vs Nifty]]-AVERAGE(Table2[1M Return vs Nifty]))/_xlfn.STDEV.P(Table2[1M Return vs Nifty])</f>
        <v>1.0386676623416859</v>
      </c>
      <c r="K706">
        <v>-33.600336902796798</v>
      </c>
      <c r="L706">
        <f>(Table2[[#This Row],[6M Return vs Nifty]]-AVERAGE(Table2[6M Return vs Nifty]))/_xlfn.STDEV.P(Table2[6M Return vs Nifty])</f>
        <v>-1.378715218986148</v>
      </c>
      <c r="M706">
        <v>1.5437115954906699</v>
      </c>
      <c r="N706">
        <f>(Table2[[#This Row],[1W Return vs Nifty]]-AVERAGE(Table2[1W Return vs Nifty]))/_xlfn.STDEV.P(Table2[1W Return vs Nifty])</f>
        <v>2.7033610839900562E-2</v>
      </c>
      <c r="O706">
        <v>625.45000000000005</v>
      </c>
      <c r="P706">
        <v>623.80356820781401</v>
      </c>
      <c r="Q706">
        <v>676.82681856750401</v>
      </c>
      <c r="R706">
        <v>55.510499220378598</v>
      </c>
      <c r="S706" s="1">
        <f>(Table2[[#This Row],[Close Price]]-Table2[[#This Row],[20D EMA]])/Table2[[#This Row],[20D EMA]]</f>
        <v>-3.1177552162443764E-3</v>
      </c>
      <c r="T706" s="1">
        <f>(Table2[[#This Row],[Close Price]]-Table2[[#This Row],[50D EMA]])/Table2[[#This Row],[50D EMA]]</f>
        <v>-4.8664070435852186E-4</v>
      </c>
      <c r="U706" s="1">
        <f>(Table2[[#This Row],[Close Price]]-Table2[[#This Row],[200D EMA]])/Table2[[#This Row],[200D EMA]]</f>
        <v>-7.8789458550666755E-2</v>
      </c>
      <c r="V706">
        <v>0.95684199383686097</v>
      </c>
      <c r="W706">
        <v>611.20000000000005</v>
      </c>
      <c r="X706">
        <v>649</v>
      </c>
      <c r="Y706">
        <v>611.20000000000005</v>
      </c>
      <c r="Z706">
        <v>649</v>
      </c>
      <c r="AA706">
        <v>611.20000000000005</v>
      </c>
      <c r="AB706">
        <v>670</v>
      </c>
      <c r="AC706" s="1">
        <f>(Table2[[#This Row],[Close Price]]/Table2[[#This Row],[Day Low]])-1</f>
        <v>2.0124345549738187E-2</v>
      </c>
      <c r="AD706" s="1">
        <f>(Table2[[#This Row],[Day High]]/Table2[[#This Row],[Close Price]])-1</f>
        <v>4.089815557337606E-2</v>
      </c>
      <c r="AE706" s="1">
        <f>(Table2[[#This Row],[Close Price]]/Table2[[#This Row],[Current Week Low]])-1</f>
        <v>2.0124345549738187E-2</v>
      </c>
      <c r="AF706" s="1">
        <f>(Table2[[#This Row],[Current Week High]]/Table2[[#This Row],[Close Price]])-1</f>
        <v>4.089815557337606E-2</v>
      </c>
      <c r="AG706" s="1">
        <f>(Table2[[#This Row],[Close Price]]/Table2[[#This Row],[Current Month Low]])-1</f>
        <v>2.0124345549738187E-2</v>
      </c>
      <c r="AH706" s="1">
        <f>(Table2[[#This Row],[Current Month High]]/Table2[[#This Row],[Close Price]])-1</f>
        <v>7.4578989574979992E-2</v>
      </c>
      <c r="AI706">
        <v>45.148356054530801</v>
      </c>
      <c r="AJ706">
        <v>15.206947524020601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-0.02</v>
      </c>
      <c r="AM706" t="s">
        <v>3189</v>
      </c>
      <c r="AN706">
        <v>2.09</v>
      </c>
      <c r="AO706" t="s">
        <v>3188</v>
      </c>
      <c r="AQ706">
        <f>(Table2[[#This Row],[Sharpe Ratio]]-AVERAGE(Table2[Sharpe Ratio]))/_xlfn.STDEV.P(Table2[Sharpe Ratio])</f>
        <v>-0.71731934386752505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702</v>
      </c>
      <c r="AT706">
        <f>_xlfn.RANK.AVG(Table2[[#This Row],[6M Return vs Nifty Z-Score]],Table2[6M Return vs Nifty Z-Score])</f>
        <v>704</v>
      </c>
      <c r="AU706">
        <f>_xlfn.RANK.AVG(Table2[[#This Row],[Sharpe Ratio Z-Score]],Table2[Sharpe Ratio Z-Score])</f>
        <v>541.5</v>
      </c>
      <c r="AV706">
        <f>(Table2[[#This Row],[Rank 1Y]]+Table2[[#This Row],[Rank 6M]]+Table2[[#This Row],[Rank Sharpe]])/3</f>
        <v>649.16666666666663</v>
      </c>
    </row>
    <row r="707" spans="1:48" x14ac:dyDescent="0.3">
      <c r="A707" t="s">
        <v>1674</v>
      </c>
      <c r="B707" t="s">
        <v>1675</v>
      </c>
      <c r="C707" t="s">
        <v>3141</v>
      </c>
      <c r="D707" t="s">
        <v>271</v>
      </c>
      <c r="E707">
        <v>5227.4386924949904</v>
      </c>
      <c r="F707">
        <v>1645.55</v>
      </c>
      <c r="G707">
        <v>-61.011026008170298</v>
      </c>
      <c r="H707">
        <f>(Table2[[#This Row],[1Y Return vs Nifty]]-AVERAGE(Table2[1Y Return vs Nifty]))/_xlfn.STDEV.P(Table2[1Y Return vs Nifty])</f>
        <v>-1.5162759677073916</v>
      </c>
      <c r="I707">
        <v>-4.0779173720640998</v>
      </c>
      <c r="J707">
        <f>(Table2[[#This Row],[1M Return vs Nifty]]-AVERAGE(Table2[1M Return vs Nifty]))/_xlfn.STDEV.P(Table2[1M Return vs Nifty])</f>
        <v>-0.41379132474831787</v>
      </c>
      <c r="K707">
        <v>-24.479617539312699</v>
      </c>
      <c r="L707">
        <f>(Table2[[#This Row],[6M Return vs Nifty]]-AVERAGE(Table2[6M Return vs Nifty]))/_xlfn.STDEV.P(Table2[6M Return vs Nifty])</f>
        <v>-1.0567975088553778</v>
      </c>
      <c r="M707">
        <v>2.0733440297195598</v>
      </c>
      <c r="N707">
        <f>(Table2[[#This Row],[1W Return vs Nifty]]-AVERAGE(Table2[1W Return vs Nifty]))/_xlfn.STDEV.P(Table2[1W Return vs Nifty])</f>
        <v>0.16257098821070035</v>
      </c>
      <c r="O707">
        <v>1735.97</v>
      </c>
      <c r="P707">
        <v>1778.11840695309</v>
      </c>
      <c r="Q707">
        <v>1891.8300951650899</v>
      </c>
      <c r="R707">
        <v>33.611501443028402</v>
      </c>
      <c r="S707" s="1">
        <f>(Table2[[#This Row],[Close Price]]-Table2[[#This Row],[20D EMA]])/Table2[[#This Row],[20D EMA]]</f>
        <v>-5.2086153562561605E-2</v>
      </c>
      <c r="T707" s="1">
        <f>(Table2[[#This Row],[Close Price]]-Table2[[#This Row],[50D EMA]])/Table2[[#This Row],[50D EMA]]</f>
        <v>-7.4555443796486973E-2</v>
      </c>
      <c r="U707" s="1">
        <f>(Table2[[#This Row],[Close Price]]-Table2[[#This Row],[200D EMA]])/Table2[[#This Row],[200D EMA]]</f>
        <v>-0.13018087395612471</v>
      </c>
      <c r="V707">
        <v>0.50190964039642305</v>
      </c>
      <c r="W707">
        <v>1640</v>
      </c>
      <c r="X707">
        <v>1708.7</v>
      </c>
      <c r="Y707">
        <v>1640</v>
      </c>
      <c r="Z707">
        <v>1708.7</v>
      </c>
      <c r="AA707">
        <v>1640</v>
      </c>
      <c r="AB707">
        <v>1757</v>
      </c>
      <c r="AC707" s="1">
        <f>(Table2[[#This Row],[Close Price]]/Table2[[#This Row],[Day Low]])-1</f>
        <v>3.3841463414634454E-3</v>
      </c>
      <c r="AD707" s="1">
        <f>(Table2[[#This Row],[Day High]]/Table2[[#This Row],[Close Price]])-1</f>
        <v>3.83762267934733E-2</v>
      </c>
      <c r="AE707" s="1">
        <f>(Table2[[#This Row],[Close Price]]/Table2[[#This Row],[Current Week Low]])-1</f>
        <v>3.3841463414634454E-3</v>
      </c>
      <c r="AF707" s="1">
        <f>(Table2[[#This Row],[Current Week High]]/Table2[[#This Row],[Close Price]])-1</f>
        <v>3.83762267934733E-2</v>
      </c>
      <c r="AG707" s="1">
        <f>(Table2[[#This Row],[Close Price]]/Table2[[#This Row],[Current Month Low]])-1</f>
        <v>3.3841463414634454E-3</v>
      </c>
      <c r="AH707" s="1">
        <f>(Table2[[#This Row],[Current Month High]]/Table2[[#This Row],[Close Price]])-1</f>
        <v>6.7728115219835239E-2</v>
      </c>
      <c r="AI707">
        <v>69.174440156786403</v>
      </c>
      <c r="AJ707">
        <v>2.8468749999999998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-0.12</v>
      </c>
      <c r="AM707" t="s">
        <v>3189</v>
      </c>
      <c r="AN707">
        <v>-6.04</v>
      </c>
      <c r="AO707" t="s">
        <v>3189</v>
      </c>
      <c r="AP707">
        <v>-6.866335131175E-3</v>
      </c>
      <c r="AQ707">
        <f>(Table2[[#This Row],[Sharpe Ratio]]-AVERAGE(Table2[Sharpe Ratio]))/_xlfn.STDEV.P(Table2[Sharpe Ratio])</f>
        <v>-0.79748453893421622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725</v>
      </c>
      <c r="AT707">
        <f>_xlfn.RANK.AVG(Table2[[#This Row],[6M Return vs Nifty Z-Score]],Table2[6M Return vs Nifty Z-Score])</f>
        <v>649</v>
      </c>
      <c r="AU707">
        <f>_xlfn.RANK.AVG(Table2[[#This Row],[Sharpe Ratio Z-Score]],Table2[Sharpe Ratio Z-Score])</f>
        <v>576</v>
      </c>
      <c r="AV707">
        <f>(Table2[[#This Row],[Rank 1Y]]+Table2[[#This Row],[Rank 6M]]+Table2[[#This Row],[Rank Sharpe]])/3</f>
        <v>650</v>
      </c>
    </row>
    <row r="708" spans="1:48" x14ac:dyDescent="0.3">
      <c r="A708" t="s">
        <v>1859</v>
      </c>
      <c r="B708" t="s">
        <v>1860</v>
      </c>
      <c r="C708" t="s">
        <v>3140</v>
      </c>
      <c r="D708" t="s">
        <v>436</v>
      </c>
      <c r="E708">
        <v>4082.2908272999998</v>
      </c>
      <c r="F708">
        <v>1059.3499999999999</v>
      </c>
      <c r="G708">
        <v>-49.707548209028303</v>
      </c>
      <c r="H708">
        <f>(Table2[[#This Row],[1Y Return vs Nifty]]-AVERAGE(Table2[1Y Return vs Nifty]))/_xlfn.STDEV.P(Table2[1Y Return vs Nifty])</f>
        <v>-1.3131054242233782</v>
      </c>
      <c r="I708">
        <v>-6.3557032181523496</v>
      </c>
      <c r="J708">
        <f>(Table2[[#This Row],[1M Return vs Nifty]]-AVERAGE(Table2[1M Return vs Nifty]))/_xlfn.STDEV.P(Table2[1M Return vs Nifty])</f>
        <v>-0.66828012116340407</v>
      </c>
      <c r="K708">
        <v>-13.5111072594019</v>
      </c>
      <c r="L708">
        <f>(Table2[[#This Row],[6M Return vs Nifty]]-AVERAGE(Table2[6M Return vs Nifty]))/_xlfn.STDEV.P(Table2[6M Return vs Nifty])</f>
        <v>-0.6696616293115657</v>
      </c>
      <c r="M708">
        <v>-0.638304403468819</v>
      </c>
      <c r="N708">
        <f>(Table2[[#This Row],[1W Return vs Nifty]]-AVERAGE(Table2[1W Return vs Nifty]))/_xlfn.STDEV.P(Table2[1W Return vs Nifty])</f>
        <v>-0.53136256501114965</v>
      </c>
      <c r="O708">
        <v>1092.75</v>
      </c>
      <c r="P708">
        <v>1112.6891274984</v>
      </c>
      <c r="Q708">
        <v>1183.60980740331</v>
      </c>
      <c r="R708">
        <v>37.368767904351998</v>
      </c>
      <c r="S708" s="1">
        <f>(Table2[[#This Row],[Close Price]]-Table2[[#This Row],[20D EMA]])/Table2[[#This Row],[20D EMA]]</f>
        <v>-3.0565088080530853E-2</v>
      </c>
      <c r="T708" s="1">
        <f>(Table2[[#This Row],[Close Price]]-Table2[[#This Row],[50D EMA]])/Table2[[#This Row],[50D EMA]]</f>
        <v>-4.7937133724241229E-2</v>
      </c>
      <c r="U708" s="1">
        <f>(Table2[[#This Row],[Close Price]]-Table2[[#This Row],[200D EMA]])/Table2[[#This Row],[200D EMA]]</f>
        <v>-0.10498375953467333</v>
      </c>
      <c r="V708">
        <v>1.10043750903705</v>
      </c>
      <c r="W708">
        <v>1039</v>
      </c>
      <c r="X708">
        <v>1086.8499999999999</v>
      </c>
      <c r="Y708">
        <v>1039</v>
      </c>
      <c r="Z708">
        <v>1086.8499999999999</v>
      </c>
      <c r="AA708">
        <v>1039</v>
      </c>
      <c r="AB708">
        <v>1110</v>
      </c>
      <c r="AC708" s="1">
        <f>(Table2[[#This Row],[Close Price]]/Table2[[#This Row],[Day Low]])-1</f>
        <v>1.9586140519730399E-2</v>
      </c>
      <c r="AD708" s="1">
        <f>(Table2[[#This Row],[Day High]]/Table2[[#This Row],[Close Price]])-1</f>
        <v>2.5959314674092626E-2</v>
      </c>
      <c r="AE708" s="1">
        <f>(Table2[[#This Row],[Close Price]]/Table2[[#This Row],[Current Week Low]])-1</f>
        <v>1.9586140519730399E-2</v>
      </c>
      <c r="AF708" s="1">
        <f>(Table2[[#This Row],[Current Week High]]/Table2[[#This Row],[Close Price]])-1</f>
        <v>2.5959314674092626E-2</v>
      </c>
      <c r="AG708" s="1">
        <f>(Table2[[#This Row],[Close Price]]/Table2[[#This Row],[Current Month Low]])-1</f>
        <v>1.9586140519730399E-2</v>
      </c>
      <c r="AH708" s="1">
        <f>(Table2[[#This Row],[Current Month High]]/Table2[[#This Row],[Close Price]])-1</f>
        <v>4.7812337754283396E-2</v>
      </c>
      <c r="AI708">
        <v>36.663992070609297</v>
      </c>
      <c r="AJ708">
        <v>6.1632509896276799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-0.09</v>
      </c>
      <c r="AM708" t="s">
        <v>3189</v>
      </c>
      <c r="AN708">
        <v>-5.84</v>
      </c>
      <c r="AO708" t="s">
        <v>3189</v>
      </c>
      <c r="AP708">
        <v>-8.0089426037757996E-2</v>
      </c>
      <c r="AQ708">
        <f>(Table2[[#This Row],[Sharpe Ratio]]-AVERAGE(Table2[Sharpe Ratio]))/_xlfn.STDEV.P(Table2[Sharpe Ratio])</f>
        <v>-1.6523719357437858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711</v>
      </c>
      <c r="AT708">
        <f>_xlfn.RANK.AVG(Table2[[#This Row],[6M Return vs Nifty Z-Score]],Table2[6M Return vs Nifty Z-Score])</f>
        <v>547</v>
      </c>
      <c r="AU708">
        <f>_xlfn.RANK.AVG(Table2[[#This Row],[Sharpe Ratio Z-Score]],Table2[Sharpe Ratio Z-Score])</f>
        <v>694</v>
      </c>
      <c r="AV708">
        <f>(Table2[[#This Row],[Rank 1Y]]+Table2[[#This Row],[Rank 6M]]+Table2[[#This Row],[Rank Sharpe]])/3</f>
        <v>650.66666666666663</v>
      </c>
    </row>
    <row r="709" spans="1:48" x14ac:dyDescent="0.3">
      <c r="A709" t="s">
        <v>1120</v>
      </c>
      <c r="B709" t="s">
        <v>1121</v>
      </c>
      <c r="C709" t="s">
        <v>3129</v>
      </c>
      <c r="D709" t="s">
        <v>579</v>
      </c>
      <c r="E709">
        <v>11420.527698730901</v>
      </c>
      <c r="F709">
        <v>148.80000000000001</v>
      </c>
      <c r="G709">
        <v>-29.672589897133001</v>
      </c>
      <c r="H709">
        <f>(Table2[[#This Row],[1Y Return vs Nifty]]-AVERAGE(Table2[1Y Return vs Nifty]))/_xlfn.STDEV.P(Table2[1Y Return vs Nifty])</f>
        <v>-0.95299383368119173</v>
      </c>
      <c r="I709">
        <v>-2.2436460995030401</v>
      </c>
      <c r="J709">
        <f>(Table2[[#This Row],[1M Return vs Nifty]]-AVERAGE(Table2[1M Return vs Nifty]))/_xlfn.STDEV.P(Table2[1M Return vs Nifty])</f>
        <v>-0.20885481183842639</v>
      </c>
      <c r="K709">
        <v>-27.515506339718002</v>
      </c>
      <c r="L709">
        <f>(Table2[[#This Row],[6M Return vs Nifty]]-AVERAGE(Table2[6M Return vs Nifty]))/_xlfn.STDEV.P(Table2[6M Return vs Nifty])</f>
        <v>-1.1639498432151971</v>
      </c>
      <c r="M709">
        <v>-0.43267085782946402</v>
      </c>
      <c r="N709">
        <f>(Table2[[#This Row],[1W Return vs Nifty]]-AVERAGE(Table2[1W Return vs Nifty]))/_xlfn.STDEV.P(Table2[1W Return vs Nifty])</f>
        <v>-0.47873921781000012</v>
      </c>
      <c r="O709">
        <v>162.03</v>
      </c>
      <c r="P709">
        <v>163.62433499913001</v>
      </c>
      <c r="Q709">
        <v>164.52877835514801</v>
      </c>
      <c r="R709">
        <v>33.887627486659802</v>
      </c>
      <c r="S709" s="1">
        <f>(Table2[[#This Row],[Close Price]]-Table2[[#This Row],[20D EMA]])/Table2[[#This Row],[20D EMA]]</f>
        <v>-8.1651546009998091E-2</v>
      </c>
      <c r="T709" s="1">
        <f>(Table2[[#This Row],[Close Price]]-Table2[[#This Row],[50D EMA]])/Table2[[#This Row],[50D EMA]]</f>
        <v>-9.0599818170132351E-2</v>
      </c>
      <c r="U709" s="1">
        <f>(Table2[[#This Row],[Close Price]]-Table2[[#This Row],[200D EMA]])/Table2[[#This Row],[200D EMA]]</f>
        <v>-9.5598949389852139E-2</v>
      </c>
      <c r="V709">
        <v>1.1160231326309</v>
      </c>
      <c r="W709">
        <v>147.12</v>
      </c>
      <c r="X709">
        <v>159.4</v>
      </c>
      <c r="Y709">
        <v>147.12</v>
      </c>
      <c r="Z709">
        <v>159.4</v>
      </c>
      <c r="AA709">
        <v>147.12</v>
      </c>
      <c r="AB709">
        <v>164.34</v>
      </c>
      <c r="AC709" s="1">
        <f>(Table2[[#This Row],[Close Price]]/Table2[[#This Row],[Day Low]])-1</f>
        <v>1.1419249592169667E-2</v>
      </c>
      <c r="AD709" s="1">
        <f>(Table2[[#This Row],[Day High]]/Table2[[#This Row],[Close Price]])-1</f>
        <v>7.1236559139784994E-2</v>
      </c>
      <c r="AE709" s="1">
        <f>(Table2[[#This Row],[Close Price]]/Table2[[#This Row],[Current Week Low]])-1</f>
        <v>1.1419249592169667E-2</v>
      </c>
      <c r="AF709" s="1">
        <f>(Table2[[#This Row],[Current Week High]]/Table2[[#This Row],[Close Price]])-1</f>
        <v>7.1236559139784994E-2</v>
      </c>
      <c r="AG709" s="1">
        <f>(Table2[[#This Row],[Close Price]]/Table2[[#This Row],[Current Month Low]])-1</f>
        <v>1.1419249592169667E-2</v>
      </c>
      <c r="AH709" s="1">
        <f>(Table2[[#This Row],[Current Month High]]/Table2[[#This Row],[Close Price]])-1</f>
        <v>0.10443548387096757</v>
      </c>
      <c r="AI709">
        <v>40.656840240022497</v>
      </c>
      <c r="AJ709">
        <v>13.026965438663099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</v>
      </c>
      <c r="AM709" t="s">
        <v>3189</v>
      </c>
      <c r="AN709">
        <v>-7.89</v>
      </c>
      <c r="AO709" t="s">
        <v>3189</v>
      </c>
      <c r="AP709">
        <v>-3.4545826686497E-2</v>
      </c>
      <c r="AQ709">
        <f>(Table2[[#This Row],[Sharpe Ratio]]-AVERAGE(Table2[Sharpe Ratio]))/_xlfn.STDEV.P(Table2[Sharpe Ratio])</f>
        <v>-1.1206455553263051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643</v>
      </c>
      <c r="AT709">
        <f>_xlfn.RANK.AVG(Table2[[#This Row],[6M Return vs Nifty Z-Score]],Table2[6M Return vs Nifty Z-Score])</f>
        <v>674</v>
      </c>
      <c r="AU709">
        <f>_xlfn.RANK.AVG(Table2[[#This Row],[Sharpe Ratio Z-Score]],Table2[Sharpe Ratio Z-Score])</f>
        <v>637</v>
      </c>
      <c r="AV709">
        <f>(Table2[[#This Row],[Rank 1Y]]+Table2[[#This Row],[Rank 6M]]+Table2[[#This Row],[Rank Sharpe]])/3</f>
        <v>651.33333333333337</v>
      </c>
    </row>
    <row r="710" spans="1:48" x14ac:dyDescent="0.3">
      <c r="A710" t="s">
        <v>2006</v>
      </c>
      <c r="B710" t="s">
        <v>2007</v>
      </c>
      <c r="C710" t="s">
        <v>3139</v>
      </c>
      <c r="D710" t="s">
        <v>1443</v>
      </c>
      <c r="E710">
        <v>3347.674254694</v>
      </c>
      <c r="F710">
        <v>120.14</v>
      </c>
      <c r="G710">
        <v>-41.349866762881099</v>
      </c>
      <c r="H710">
        <f>(Table2[[#This Row],[1Y Return vs Nifty]]-AVERAGE(Table2[1Y Return vs Nifty]))/_xlfn.STDEV.P(Table2[1Y Return vs Nifty])</f>
        <v>-1.1628831022218371</v>
      </c>
      <c r="I710">
        <v>-7.1725097566613298</v>
      </c>
      <c r="J710">
        <f>(Table2[[#This Row],[1M Return vs Nifty]]-AVERAGE(Table2[1M Return vs Nifty]))/_xlfn.STDEV.P(Table2[1M Return vs Nifty])</f>
        <v>-0.7595389694199709</v>
      </c>
      <c r="K710">
        <v>-14.7870662314889</v>
      </c>
      <c r="L710">
        <f>(Table2[[#This Row],[6M Return vs Nifty]]-AVERAGE(Table2[6M Return vs Nifty]))/_xlfn.STDEV.P(Table2[6M Return vs Nifty])</f>
        <v>-0.71469686986063463</v>
      </c>
      <c r="M710">
        <v>-0.23701829742972699</v>
      </c>
      <c r="N710">
        <f>(Table2[[#This Row],[1W Return vs Nifty]]-AVERAGE(Table2[1W Return vs Nifty]))/_xlfn.STDEV.P(Table2[1W Return vs Nifty])</f>
        <v>-0.42867008835596437</v>
      </c>
      <c r="O710">
        <v>128.94</v>
      </c>
      <c r="P710">
        <v>130.192133670262</v>
      </c>
      <c r="Q710">
        <v>136.49300315872699</v>
      </c>
      <c r="R710">
        <v>29.844354394057</v>
      </c>
      <c r="S710" s="1">
        <f>(Table2[[#This Row],[Close Price]]-Table2[[#This Row],[20D EMA]])/Table2[[#This Row],[20D EMA]]</f>
        <v>-6.824879789049168E-2</v>
      </c>
      <c r="T710" s="1">
        <f>(Table2[[#This Row],[Close Price]]-Table2[[#This Row],[50D EMA]])/Table2[[#This Row],[50D EMA]]</f>
        <v>-7.7209992546255241E-2</v>
      </c>
      <c r="U710" s="1">
        <f>(Table2[[#This Row],[Close Price]]-Table2[[#This Row],[200D EMA]])/Table2[[#This Row],[200D EMA]]</f>
        <v>-0.11980836218916049</v>
      </c>
      <c r="V710">
        <v>1.1769849850805501</v>
      </c>
      <c r="W710">
        <v>119</v>
      </c>
      <c r="X710">
        <v>126.64</v>
      </c>
      <c r="Y710">
        <v>119</v>
      </c>
      <c r="Z710">
        <v>126.64</v>
      </c>
      <c r="AA710">
        <v>119</v>
      </c>
      <c r="AB710">
        <v>131.6</v>
      </c>
      <c r="AC710" s="1">
        <f>(Table2[[#This Row],[Close Price]]/Table2[[#This Row],[Day Low]])-1</f>
        <v>9.5798319327731196E-3</v>
      </c>
      <c r="AD710" s="1">
        <f>(Table2[[#This Row],[Day High]]/Table2[[#This Row],[Close Price]])-1</f>
        <v>5.4103545863159574E-2</v>
      </c>
      <c r="AE710" s="1">
        <f>(Table2[[#This Row],[Close Price]]/Table2[[#This Row],[Current Week Low]])-1</f>
        <v>9.5798319327731196E-3</v>
      </c>
      <c r="AF710" s="1">
        <f>(Table2[[#This Row],[Current Week High]]/Table2[[#This Row],[Close Price]])-1</f>
        <v>5.4103545863159574E-2</v>
      </c>
      <c r="AG710" s="1">
        <f>(Table2[[#This Row],[Close Price]]/Table2[[#This Row],[Current Month Low]])-1</f>
        <v>9.5798319327731196E-3</v>
      </c>
      <c r="AH710" s="1">
        <f>(Table2[[#This Row],[Current Month High]]/Table2[[#This Row],[Close Price]])-1</f>
        <v>9.5388713167970707E-2</v>
      </c>
      <c r="AI710">
        <v>33.011486598967799</v>
      </c>
      <c r="AJ710">
        <v>15.021541407371901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-0.15</v>
      </c>
      <c r="AM710" t="s">
        <v>3189</v>
      </c>
      <c r="AN710">
        <v>-8.8699999999999992</v>
      </c>
      <c r="AO710" t="s">
        <v>3189</v>
      </c>
      <c r="AP710">
        <v>-0.101146839612531</v>
      </c>
      <c r="AQ710">
        <f>(Table2[[#This Row],[Sharpe Ratio]]-AVERAGE(Table2[Sharpe Ratio]))/_xlfn.STDEV.P(Table2[Sharpe Ratio])</f>
        <v>-1.898219485356879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687</v>
      </c>
      <c r="AT710">
        <f>_xlfn.RANK.AVG(Table2[[#This Row],[6M Return vs Nifty Z-Score]],Table2[6M Return vs Nifty Z-Score])</f>
        <v>557</v>
      </c>
      <c r="AU710">
        <f>_xlfn.RANK.AVG(Table2[[#This Row],[Sharpe Ratio Z-Score]],Table2[Sharpe Ratio Z-Score])</f>
        <v>714</v>
      </c>
      <c r="AV710">
        <f>(Table2[[#This Row],[Rank 1Y]]+Table2[[#This Row],[Rank 6M]]+Table2[[#This Row],[Rank Sharpe]])/3</f>
        <v>652.66666666666663</v>
      </c>
    </row>
    <row r="711" spans="1:48" x14ac:dyDescent="0.3">
      <c r="A711" t="s">
        <v>1517</v>
      </c>
      <c r="B711" t="s">
        <v>1518</v>
      </c>
      <c r="C711" t="s">
        <v>3131</v>
      </c>
      <c r="D711" t="s">
        <v>403</v>
      </c>
      <c r="E711">
        <v>6736.2295215599997</v>
      </c>
      <c r="F711">
        <v>279.60000000000002</v>
      </c>
      <c r="G711">
        <v>-53.5694580223823</v>
      </c>
      <c r="H711">
        <f>(Table2[[#This Row],[1Y Return vs Nifty]]-AVERAGE(Table2[1Y Return vs Nifty]))/_xlfn.STDEV.P(Table2[1Y Return vs Nifty])</f>
        <v>-1.3825200176439036</v>
      </c>
      <c r="I711">
        <v>-2.2258255141923402</v>
      </c>
      <c r="J711">
        <f>(Table2[[#This Row],[1M Return vs Nifty]]-AVERAGE(Table2[1M Return vs Nifty]))/_xlfn.STDEV.P(Table2[1M Return vs Nifty])</f>
        <v>-0.20686378212203721</v>
      </c>
      <c r="K711">
        <v>-21.5852036970848</v>
      </c>
      <c r="L711">
        <f>(Table2[[#This Row],[6M Return vs Nifty]]-AVERAGE(Table2[6M Return vs Nifty]))/_xlfn.STDEV.P(Table2[6M Return vs Nifty])</f>
        <v>-0.95463856292933225</v>
      </c>
      <c r="M711">
        <v>-0.76275365871410095</v>
      </c>
      <c r="N711">
        <f>(Table2[[#This Row],[1W Return vs Nifty]]-AVERAGE(Table2[1W Return vs Nifty]))/_xlfn.STDEV.P(Table2[1W Return vs Nifty])</f>
        <v>-0.56321017210917934</v>
      </c>
      <c r="O711">
        <v>300.23</v>
      </c>
      <c r="P711">
        <v>300.84670082861101</v>
      </c>
      <c r="Q711">
        <v>313.36240611903202</v>
      </c>
      <c r="R711">
        <v>30.647500146958699</v>
      </c>
      <c r="S711" s="1">
        <f>(Table2[[#This Row],[Close Price]]-Table2[[#This Row],[20D EMA]])/Table2[[#This Row],[20D EMA]]</f>
        <v>-6.871398594410949E-2</v>
      </c>
      <c r="T711" s="1">
        <f>(Table2[[#This Row],[Close Price]]-Table2[[#This Row],[50D EMA]])/Table2[[#This Row],[50D EMA]]</f>
        <v>-7.0623014213192226E-2</v>
      </c>
      <c r="U711" s="1">
        <f>(Table2[[#This Row],[Close Price]]-Table2[[#This Row],[200D EMA]])/Table2[[#This Row],[200D EMA]]</f>
        <v>-0.10774236302681185</v>
      </c>
      <c r="V711">
        <v>0.63595760377121502</v>
      </c>
      <c r="W711">
        <v>276.39999999999998</v>
      </c>
      <c r="X711">
        <v>295.55</v>
      </c>
      <c r="Y711">
        <v>276.39999999999998</v>
      </c>
      <c r="Z711">
        <v>295.55</v>
      </c>
      <c r="AA711">
        <v>276.39999999999998</v>
      </c>
      <c r="AB711">
        <v>306.8</v>
      </c>
      <c r="AC711" s="1">
        <f>(Table2[[#This Row],[Close Price]]/Table2[[#This Row],[Day Low]])-1</f>
        <v>1.1577424023154981E-2</v>
      </c>
      <c r="AD711" s="1">
        <f>(Table2[[#This Row],[Day High]]/Table2[[#This Row],[Close Price]])-1</f>
        <v>5.7045779685264586E-2</v>
      </c>
      <c r="AE711" s="1">
        <f>(Table2[[#This Row],[Close Price]]/Table2[[#This Row],[Current Week Low]])-1</f>
        <v>1.1577424023154981E-2</v>
      </c>
      <c r="AF711" s="1">
        <f>(Table2[[#This Row],[Current Week High]]/Table2[[#This Row],[Close Price]])-1</f>
        <v>5.7045779685264586E-2</v>
      </c>
      <c r="AG711" s="1">
        <f>(Table2[[#This Row],[Close Price]]/Table2[[#This Row],[Current Month Low]])-1</f>
        <v>1.1577424023154981E-2</v>
      </c>
      <c r="AH711" s="1">
        <f>(Table2[[#This Row],[Current Month High]]/Table2[[#This Row],[Close Price]])-1</f>
        <v>9.7281831187410628E-2</v>
      </c>
      <c r="AI711">
        <v>41.559370529327602</v>
      </c>
      <c r="AJ711">
        <v>8.3091226031377197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-0.13</v>
      </c>
      <c r="AM711" t="s">
        <v>3189</v>
      </c>
      <c r="AN711">
        <v>-10.08</v>
      </c>
      <c r="AO711" t="s">
        <v>3189</v>
      </c>
      <c r="AP711">
        <v>-2.6745642317403E-2</v>
      </c>
      <c r="AQ711">
        <f>(Table2[[#This Row],[Sharpe Ratio]]-AVERAGE(Table2[Sharpe Ratio]))/_xlfn.STDEV.P(Table2[Sharpe Ratio])</f>
        <v>-1.029577570796169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715</v>
      </c>
      <c r="AT711">
        <f>_xlfn.RANK.AVG(Table2[[#This Row],[6M Return vs Nifty Z-Score]],Table2[6M Return vs Nifty Z-Score])</f>
        <v>624</v>
      </c>
      <c r="AU711">
        <f>_xlfn.RANK.AVG(Table2[[#This Row],[Sharpe Ratio Z-Score]],Table2[Sharpe Ratio Z-Score])</f>
        <v>620</v>
      </c>
      <c r="AV711">
        <f>(Table2[[#This Row],[Rank 1Y]]+Table2[[#This Row],[Rank 6M]]+Table2[[#This Row],[Rank Sharpe]])/3</f>
        <v>653</v>
      </c>
    </row>
    <row r="712" spans="1:48" x14ac:dyDescent="0.3">
      <c r="A712" t="s">
        <v>2025</v>
      </c>
      <c r="B712" t="s">
        <v>2026</v>
      </c>
      <c r="C712" t="s">
        <v>3145</v>
      </c>
      <c r="D712" t="s">
        <v>436</v>
      </c>
      <c r="E712">
        <v>3279.6825150599998</v>
      </c>
      <c r="F712">
        <v>20.2</v>
      </c>
      <c r="G712">
        <v>-46.322653610159598</v>
      </c>
      <c r="H712">
        <f>(Table2[[#This Row],[1Y Return vs Nifty]]-AVERAGE(Table2[1Y Return vs Nifty]))/_xlfn.STDEV.P(Table2[1Y Return vs Nifty])</f>
        <v>-1.2522647796440209</v>
      </c>
      <c r="I712">
        <v>-19.990612252805999</v>
      </c>
      <c r="J712">
        <f>(Table2[[#This Row],[1M Return vs Nifty]]-AVERAGE(Table2[1M Return vs Nifty]))/_xlfn.STDEV.P(Table2[1M Return vs Nifty])</f>
        <v>-2.1916593253222465</v>
      </c>
      <c r="K712">
        <v>-39.630164378251997</v>
      </c>
      <c r="L712">
        <f>(Table2[[#This Row],[6M Return vs Nifty]]-AVERAGE(Table2[6M Return vs Nifty]))/_xlfn.STDEV.P(Table2[6M Return vs Nifty])</f>
        <v>-1.5915392491995544</v>
      </c>
      <c r="M712">
        <v>-7.5159504765645098</v>
      </c>
      <c r="N712">
        <f>(Table2[[#This Row],[1W Return vs Nifty]]-AVERAGE(Table2[1W Return vs Nifty]))/_xlfn.STDEV.P(Table2[1W Return vs Nifty])</f>
        <v>-2.2914098185166116</v>
      </c>
      <c r="O712">
        <v>22.85</v>
      </c>
      <c r="P712">
        <v>22.396044166746499</v>
      </c>
      <c r="Q712">
        <v>23.723556979720399</v>
      </c>
      <c r="R712">
        <v>33.634278952928099</v>
      </c>
      <c r="S712" s="1">
        <f>(Table2[[#This Row],[Close Price]]-Table2[[#This Row],[20D EMA]])/Table2[[#This Row],[20D EMA]]</f>
        <v>-0.1159737417943108</v>
      </c>
      <c r="T712" s="1">
        <f>(Table2[[#This Row],[Close Price]]-Table2[[#This Row],[50D EMA]])/Table2[[#This Row],[50D EMA]]</f>
        <v>-9.8055002499377639E-2</v>
      </c>
      <c r="U712" s="1">
        <f>(Table2[[#This Row],[Close Price]]-Table2[[#This Row],[200D EMA]])/Table2[[#This Row],[200D EMA]]</f>
        <v>-0.14852566091722422</v>
      </c>
      <c r="V712">
        <v>1.1372958476758901</v>
      </c>
      <c r="W712">
        <v>20.2</v>
      </c>
      <c r="X712">
        <v>21.2</v>
      </c>
      <c r="Y712">
        <v>20.2</v>
      </c>
      <c r="Z712">
        <v>21.2</v>
      </c>
      <c r="AA712">
        <v>20.2</v>
      </c>
      <c r="AB712">
        <v>25.88</v>
      </c>
      <c r="AC712" s="1">
        <f>(Table2[[#This Row],[Close Price]]/Table2[[#This Row],[Day Low]])-1</f>
        <v>0</v>
      </c>
      <c r="AD712" s="1">
        <f>(Table2[[#This Row],[Day High]]/Table2[[#This Row],[Close Price]])-1</f>
        <v>4.9504950495049549E-2</v>
      </c>
      <c r="AE712" s="1">
        <f>(Table2[[#This Row],[Close Price]]/Table2[[#This Row],[Current Week Low]])-1</f>
        <v>0</v>
      </c>
      <c r="AF712" s="1">
        <f>(Table2[[#This Row],[Current Week High]]/Table2[[#This Row],[Close Price]])-1</f>
        <v>4.9504950495049549E-2</v>
      </c>
      <c r="AG712" s="1">
        <f>(Table2[[#This Row],[Close Price]]/Table2[[#This Row],[Current Month Low]])-1</f>
        <v>0</v>
      </c>
      <c r="AH712" s="1">
        <f>(Table2[[#This Row],[Current Month High]]/Table2[[#This Row],[Close Price]])-1</f>
        <v>0.28118811881188122</v>
      </c>
      <c r="AI712">
        <v>123.514851485148</v>
      </c>
      <c r="AJ712">
        <v>20.958083832335301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0.1</v>
      </c>
      <c r="AM712" t="s">
        <v>3188</v>
      </c>
      <c r="AN712">
        <v>-15.3</v>
      </c>
      <c r="AO712" t="s">
        <v>3189</v>
      </c>
      <c r="AQ712">
        <f>(Table2[[#This Row],[Sharpe Ratio]]-AVERAGE(Table2[Sharpe Ratio]))/_xlfn.STDEV.P(Table2[Sharpe Ratio])</f>
        <v>-0.71731934386752505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703</v>
      </c>
      <c r="AT712">
        <f>_xlfn.RANK.AVG(Table2[[#This Row],[6M Return vs Nifty Z-Score]],Table2[6M Return vs Nifty Z-Score])</f>
        <v>719</v>
      </c>
      <c r="AU712">
        <f>_xlfn.RANK.AVG(Table2[[#This Row],[Sharpe Ratio Z-Score]],Table2[Sharpe Ratio Z-Score])</f>
        <v>541.5</v>
      </c>
      <c r="AV712">
        <f>(Table2[[#This Row],[Rank 1Y]]+Table2[[#This Row],[Rank 6M]]+Table2[[#This Row],[Rank Sharpe]])/3</f>
        <v>654.5</v>
      </c>
    </row>
    <row r="713" spans="1:48" x14ac:dyDescent="0.3">
      <c r="A713" t="s">
        <v>815</v>
      </c>
      <c r="B713" t="s">
        <v>816</v>
      </c>
      <c r="C713" t="s">
        <v>3143</v>
      </c>
      <c r="D713" t="s">
        <v>482</v>
      </c>
      <c r="E713">
        <v>19980.248463749998</v>
      </c>
      <c r="F713">
        <v>530.95000000000005</v>
      </c>
      <c r="G713">
        <v>-13.722788878092199</v>
      </c>
      <c r="H713">
        <f>(Table2[[#This Row],[1Y Return vs Nifty]]-AVERAGE(Table2[1Y Return vs Nifty]))/_xlfn.STDEV.P(Table2[1Y Return vs Nifty])</f>
        <v>-0.66630952296875179</v>
      </c>
      <c r="I713">
        <v>-8.3717311643747596</v>
      </c>
      <c r="J713">
        <f>(Table2[[#This Row],[1M Return vs Nifty]]-AVERAGE(Table2[1M Return vs Nifty]))/_xlfn.STDEV.P(Table2[1M Return vs Nifty])</f>
        <v>-0.89352365160961167</v>
      </c>
      <c r="K713">
        <v>-34.8028446578803</v>
      </c>
      <c r="L713">
        <f>(Table2[[#This Row],[6M Return vs Nifty]]-AVERAGE(Table2[6M Return vs Nifty]))/_xlfn.STDEV.P(Table2[6M Return vs Nifty])</f>
        <v>-1.4211579833673009</v>
      </c>
      <c r="M713">
        <v>-1.54649239477107</v>
      </c>
      <c r="N713">
        <f>(Table2[[#This Row],[1W Return vs Nifty]]-AVERAGE(Table2[1W Return vs Nifty]))/_xlfn.STDEV.P(Table2[1W Return vs Nifty])</f>
        <v>-0.76377548111206361</v>
      </c>
      <c r="O713">
        <v>578.77</v>
      </c>
      <c r="P713">
        <v>612.23177005488606</v>
      </c>
      <c r="Q713">
        <v>634.43140518073199</v>
      </c>
      <c r="R713">
        <v>24.547077953988602</v>
      </c>
      <c r="S713" s="1">
        <f>(Table2[[#This Row],[Close Price]]-Table2[[#This Row],[20D EMA]])/Table2[[#This Row],[20D EMA]]</f>
        <v>-8.2623494652452514E-2</v>
      </c>
      <c r="T713" s="1">
        <f>(Table2[[#This Row],[Close Price]]-Table2[[#This Row],[50D EMA]])/Table2[[#This Row],[50D EMA]]</f>
        <v>-0.13276307116110483</v>
      </c>
      <c r="U713" s="1">
        <f>(Table2[[#This Row],[Close Price]]-Table2[[#This Row],[200D EMA]])/Table2[[#This Row],[200D EMA]]</f>
        <v>-0.16310889457190875</v>
      </c>
      <c r="V713">
        <v>0.86742130023917197</v>
      </c>
      <c r="W713">
        <v>528.04999999999995</v>
      </c>
      <c r="X713">
        <v>557.75</v>
      </c>
      <c r="Y713">
        <v>528.04999999999995</v>
      </c>
      <c r="Z713">
        <v>557.75</v>
      </c>
      <c r="AA713">
        <v>528.04999999999995</v>
      </c>
      <c r="AB713">
        <v>592.79999999999995</v>
      </c>
      <c r="AC713" s="1">
        <f>(Table2[[#This Row],[Close Price]]/Table2[[#This Row],[Day Low]])-1</f>
        <v>5.4919041757410803E-3</v>
      </c>
      <c r="AD713" s="1">
        <f>(Table2[[#This Row],[Day High]]/Table2[[#This Row],[Close Price]])-1</f>
        <v>5.0475562670684537E-2</v>
      </c>
      <c r="AE713" s="1">
        <f>(Table2[[#This Row],[Close Price]]/Table2[[#This Row],[Current Week Low]])-1</f>
        <v>5.4919041757410803E-3</v>
      </c>
      <c r="AF713" s="1">
        <f>(Table2[[#This Row],[Current Week High]]/Table2[[#This Row],[Close Price]])-1</f>
        <v>5.0475562670684537E-2</v>
      </c>
      <c r="AG713" s="1">
        <f>(Table2[[#This Row],[Close Price]]/Table2[[#This Row],[Current Month Low]])-1</f>
        <v>5.4919041757410803E-3</v>
      </c>
      <c r="AH713" s="1">
        <f>(Table2[[#This Row],[Current Month High]]/Table2[[#This Row],[Close Price]])-1</f>
        <v>0.11648931161126264</v>
      </c>
      <c r="AI713">
        <v>44.881815613522903</v>
      </c>
      <c r="AJ713">
        <v>21.221461187214601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-0.24</v>
      </c>
      <c r="AM713" t="s">
        <v>3189</v>
      </c>
      <c r="AN713">
        <v>-5.4</v>
      </c>
      <c r="AO713" t="s">
        <v>3189</v>
      </c>
      <c r="AP713">
        <v>-0.12249261477242</v>
      </c>
      <c r="AQ713">
        <f>(Table2[[#This Row],[Sharpe Ratio]]-AVERAGE(Table2[Sharpe Ratio]))/_xlfn.STDEV.P(Table2[Sharpe Ratio])</f>
        <v>-2.1474336872348183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536</v>
      </c>
      <c r="AT713">
        <f>_xlfn.RANK.AVG(Table2[[#This Row],[6M Return vs Nifty Z-Score]],Table2[6M Return vs Nifty Z-Score])</f>
        <v>708</v>
      </c>
      <c r="AU713">
        <f>_xlfn.RANK.AVG(Table2[[#This Row],[Sharpe Ratio Z-Score]],Table2[Sharpe Ratio Z-Score])</f>
        <v>725</v>
      </c>
      <c r="AV713">
        <f>(Table2[[#This Row],[Rank 1Y]]+Table2[[#This Row],[Rank 6M]]+Table2[[#This Row],[Rank Sharpe]])/3</f>
        <v>656.33333333333337</v>
      </c>
    </row>
    <row r="714" spans="1:48" x14ac:dyDescent="0.3">
      <c r="A714" t="s">
        <v>1238</v>
      </c>
      <c r="B714" t="s">
        <v>1239</v>
      </c>
      <c r="C714" t="s">
        <v>3137</v>
      </c>
      <c r="D714" t="s">
        <v>77</v>
      </c>
      <c r="E714">
        <v>9569.8394984250008</v>
      </c>
      <c r="F714">
        <v>1196.95</v>
      </c>
      <c r="G714">
        <v>-30.634002936421599</v>
      </c>
      <c r="H714">
        <f>(Table2[[#This Row],[1Y Return vs Nifty]]-AVERAGE(Table2[1Y Return vs Nifty]))/_xlfn.STDEV.P(Table2[1Y Return vs Nifty])</f>
        <v>-0.97027442759890692</v>
      </c>
      <c r="I714">
        <v>-5.8388175013971297</v>
      </c>
      <c r="J714">
        <f>(Table2[[#This Row],[1M Return vs Nifty]]-AVERAGE(Table2[1M Return vs Nifty]))/_xlfn.STDEV.P(Table2[1M Return vs Nifty])</f>
        <v>-0.61053034448133026</v>
      </c>
      <c r="K714">
        <v>-31.570470152076901</v>
      </c>
      <c r="L714">
        <f>(Table2[[#This Row],[6M Return vs Nifty]]-AVERAGE(Table2[6M Return vs Nifty]))/_xlfn.STDEV.P(Table2[6M Return vs Nifty])</f>
        <v>-1.3070706446690714</v>
      </c>
      <c r="M714">
        <v>3.8564572159074499</v>
      </c>
      <c r="N714">
        <f>(Table2[[#This Row],[1W Return vs Nifty]]-AVERAGE(Table2[1W Return vs Nifty]))/_xlfn.STDEV.P(Table2[1W Return vs Nifty])</f>
        <v>0.61888459212180769</v>
      </c>
      <c r="O714">
        <v>1281.74</v>
      </c>
      <c r="P714">
        <v>1338.6260597149201</v>
      </c>
      <c r="Q714">
        <v>1399.85294222278</v>
      </c>
      <c r="R714">
        <v>34.341499601778402</v>
      </c>
      <c r="S714" s="1">
        <f>(Table2[[#This Row],[Close Price]]-Table2[[#This Row],[20D EMA]])/Table2[[#This Row],[20D EMA]]</f>
        <v>-6.6152261769157519E-2</v>
      </c>
      <c r="T714" s="1">
        <f>(Table2[[#This Row],[Close Price]]-Table2[[#This Row],[50D EMA]])/Table2[[#This Row],[50D EMA]]</f>
        <v>-0.10583692039066683</v>
      </c>
      <c r="U714" s="1">
        <f>(Table2[[#This Row],[Close Price]]-Table2[[#This Row],[200D EMA]])/Table2[[#This Row],[200D EMA]]</f>
        <v>-0.14494589831743121</v>
      </c>
      <c r="V714">
        <v>1.0299026426825</v>
      </c>
      <c r="W714">
        <v>1178</v>
      </c>
      <c r="X714">
        <v>1258.75</v>
      </c>
      <c r="Y714">
        <v>1178</v>
      </c>
      <c r="Z714">
        <v>1258.75</v>
      </c>
      <c r="AA714">
        <v>1178</v>
      </c>
      <c r="AB714">
        <v>1298</v>
      </c>
      <c r="AC714" s="1">
        <f>(Table2[[#This Row],[Close Price]]/Table2[[#This Row],[Day Low]])-1</f>
        <v>1.6086587436332733E-2</v>
      </c>
      <c r="AD714" s="1">
        <f>(Table2[[#This Row],[Day High]]/Table2[[#This Row],[Close Price]])-1</f>
        <v>5.1631229374660581E-2</v>
      </c>
      <c r="AE714" s="1">
        <f>(Table2[[#This Row],[Close Price]]/Table2[[#This Row],[Current Week Low]])-1</f>
        <v>1.6086587436332733E-2</v>
      </c>
      <c r="AF714" s="1">
        <f>(Table2[[#This Row],[Current Week High]]/Table2[[#This Row],[Close Price]])-1</f>
        <v>5.1631229374660581E-2</v>
      </c>
      <c r="AG714" s="1">
        <f>(Table2[[#This Row],[Close Price]]/Table2[[#This Row],[Current Month Low]])-1</f>
        <v>1.6086587436332733E-2</v>
      </c>
      <c r="AH714" s="1">
        <f>(Table2[[#This Row],[Current Month High]]/Table2[[#This Row],[Close Price]])-1</f>
        <v>8.4422908225072035E-2</v>
      </c>
      <c r="AI714">
        <v>50.549312836793497</v>
      </c>
      <c r="AJ714">
        <v>5.1940062398383002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</v>
      </c>
      <c r="AM714" t="s">
        <v>3189</v>
      </c>
      <c r="AN714">
        <v>-9.06</v>
      </c>
      <c r="AO714" t="s">
        <v>3189</v>
      </c>
      <c r="AP714">
        <v>-3.1861866513913997E-2</v>
      </c>
      <c r="AQ714">
        <f>(Table2[[#This Row],[Sharpe Ratio]]-AVERAGE(Table2[Sharpe Ratio]))/_xlfn.STDEV.P(Table2[Sharpe Ratio])</f>
        <v>-1.0893100340218671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650</v>
      </c>
      <c r="AT714">
        <f>_xlfn.RANK.AVG(Table2[[#This Row],[6M Return vs Nifty Z-Score]],Table2[6M Return vs Nifty Z-Score])</f>
        <v>694</v>
      </c>
      <c r="AU714">
        <f>_xlfn.RANK.AVG(Table2[[#This Row],[Sharpe Ratio Z-Score]],Table2[Sharpe Ratio Z-Score])</f>
        <v>631</v>
      </c>
      <c r="AV714">
        <f>(Table2[[#This Row],[Rank 1Y]]+Table2[[#This Row],[Rank 6M]]+Table2[[#This Row],[Rank Sharpe]])/3</f>
        <v>658.33333333333337</v>
      </c>
    </row>
    <row r="715" spans="1:48" x14ac:dyDescent="0.3">
      <c r="A715" t="s">
        <v>2288</v>
      </c>
      <c r="B715" t="s">
        <v>2289</v>
      </c>
      <c r="C715" t="s">
        <v>3129</v>
      </c>
      <c r="D715" t="s">
        <v>24</v>
      </c>
      <c r="E715">
        <v>2410.6395810720001</v>
      </c>
      <c r="F715">
        <v>44.9</v>
      </c>
      <c r="G715">
        <v>-61.139206889704397</v>
      </c>
      <c r="H715">
        <f>(Table2[[#This Row],[1Y Return vs Nifty]]-AVERAGE(Table2[1Y Return vs Nifty]))/_xlfn.STDEV.P(Table2[1Y Return vs Nifty])</f>
        <v>-1.5185799116641372</v>
      </c>
      <c r="I715">
        <v>-4.9957299289862496</v>
      </c>
      <c r="J715">
        <f>(Table2[[#This Row],[1M Return vs Nifty]]-AVERAGE(Table2[1M Return vs Nifty]))/_xlfn.STDEV.P(Table2[1M Return vs Nifty])</f>
        <v>-0.51633521110484115</v>
      </c>
      <c r="K715">
        <v>-38.123441786789897</v>
      </c>
      <c r="L715">
        <f>(Table2[[#This Row],[6M Return vs Nifty]]-AVERAGE(Table2[6M Return vs Nifty]))/_xlfn.STDEV.P(Table2[6M Return vs Nifty])</f>
        <v>-1.5383591581216842</v>
      </c>
      <c r="M715">
        <v>4.6210142392189297</v>
      </c>
      <c r="N715">
        <f>(Table2[[#This Row],[1W Return vs Nifty]]-AVERAGE(Table2[1W Return vs Nifty]))/_xlfn.STDEV.P(Table2[1W Return vs Nifty])</f>
        <v>0.81454114012181111</v>
      </c>
      <c r="O715">
        <v>47.53</v>
      </c>
      <c r="P715">
        <v>49.413787805881498</v>
      </c>
      <c r="Q715">
        <v>57.682529110208101</v>
      </c>
      <c r="R715">
        <v>46.218616051220501</v>
      </c>
      <c r="S715" s="1">
        <f>(Table2[[#This Row],[Close Price]]-Table2[[#This Row],[20D EMA]])/Table2[[#This Row],[20D EMA]]</f>
        <v>-5.5333473595623871E-2</v>
      </c>
      <c r="T715" s="1">
        <f>(Table2[[#This Row],[Close Price]]-Table2[[#This Row],[50D EMA]])/Table2[[#This Row],[50D EMA]]</f>
        <v>-9.134672742785048E-2</v>
      </c>
      <c r="U715" s="1">
        <f>(Table2[[#This Row],[Close Price]]-Table2[[#This Row],[200D EMA]])/Table2[[#This Row],[200D EMA]]</f>
        <v>-0.22160139833303483</v>
      </c>
      <c r="V715">
        <v>1.7295814051058001</v>
      </c>
      <c r="W715">
        <v>44.55</v>
      </c>
      <c r="X715">
        <v>48.09</v>
      </c>
      <c r="Y715">
        <v>44.55</v>
      </c>
      <c r="Z715">
        <v>48.09</v>
      </c>
      <c r="AA715">
        <v>44</v>
      </c>
      <c r="AB715">
        <v>48.09</v>
      </c>
      <c r="AC715" s="1">
        <f>(Table2[[#This Row],[Close Price]]/Table2[[#This Row],[Day Low]])-1</f>
        <v>7.8563411896745983E-3</v>
      </c>
      <c r="AD715" s="1">
        <f>(Table2[[#This Row],[Day High]]/Table2[[#This Row],[Close Price]])-1</f>
        <v>7.1046770601336462E-2</v>
      </c>
      <c r="AE715" s="1">
        <f>(Table2[[#This Row],[Close Price]]/Table2[[#This Row],[Current Week Low]])-1</f>
        <v>7.8563411896745983E-3</v>
      </c>
      <c r="AF715" s="1">
        <f>(Table2[[#This Row],[Current Week High]]/Table2[[#This Row],[Close Price]])-1</f>
        <v>7.1046770601336462E-2</v>
      </c>
      <c r="AG715" s="1">
        <f>(Table2[[#This Row],[Close Price]]/Table2[[#This Row],[Current Month Low]])-1</f>
        <v>2.0454545454545503E-2</v>
      </c>
      <c r="AH715" s="1">
        <f>(Table2[[#This Row],[Current Month High]]/Table2[[#This Row],[Close Price]])-1</f>
        <v>7.1046770601336462E-2</v>
      </c>
      <c r="AI715">
        <v>83.518930957683693</v>
      </c>
      <c r="AJ715">
        <v>2.0454545454545499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-0.09</v>
      </c>
      <c r="AM715" t="s">
        <v>3189</v>
      </c>
      <c r="AN715">
        <v>-10</v>
      </c>
      <c r="AO715" t="s">
        <v>3189</v>
      </c>
      <c r="AQ715">
        <f>(Table2[[#This Row],[Sharpe Ratio]]-AVERAGE(Table2[Sharpe Ratio]))/_xlfn.STDEV.P(Table2[Sharpe Ratio])</f>
        <v>-0.71731934386752505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726</v>
      </c>
      <c r="AT715">
        <f>_xlfn.RANK.AVG(Table2[[#This Row],[6M Return vs Nifty Z-Score]],Table2[6M Return vs Nifty Z-Score])</f>
        <v>715</v>
      </c>
      <c r="AU715">
        <f>_xlfn.RANK.AVG(Table2[[#This Row],[Sharpe Ratio Z-Score]],Table2[Sharpe Ratio Z-Score])</f>
        <v>541.5</v>
      </c>
      <c r="AV715">
        <f>(Table2[[#This Row],[Rank 1Y]]+Table2[[#This Row],[Rank 6M]]+Table2[[#This Row],[Rank Sharpe]])/3</f>
        <v>660.83333333333337</v>
      </c>
    </row>
    <row r="716" spans="1:48" x14ac:dyDescent="0.3">
      <c r="A716" t="s">
        <v>365</v>
      </c>
      <c r="B716" t="s">
        <v>366</v>
      </c>
      <c r="C716" t="s">
        <v>3130</v>
      </c>
      <c r="D716" t="s">
        <v>27</v>
      </c>
      <c r="E716">
        <v>68236.120490560003</v>
      </c>
      <c r="F716">
        <v>9.16</v>
      </c>
      <c r="G716">
        <v>-42.127853595654798</v>
      </c>
      <c r="H716">
        <f>(Table2[[#This Row],[1Y Return vs Nifty]]-AVERAGE(Table2[1Y Return vs Nifty]))/_xlfn.STDEV.P(Table2[1Y Return vs Nifty])</f>
        <v>-1.1768667637503301</v>
      </c>
      <c r="I716">
        <v>-26.7678378791231</v>
      </c>
      <c r="J716">
        <f>(Table2[[#This Row],[1M Return vs Nifty]]-AVERAGE(Table2[1M Return vs Nifty]))/_xlfn.STDEV.P(Table2[1M Return vs Nifty])</f>
        <v>-2.9488542985182016</v>
      </c>
      <c r="K716">
        <v>-40.4784779038892</v>
      </c>
      <c r="L716">
        <f>(Table2[[#This Row],[6M Return vs Nifty]]-AVERAGE(Table2[6M Return vs Nifty]))/_xlfn.STDEV.P(Table2[6M Return vs Nifty])</f>
        <v>-1.6214806536834405</v>
      </c>
      <c r="M716">
        <v>-3.8826003649970899</v>
      </c>
      <c r="N716">
        <f>(Table2[[#This Row],[1W Return vs Nifty]]-AVERAGE(Table2[1W Return vs Nifty]))/_xlfn.STDEV.P(Table2[1W Return vs Nifty])</f>
        <v>-1.3616050834483513</v>
      </c>
      <c r="O716">
        <v>11.36</v>
      </c>
      <c r="P716">
        <v>13.173297666599099</v>
      </c>
      <c r="Q716">
        <v>13.843823634685</v>
      </c>
      <c r="R716">
        <v>18.863907808143601</v>
      </c>
      <c r="S716" s="1">
        <f>(Table2[[#This Row],[Close Price]]-Table2[[#This Row],[20D EMA]])/Table2[[#This Row],[20D EMA]]</f>
        <v>-0.19366197183098585</v>
      </c>
      <c r="T716" s="1">
        <f>(Table2[[#This Row],[Close Price]]-Table2[[#This Row],[50D EMA]])/Table2[[#This Row],[50D EMA]]</f>
        <v>-0.30465398779948749</v>
      </c>
      <c r="U716" s="1">
        <f>(Table2[[#This Row],[Close Price]]-Table2[[#This Row],[200D EMA]])/Table2[[#This Row],[200D EMA]]</f>
        <v>-0.33833309050181171</v>
      </c>
      <c r="V716">
        <v>1.1630890322329701</v>
      </c>
      <c r="W716">
        <v>8.9</v>
      </c>
      <c r="X716">
        <v>9.81</v>
      </c>
      <c r="Y716">
        <v>8.9</v>
      </c>
      <c r="Z716">
        <v>9.81</v>
      </c>
      <c r="AA716">
        <v>8.9</v>
      </c>
      <c r="AB716">
        <v>10.53</v>
      </c>
      <c r="AC716" s="1">
        <f>(Table2[[#This Row],[Close Price]]/Table2[[#This Row],[Day Low]])-1</f>
        <v>2.9213483146067309E-2</v>
      </c>
      <c r="AD716" s="1">
        <f>(Table2[[#This Row],[Day High]]/Table2[[#This Row],[Close Price]])-1</f>
        <v>7.096069868995647E-2</v>
      </c>
      <c r="AE716" s="1">
        <f>(Table2[[#This Row],[Close Price]]/Table2[[#This Row],[Current Week Low]])-1</f>
        <v>2.9213483146067309E-2</v>
      </c>
      <c r="AF716" s="1">
        <f>(Table2[[#This Row],[Current Week High]]/Table2[[#This Row],[Close Price]])-1</f>
        <v>7.096069868995647E-2</v>
      </c>
      <c r="AG716" s="1">
        <f>(Table2[[#This Row],[Close Price]]/Table2[[#This Row],[Current Month Low]])-1</f>
        <v>2.9213483146067309E-2</v>
      </c>
      <c r="AH716" s="1">
        <f>(Table2[[#This Row],[Current Month High]]/Table2[[#This Row],[Close Price]])-1</f>
        <v>0.14956331877729245</v>
      </c>
      <c r="AI716">
        <v>109.388646288209</v>
      </c>
      <c r="AJ716">
        <v>2.9213483146067301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-0.44</v>
      </c>
      <c r="AM716" t="s">
        <v>3189</v>
      </c>
      <c r="AN716">
        <v>-28.99</v>
      </c>
      <c r="AO716" t="s">
        <v>3189</v>
      </c>
      <c r="AP716">
        <v>-8.0567211159449995E-3</v>
      </c>
      <c r="AQ716">
        <f>(Table2[[#This Row],[Sharpe Ratio]]-AVERAGE(Table2[Sharpe Ratio]))/_xlfn.STDEV.P(Table2[Sharpe Ratio])</f>
        <v>-0.81138242228110913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688</v>
      </c>
      <c r="AT716">
        <f>_xlfn.RANK.AVG(Table2[[#This Row],[6M Return vs Nifty Z-Score]],Table2[6M Return vs Nifty Z-Score])</f>
        <v>722</v>
      </c>
      <c r="AU716">
        <f>_xlfn.RANK.AVG(Table2[[#This Row],[Sharpe Ratio Z-Score]],Table2[Sharpe Ratio Z-Score])</f>
        <v>579</v>
      </c>
      <c r="AV716">
        <f>(Table2[[#This Row],[Rank 1Y]]+Table2[[#This Row],[Rank 6M]]+Table2[[#This Row],[Rank Sharpe]])/3</f>
        <v>663</v>
      </c>
    </row>
    <row r="717" spans="1:48" x14ac:dyDescent="0.3">
      <c r="A717" t="s">
        <v>1660</v>
      </c>
      <c r="B717" t="s">
        <v>1661</v>
      </c>
      <c r="C717" t="s">
        <v>3129</v>
      </c>
      <c r="D717" t="s">
        <v>24</v>
      </c>
      <c r="E717">
        <v>5403.9452541999999</v>
      </c>
      <c r="F717">
        <v>308.45</v>
      </c>
      <c r="G717">
        <v>-38.3120871578015</v>
      </c>
      <c r="H717">
        <f>(Table2[[#This Row],[1Y Return vs Nifty]]-AVERAGE(Table2[1Y Return vs Nifty]))/_xlfn.STDEV.P(Table2[1Y Return vs Nifty])</f>
        <v>-1.1082815588459105</v>
      </c>
      <c r="I717">
        <v>1.6872595961085399</v>
      </c>
      <c r="J717">
        <f>(Table2[[#This Row],[1M Return vs Nifty]]-AVERAGE(Table2[1M Return vs Nifty]))/_xlfn.STDEV.P(Table2[1M Return vs Nifty])</f>
        <v>0.23033110241922167</v>
      </c>
      <c r="K717">
        <v>-30.484884588442199</v>
      </c>
      <c r="L717">
        <f>(Table2[[#This Row],[6M Return vs Nifty]]-AVERAGE(Table2[6M Return vs Nifty]))/_xlfn.STDEV.P(Table2[6M Return vs Nifty])</f>
        <v>-1.268754673650881</v>
      </c>
      <c r="M717">
        <v>7.2629424225256702</v>
      </c>
      <c r="N717">
        <f>(Table2[[#This Row],[1W Return vs Nifty]]-AVERAGE(Table2[1W Return vs Nifty]))/_xlfn.STDEV.P(Table2[1W Return vs Nifty])</f>
        <v>1.490632697257541</v>
      </c>
      <c r="O717">
        <v>318.25</v>
      </c>
      <c r="P717">
        <v>326.07700648822703</v>
      </c>
      <c r="Q717">
        <v>341.534163668791</v>
      </c>
      <c r="R717">
        <v>53.662690737952097</v>
      </c>
      <c r="S717" s="1">
        <f>(Table2[[#This Row],[Close Price]]-Table2[[#This Row],[20D EMA]])/Table2[[#This Row],[20D EMA]]</f>
        <v>-3.0793401413982752E-2</v>
      </c>
      <c r="T717" s="1">
        <f>(Table2[[#This Row],[Close Price]]-Table2[[#This Row],[50D EMA]])/Table2[[#This Row],[50D EMA]]</f>
        <v>-5.4057802719872122E-2</v>
      </c>
      <c r="U717" s="1">
        <f>(Table2[[#This Row],[Close Price]]-Table2[[#This Row],[200D EMA]])/Table2[[#This Row],[200D EMA]]</f>
        <v>-9.6869265766557341E-2</v>
      </c>
      <c r="V717">
        <v>0.97674479196714703</v>
      </c>
      <c r="W717">
        <v>306.39999999999998</v>
      </c>
      <c r="X717">
        <v>320.14999999999998</v>
      </c>
      <c r="Y717">
        <v>306.39999999999998</v>
      </c>
      <c r="Z717">
        <v>320.14999999999998</v>
      </c>
      <c r="AA717">
        <v>306.39999999999998</v>
      </c>
      <c r="AB717">
        <v>320.8</v>
      </c>
      <c r="AC717" s="1">
        <f>(Table2[[#This Row],[Close Price]]/Table2[[#This Row],[Day Low]])-1</f>
        <v>6.6906005221931686E-3</v>
      </c>
      <c r="AD717" s="1">
        <f>(Table2[[#This Row],[Day High]]/Table2[[#This Row],[Close Price]])-1</f>
        <v>3.7931593451126622E-2</v>
      </c>
      <c r="AE717" s="1">
        <f>(Table2[[#This Row],[Close Price]]/Table2[[#This Row],[Current Week Low]])-1</f>
        <v>6.6906005221931686E-3</v>
      </c>
      <c r="AF717" s="1">
        <f>(Table2[[#This Row],[Current Week High]]/Table2[[#This Row],[Close Price]])-1</f>
        <v>3.7931593451126622E-2</v>
      </c>
      <c r="AG717" s="1">
        <f>(Table2[[#This Row],[Close Price]]/Table2[[#This Row],[Current Month Low]])-1</f>
        <v>6.6906005221931686E-3</v>
      </c>
      <c r="AH717" s="1">
        <f>(Table2[[#This Row],[Current Month High]]/Table2[[#This Row],[Close Price]])-1</f>
        <v>4.0038904198411496E-2</v>
      </c>
      <c r="AI717">
        <v>36.894148160155602</v>
      </c>
      <c r="AJ717">
        <v>0.88307440719541597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-0.11</v>
      </c>
      <c r="AM717" t="s">
        <v>3189</v>
      </c>
      <c r="AN717">
        <v>-3.68</v>
      </c>
      <c r="AO717" t="s">
        <v>3189</v>
      </c>
      <c r="AP717">
        <v>-2.760400199311E-2</v>
      </c>
      <c r="AQ717">
        <f>(Table2[[#This Row],[Sharpe Ratio]]-AVERAGE(Table2[Sharpe Ratio]))/_xlfn.STDEV.P(Table2[Sharpe Ratio])</f>
        <v>-1.0395990115685563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678</v>
      </c>
      <c r="AT717">
        <f>_xlfn.RANK.AVG(Table2[[#This Row],[6M Return vs Nifty Z-Score]],Table2[6M Return vs Nifty Z-Score])</f>
        <v>691</v>
      </c>
      <c r="AU717">
        <f>_xlfn.RANK.AVG(Table2[[#This Row],[Sharpe Ratio Z-Score]],Table2[Sharpe Ratio Z-Score])</f>
        <v>621</v>
      </c>
      <c r="AV717">
        <f>(Table2[[#This Row],[Rank 1Y]]+Table2[[#This Row],[Rank 6M]]+Table2[[#This Row],[Rank Sharpe]])/3</f>
        <v>663.33333333333337</v>
      </c>
    </row>
    <row r="718" spans="1:48" x14ac:dyDescent="0.3">
      <c r="A718" t="s">
        <v>1416</v>
      </c>
      <c r="B718" t="s">
        <v>1417</v>
      </c>
      <c r="C718" t="s">
        <v>3139</v>
      </c>
      <c r="D718" t="s">
        <v>125</v>
      </c>
      <c r="E718">
        <v>7820.6618910999996</v>
      </c>
      <c r="F718">
        <v>640.35</v>
      </c>
      <c r="G718">
        <v>-43.490740243658102</v>
      </c>
      <c r="H718">
        <f>(Table2[[#This Row],[1Y Return vs Nifty]]-AVERAGE(Table2[1Y Return vs Nifty]))/_xlfn.STDEV.P(Table2[1Y Return vs Nifty])</f>
        <v>-1.2013635094335884</v>
      </c>
      <c r="I718">
        <v>-8.8803742601550404</v>
      </c>
      <c r="J718">
        <f>(Table2[[#This Row],[1M Return vs Nifty]]-AVERAGE(Table2[1M Return vs Nifty]))/_xlfn.STDEV.P(Table2[1M Return vs Nifty])</f>
        <v>-0.95035250998199439</v>
      </c>
      <c r="K718">
        <v>-16.980904527160199</v>
      </c>
      <c r="L718">
        <f>(Table2[[#This Row],[6M Return vs Nifty]]-AVERAGE(Table2[6M Return vs Nifty]))/_xlfn.STDEV.P(Table2[6M Return vs Nifty])</f>
        <v>-0.79212885437790792</v>
      </c>
      <c r="M718">
        <v>2.1182051236227002</v>
      </c>
      <c r="N718">
        <f>(Table2[[#This Row],[1W Return vs Nifty]]-AVERAGE(Table2[1W Return vs Nifty]))/_xlfn.STDEV.P(Table2[1W Return vs Nifty])</f>
        <v>0.17405131800294471</v>
      </c>
      <c r="O718">
        <v>671.99</v>
      </c>
      <c r="P718">
        <v>676.12884204704596</v>
      </c>
      <c r="Q718">
        <v>697.97206726733896</v>
      </c>
      <c r="R718">
        <v>35.510876149767498</v>
      </c>
      <c r="S718" s="1">
        <f>(Table2[[#This Row],[Close Price]]-Table2[[#This Row],[20D EMA]])/Table2[[#This Row],[20D EMA]]</f>
        <v>-4.7084033988600997E-2</v>
      </c>
      <c r="T718" s="1">
        <f>(Table2[[#This Row],[Close Price]]-Table2[[#This Row],[50D EMA]])/Table2[[#This Row],[50D EMA]]</f>
        <v>-5.2917195395365789E-2</v>
      </c>
      <c r="U718" s="1">
        <f>(Table2[[#This Row],[Close Price]]-Table2[[#This Row],[200D EMA]])/Table2[[#This Row],[200D EMA]]</f>
        <v>-8.2556408729847333E-2</v>
      </c>
      <c r="V718">
        <v>0.42764867727153599</v>
      </c>
      <c r="W718">
        <v>634.79999999999995</v>
      </c>
      <c r="X718">
        <v>665.75</v>
      </c>
      <c r="Y718">
        <v>634.79999999999995</v>
      </c>
      <c r="Z718">
        <v>665.75</v>
      </c>
      <c r="AA718">
        <v>634.79999999999995</v>
      </c>
      <c r="AB718">
        <v>675.55</v>
      </c>
      <c r="AC718" s="1">
        <f>(Table2[[#This Row],[Close Price]]/Table2[[#This Row],[Day Low]])-1</f>
        <v>8.7429111531192039E-3</v>
      </c>
      <c r="AD718" s="1">
        <f>(Table2[[#This Row],[Day High]]/Table2[[#This Row],[Close Price]])-1</f>
        <v>3.9665807761380512E-2</v>
      </c>
      <c r="AE718" s="1">
        <f>(Table2[[#This Row],[Close Price]]/Table2[[#This Row],[Current Week Low]])-1</f>
        <v>8.7429111531192039E-3</v>
      </c>
      <c r="AF718" s="1">
        <f>(Table2[[#This Row],[Current Week High]]/Table2[[#This Row],[Close Price]])-1</f>
        <v>3.9665807761380512E-2</v>
      </c>
      <c r="AG718" s="1">
        <f>(Table2[[#This Row],[Close Price]]/Table2[[#This Row],[Current Month Low]])-1</f>
        <v>8.7429111531192039E-3</v>
      </c>
      <c r="AH718" s="1">
        <f>(Table2[[#This Row],[Current Month High]]/Table2[[#This Row],[Close Price]])-1</f>
        <v>5.4969938314983979E-2</v>
      </c>
      <c r="AI718">
        <v>32.583743265401701</v>
      </c>
      <c r="AJ718">
        <v>6.9746074173070403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-0.14000000000000001</v>
      </c>
      <c r="AM718" t="s">
        <v>3189</v>
      </c>
      <c r="AN718">
        <v>-4.3</v>
      </c>
      <c r="AO718" t="s">
        <v>3189</v>
      </c>
      <c r="AP718">
        <v>-0.103058540787884</v>
      </c>
      <c r="AQ718">
        <f>(Table2[[#This Row],[Sharpe Ratio]]-AVERAGE(Table2[Sharpe Ratio]))/_xlfn.STDEV.P(Table2[Sharpe Ratio])</f>
        <v>-1.9205388004942352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695</v>
      </c>
      <c r="AT718">
        <f>_xlfn.RANK.AVG(Table2[[#This Row],[6M Return vs Nifty Z-Score]],Table2[6M Return vs Nifty Z-Score])</f>
        <v>581</v>
      </c>
      <c r="AU718">
        <f>_xlfn.RANK.AVG(Table2[[#This Row],[Sharpe Ratio Z-Score]],Table2[Sharpe Ratio Z-Score])</f>
        <v>716</v>
      </c>
      <c r="AV718">
        <f>(Table2[[#This Row],[Rank 1Y]]+Table2[[#This Row],[Rank 6M]]+Table2[[#This Row],[Rank Sharpe]])/3</f>
        <v>664</v>
      </c>
    </row>
    <row r="719" spans="1:48" x14ac:dyDescent="0.3">
      <c r="A719" t="s">
        <v>1374</v>
      </c>
      <c r="B719" t="s">
        <v>1375</v>
      </c>
      <c r="C719" t="s">
        <v>3143</v>
      </c>
      <c r="D719" t="s">
        <v>482</v>
      </c>
      <c r="E719">
        <v>8196.4135920000008</v>
      </c>
      <c r="F719">
        <v>733.05</v>
      </c>
      <c r="G719">
        <v>-43.108806451790798</v>
      </c>
      <c r="H719">
        <f>(Table2[[#This Row],[1Y Return vs Nifty]]-AVERAGE(Table2[1Y Return vs Nifty]))/_xlfn.STDEV.P(Table2[1Y Return vs Nifty])</f>
        <v>-1.1944985695055887</v>
      </c>
      <c r="I719">
        <v>-2.0259886389813402</v>
      </c>
      <c r="J719">
        <f>(Table2[[#This Row],[1M Return vs Nifty]]-AVERAGE(Table2[1M Return vs Nifty]))/_xlfn.STDEV.P(Table2[1M Return vs Nifty])</f>
        <v>-0.18453672888341208</v>
      </c>
      <c r="K719">
        <v>-26.631117941519999</v>
      </c>
      <c r="L719">
        <f>(Table2[[#This Row],[6M Return vs Nifty]]-AVERAGE(Table2[6M Return vs Nifty]))/_xlfn.STDEV.P(Table2[6M Return vs Nifty])</f>
        <v>-1.1327351685093892</v>
      </c>
      <c r="M719">
        <v>6.2990973402410999</v>
      </c>
      <c r="N719">
        <f>(Table2[[#This Row],[1W Return vs Nifty]]-AVERAGE(Table2[1W Return vs Nifty]))/_xlfn.STDEV.P(Table2[1W Return vs Nifty])</f>
        <v>1.243976665259062</v>
      </c>
      <c r="O719">
        <v>752.2</v>
      </c>
      <c r="P719">
        <v>765.02676922458102</v>
      </c>
      <c r="Q719">
        <v>822.69203177950601</v>
      </c>
      <c r="R719">
        <v>45.993100454264699</v>
      </c>
      <c r="S719" s="1">
        <f>(Table2[[#This Row],[Close Price]]-Table2[[#This Row],[20D EMA]])/Table2[[#This Row],[20D EMA]]</f>
        <v>-2.5458654613134925E-2</v>
      </c>
      <c r="T719" s="1">
        <f>(Table2[[#This Row],[Close Price]]-Table2[[#This Row],[50D EMA]])/Table2[[#This Row],[50D EMA]]</f>
        <v>-4.1798235710094445E-2</v>
      </c>
      <c r="U719" s="1">
        <f>(Table2[[#This Row],[Close Price]]-Table2[[#This Row],[200D EMA]])/Table2[[#This Row],[200D EMA]]</f>
        <v>-0.10896183300281616</v>
      </c>
      <c r="V719">
        <v>0.71118249223901198</v>
      </c>
      <c r="W719">
        <v>715.75</v>
      </c>
      <c r="X719">
        <v>752</v>
      </c>
      <c r="Y719">
        <v>715.75</v>
      </c>
      <c r="Z719">
        <v>752</v>
      </c>
      <c r="AA719">
        <v>715.75</v>
      </c>
      <c r="AB719">
        <v>784.1</v>
      </c>
      <c r="AC719" s="1">
        <f>(Table2[[#This Row],[Close Price]]/Table2[[#This Row],[Day Low]])-1</f>
        <v>2.4170450576318503E-2</v>
      </c>
      <c r="AD719" s="1">
        <f>(Table2[[#This Row],[Day High]]/Table2[[#This Row],[Close Price]])-1</f>
        <v>2.5850896937453127E-2</v>
      </c>
      <c r="AE719" s="1">
        <f>(Table2[[#This Row],[Close Price]]/Table2[[#This Row],[Current Week Low]])-1</f>
        <v>2.4170450576318503E-2</v>
      </c>
      <c r="AF719" s="1">
        <f>(Table2[[#This Row],[Current Week High]]/Table2[[#This Row],[Close Price]])-1</f>
        <v>2.5850896937453127E-2</v>
      </c>
      <c r="AG719" s="1">
        <f>(Table2[[#This Row],[Close Price]]/Table2[[#This Row],[Current Month Low]])-1</f>
        <v>2.4170450576318503E-2</v>
      </c>
      <c r="AH719" s="1">
        <f>(Table2[[#This Row],[Current Month High]]/Table2[[#This Row],[Close Price]])-1</f>
        <v>6.9640542937043914E-2</v>
      </c>
      <c r="AI719">
        <v>50.9173999045085</v>
      </c>
      <c r="AJ719">
        <v>2.4170450576318498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-0.05</v>
      </c>
      <c r="AM719" t="s">
        <v>3189</v>
      </c>
      <c r="AN719">
        <v>-3.32</v>
      </c>
      <c r="AO719" t="s">
        <v>3189</v>
      </c>
      <c r="AP719">
        <v>-3.5686886219106997E-2</v>
      </c>
      <c r="AQ719">
        <f>(Table2[[#This Row],[Sharpe Ratio]]-AVERAGE(Table2[Sharpe Ratio]))/_xlfn.STDEV.P(Table2[Sharpe Ratio])</f>
        <v>-1.1339675470827337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694</v>
      </c>
      <c r="AT719">
        <f>_xlfn.RANK.AVG(Table2[[#This Row],[6M Return vs Nifty Z-Score]],Table2[6M Return vs Nifty Z-Score])</f>
        <v>666</v>
      </c>
      <c r="AU719">
        <f>_xlfn.RANK.AVG(Table2[[#This Row],[Sharpe Ratio Z-Score]],Table2[Sharpe Ratio Z-Score])</f>
        <v>639</v>
      </c>
      <c r="AV719">
        <f>(Table2[[#This Row],[Rank 1Y]]+Table2[[#This Row],[Rank 6M]]+Table2[[#This Row],[Rank Sharpe]])/3</f>
        <v>666.33333333333337</v>
      </c>
    </row>
    <row r="720" spans="1:48" x14ac:dyDescent="0.3">
      <c r="A720" t="s">
        <v>2303</v>
      </c>
      <c r="B720" t="s">
        <v>2304</v>
      </c>
      <c r="C720" t="s">
        <v>3129</v>
      </c>
      <c r="D720" t="s">
        <v>54</v>
      </c>
      <c r="E720">
        <v>2381.50520388</v>
      </c>
      <c r="F720">
        <v>226.15</v>
      </c>
      <c r="G720">
        <v>-88.203996919735502</v>
      </c>
      <c r="H720">
        <f>(Table2[[#This Row],[1Y Return vs Nifty]]-AVERAGE(Table2[1Y Return vs Nifty]))/_xlfn.STDEV.P(Table2[1Y Return vs Nifty])</f>
        <v>-2.0050468378078339</v>
      </c>
      <c r="I720">
        <v>-23.778196775402101</v>
      </c>
      <c r="J720">
        <f>(Table2[[#This Row],[1M Return vs Nifty]]-AVERAGE(Table2[1M Return vs Nifty]))/_xlfn.STDEV.P(Table2[1M Return vs Nifty])</f>
        <v>-2.6148324818906037</v>
      </c>
      <c r="K720">
        <v>-64.888173340999401</v>
      </c>
      <c r="L720">
        <f>(Table2[[#This Row],[6M Return vs Nifty]]-AVERAGE(Table2[6M Return vs Nifty]))/_xlfn.STDEV.P(Table2[6M Return vs Nifty])</f>
        <v>-2.4830259931403398</v>
      </c>
      <c r="M720">
        <v>-1.7062405555365801</v>
      </c>
      <c r="N720">
        <f>(Table2[[#This Row],[1W Return vs Nifty]]-AVERAGE(Table2[1W Return vs Nifty]))/_xlfn.STDEV.P(Table2[1W Return vs Nifty])</f>
        <v>-0.80465637387968614</v>
      </c>
      <c r="O720">
        <v>269.52</v>
      </c>
      <c r="P720">
        <v>313.89025796889899</v>
      </c>
      <c r="Q720">
        <v>424.62372480907902</v>
      </c>
      <c r="R720">
        <v>13.180271993880099</v>
      </c>
      <c r="S720" s="1">
        <f>(Table2[[#This Row],[Close Price]]-Table2[[#This Row],[20D EMA]])/Table2[[#This Row],[20D EMA]]</f>
        <v>-0.1609157019887206</v>
      </c>
      <c r="T720" s="1">
        <f>(Table2[[#This Row],[Close Price]]-Table2[[#This Row],[50D EMA]])/Table2[[#This Row],[50D EMA]]</f>
        <v>-0.27952526636743374</v>
      </c>
      <c r="U720" s="1">
        <f>(Table2[[#This Row],[Close Price]]-Table2[[#This Row],[200D EMA]])/Table2[[#This Row],[200D EMA]]</f>
        <v>-0.46741082330790051</v>
      </c>
      <c r="V720">
        <v>1.9161759410622801</v>
      </c>
      <c r="W720">
        <v>224.77</v>
      </c>
      <c r="X720">
        <v>240.79</v>
      </c>
      <c r="Y720">
        <v>224.77</v>
      </c>
      <c r="Z720">
        <v>240.79</v>
      </c>
      <c r="AA720">
        <v>224.77</v>
      </c>
      <c r="AB720">
        <v>249</v>
      </c>
      <c r="AC720" s="1">
        <f>(Table2[[#This Row],[Close Price]]/Table2[[#This Row],[Day Low]])-1</f>
        <v>6.1396093784757966E-3</v>
      </c>
      <c r="AD720" s="1">
        <f>(Table2[[#This Row],[Day High]]/Table2[[#This Row],[Close Price]])-1</f>
        <v>6.473579482644265E-2</v>
      </c>
      <c r="AE720" s="1">
        <f>(Table2[[#This Row],[Close Price]]/Table2[[#This Row],[Current Week Low]])-1</f>
        <v>6.1396093784757966E-3</v>
      </c>
      <c r="AF720" s="1">
        <f>(Table2[[#This Row],[Current Week High]]/Table2[[#This Row],[Close Price]])-1</f>
        <v>6.473579482644265E-2</v>
      </c>
      <c r="AG720" s="1">
        <f>(Table2[[#This Row],[Close Price]]/Table2[[#This Row],[Current Month Low]])-1</f>
        <v>6.1396093784757966E-3</v>
      </c>
      <c r="AH720" s="1">
        <f>(Table2[[#This Row],[Current Month High]]/Table2[[#This Row],[Close Price]])-1</f>
        <v>0.10103913331859382</v>
      </c>
      <c r="AI720">
        <v>198.408136192792</v>
      </c>
      <c r="AJ720">
        <v>0.61396093784757899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-0.47</v>
      </c>
      <c r="AM720" t="s">
        <v>3189</v>
      </c>
      <c r="AN720">
        <v>-26.61</v>
      </c>
      <c r="AO720" t="s">
        <v>3189</v>
      </c>
      <c r="AQ720">
        <f>(Table2[[#This Row],[Sharpe Ratio]]-AVERAGE(Table2[Sharpe Ratio]))/_xlfn.STDEV.P(Table2[Sharpe Ratio])</f>
        <v>-0.71731934386752505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731</v>
      </c>
      <c r="AT720">
        <f>_xlfn.RANK.AVG(Table2[[#This Row],[6M Return vs Nifty Z-Score]],Table2[6M Return vs Nifty Z-Score])</f>
        <v>730</v>
      </c>
      <c r="AU720">
        <f>_xlfn.RANK.AVG(Table2[[#This Row],[Sharpe Ratio Z-Score]],Table2[Sharpe Ratio Z-Score])</f>
        <v>541.5</v>
      </c>
      <c r="AV720">
        <f>(Table2[[#This Row],[Rank 1Y]]+Table2[[#This Row],[Rank 6M]]+Table2[[#This Row],[Rank Sharpe]])/3</f>
        <v>667.5</v>
      </c>
    </row>
    <row r="721" spans="1:48" x14ac:dyDescent="0.3">
      <c r="A721" t="s">
        <v>1219</v>
      </c>
      <c r="B721" t="s">
        <v>1220</v>
      </c>
      <c r="C721" t="s">
        <v>3138</v>
      </c>
      <c r="D721" t="s">
        <v>1221</v>
      </c>
      <c r="E721">
        <v>9790.9129905749996</v>
      </c>
      <c r="F721">
        <v>872.55</v>
      </c>
      <c r="G721">
        <v>-45.290512470944897</v>
      </c>
      <c r="H721">
        <f>(Table2[[#This Row],[1Y Return vs Nifty]]-AVERAGE(Table2[1Y Return vs Nifty]))/_xlfn.STDEV.P(Table2[1Y Return vs Nifty])</f>
        <v>-1.233712907385522</v>
      </c>
      <c r="I721">
        <v>-4.1571139121893799</v>
      </c>
      <c r="J721">
        <f>(Table2[[#This Row],[1M Return vs Nifty]]-AVERAGE(Table2[1M Return vs Nifty]))/_xlfn.STDEV.P(Table2[1M Return vs Nifty])</f>
        <v>-0.42263966850782192</v>
      </c>
      <c r="K721">
        <v>-19.950226069067401</v>
      </c>
      <c r="L721">
        <f>(Table2[[#This Row],[6M Return vs Nifty]]-AVERAGE(Table2[6M Return vs Nifty]))/_xlfn.STDEV.P(Table2[6M Return vs Nifty])</f>
        <v>-0.89693168333454765</v>
      </c>
      <c r="M721">
        <v>3.6781497650028201</v>
      </c>
      <c r="N721">
        <f>(Table2[[#This Row],[1W Return vs Nifty]]-AVERAGE(Table2[1W Return vs Nifty]))/_xlfn.STDEV.P(Table2[1W Return vs Nifty])</f>
        <v>0.57325422151115546</v>
      </c>
      <c r="O721">
        <v>915.12</v>
      </c>
      <c r="P721">
        <v>932.08898892678906</v>
      </c>
      <c r="Q721">
        <v>991.00346670837598</v>
      </c>
      <c r="R721">
        <v>32.492523824447098</v>
      </c>
      <c r="S721" s="1">
        <f>(Table2[[#This Row],[Close Price]]-Table2[[#This Row],[20D EMA]])/Table2[[#This Row],[20D EMA]]</f>
        <v>-4.6518489378442225E-2</v>
      </c>
      <c r="T721" s="1">
        <f>(Table2[[#This Row],[Close Price]]-Table2[[#This Row],[50D EMA]])/Table2[[#This Row],[50D EMA]]</f>
        <v>-6.3876936251915747E-2</v>
      </c>
      <c r="U721" s="1">
        <f>(Table2[[#This Row],[Close Price]]-Table2[[#This Row],[200D EMA]])/Table2[[#This Row],[200D EMA]]</f>
        <v>-0.1195288116416181</v>
      </c>
      <c r="V721">
        <v>1.6877127541549799</v>
      </c>
      <c r="W721">
        <v>868</v>
      </c>
      <c r="X721">
        <v>905.45</v>
      </c>
      <c r="Y721">
        <v>868</v>
      </c>
      <c r="Z721">
        <v>905.45</v>
      </c>
      <c r="AA721">
        <v>868</v>
      </c>
      <c r="AB721">
        <v>930</v>
      </c>
      <c r="AC721" s="1">
        <f>(Table2[[#This Row],[Close Price]]/Table2[[#This Row],[Day Low]])-1</f>
        <v>5.2419354838708632E-3</v>
      </c>
      <c r="AD721" s="1">
        <f>(Table2[[#This Row],[Day High]]/Table2[[#This Row],[Close Price]])-1</f>
        <v>3.7705575611712838E-2</v>
      </c>
      <c r="AE721" s="1">
        <f>(Table2[[#This Row],[Close Price]]/Table2[[#This Row],[Current Week Low]])-1</f>
        <v>5.2419354838708632E-3</v>
      </c>
      <c r="AF721" s="1">
        <f>(Table2[[#This Row],[Current Week High]]/Table2[[#This Row],[Close Price]])-1</f>
        <v>3.7705575611712838E-2</v>
      </c>
      <c r="AG721" s="1">
        <f>(Table2[[#This Row],[Close Price]]/Table2[[#This Row],[Current Month Low]])-1</f>
        <v>5.2419354838708632E-3</v>
      </c>
      <c r="AH721" s="1">
        <f>(Table2[[#This Row],[Current Month High]]/Table2[[#This Row],[Close Price]])-1</f>
        <v>6.5841499054495545E-2</v>
      </c>
      <c r="AI721">
        <v>48.644776803621497</v>
      </c>
      <c r="AJ721">
        <v>2.1721311475409699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-0.17</v>
      </c>
      <c r="AM721" t="s">
        <v>3189</v>
      </c>
      <c r="AN721">
        <v>-5.92</v>
      </c>
      <c r="AO721" t="s">
        <v>3189</v>
      </c>
      <c r="AP721">
        <v>-7.6803794901937006E-2</v>
      </c>
      <c r="AQ721">
        <f>(Table2[[#This Row],[Sharpe Ratio]]-AVERAGE(Table2[Sharpe Ratio]))/_xlfn.STDEV.P(Table2[Sharpe Ratio])</f>
        <v>-1.6140118417652078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699</v>
      </c>
      <c r="AT721">
        <f>_xlfn.RANK.AVG(Table2[[#This Row],[6M Return vs Nifty Z-Score]],Table2[6M Return vs Nifty Z-Score])</f>
        <v>612</v>
      </c>
      <c r="AU721">
        <f>_xlfn.RANK.AVG(Table2[[#This Row],[Sharpe Ratio Z-Score]],Table2[Sharpe Ratio Z-Score])</f>
        <v>692</v>
      </c>
      <c r="AV721">
        <f>(Table2[[#This Row],[Rank 1Y]]+Table2[[#This Row],[Rank 6M]]+Table2[[#This Row],[Rank Sharpe]])/3</f>
        <v>667.66666666666663</v>
      </c>
    </row>
    <row r="722" spans="1:48" x14ac:dyDescent="0.3">
      <c r="A722" t="s">
        <v>1605</v>
      </c>
      <c r="B722" t="s">
        <v>1606</v>
      </c>
      <c r="C722" t="s">
        <v>3139</v>
      </c>
      <c r="D722" t="s">
        <v>846</v>
      </c>
      <c r="E722">
        <v>5904.4393391760004</v>
      </c>
      <c r="F722">
        <v>32.090000000000003</v>
      </c>
      <c r="G722">
        <v>-47.319341998152296</v>
      </c>
      <c r="H722">
        <f>(Table2[[#This Row],[1Y Return vs Nifty]]-AVERAGE(Table2[1Y Return vs Nifty]))/_xlfn.STDEV.P(Table2[1Y Return vs Nifty])</f>
        <v>-1.2701794184013111</v>
      </c>
      <c r="I722">
        <v>-19.1536530734999</v>
      </c>
      <c r="J722">
        <f>(Table2[[#This Row],[1M Return vs Nifty]]-AVERAGE(Table2[1M Return vs Nifty]))/_xlfn.STDEV.P(Table2[1M Return vs Nifty])</f>
        <v>-2.0981488952017164</v>
      </c>
      <c r="K722">
        <v>-39.994196077962997</v>
      </c>
      <c r="L722">
        <f>(Table2[[#This Row],[6M Return vs Nifty]]-AVERAGE(Table2[6M Return vs Nifty]))/_xlfn.STDEV.P(Table2[6M Return vs Nifty])</f>
        <v>-1.6043878246809089</v>
      </c>
      <c r="M722">
        <v>-0.42995918151857998</v>
      </c>
      <c r="N722">
        <f>(Table2[[#This Row],[1W Return vs Nifty]]-AVERAGE(Table2[1W Return vs Nifty]))/_xlfn.STDEV.P(Table2[1W Return vs Nifty])</f>
        <v>-0.47804527712264239</v>
      </c>
      <c r="O722">
        <v>37.049999999999997</v>
      </c>
      <c r="P722">
        <v>39.066520286736903</v>
      </c>
      <c r="Q722">
        <v>41.879378496525</v>
      </c>
      <c r="R722">
        <v>26.231770111598198</v>
      </c>
      <c r="S722" s="1">
        <f>(Table2[[#This Row],[Close Price]]-Table2[[#This Row],[20D EMA]])/Table2[[#This Row],[20D EMA]]</f>
        <v>-0.13387314439946002</v>
      </c>
      <c r="T722" s="1">
        <f>(Table2[[#This Row],[Close Price]]-Table2[[#This Row],[50D EMA]])/Table2[[#This Row],[50D EMA]]</f>
        <v>-0.17858053994907325</v>
      </c>
      <c r="U722" s="1">
        <f>(Table2[[#This Row],[Close Price]]-Table2[[#This Row],[200D EMA]])/Table2[[#This Row],[200D EMA]]</f>
        <v>-0.23375176155819227</v>
      </c>
      <c r="V722">
        <v>3.76060986567418</v>
      </c>
      <c r="W722">
        <v>31.6</v>
      </c>
      <c r="X722">
        <v>33.78</v>
      </c>
      <c r="Y722">
        <v>31.6</v>
      </c>
      <c r="Z722">
        <v>33.78</v>
      </c>
      <c r="AA722">
        <v>31.6</v>
      </c>
      <c r="AB722">
        <v>34.6</v>
      </c>
      <c r="AC722" s="1">
        <f>(Table2[[#This Row],[Close Price]]/Table2[[#This Row],[Day Low]])-1</f>
        <v>1.5506329113924133E-2</v>
      </c>
      <c r="AD722" s="1">
        <f>(Table2[[#This Row],[Day High]]/Table2[[#This Row],[Close Price]])-1</f>
        <v>5.266438142723584E-2</v>
      </c>
      <c r="AE722" s="1">
        <f>(Table2[[#This Row],[Close Price]]/Table2[[#This Row],[Current Week Low]])-1</f>
        <v>1.5506329113924133E-2</v>
      </c>
      <c r="AF722" s="1">
        <f>(Table2[[#This Row],[Current Week High]]/Table2[[#This Row],[Close Price]])-1</f>
        <v>5.266438142723584E-2</v>
      </c>
      <c r="AG722" s="1">
        <f>(Table2[[#This Row],[Close Price]]/Table2[[#This Row],[Current Month Low]])-1</f>
        <v>1.5506329113924133E-2</v>
      </c>
      <c r="AH722" s="1">
        <f>(Table2[[#This Row],[Current Month High]]/Table2[[#This Row],[Close Price]])-1</f>
        <v>7.821751324400128E-2</v>
      </c>
      <c r="AI722">
        <v>68.276721720162001</v>
      </c>
      <c r="AJ722">
        <v>1.55063291139241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3189</v>
      </c>
      <c r="AN722">
        <v>-21.71</v>
      </c>
      <c r="AO722" t="s">
        <v>3189</v>
      </c>
      <c r="AP722">
        <v>-7.9558760144689995E-3</v>
      </c>
      <c r="AQ722">
        <f>(Table2[[#This Row],[Sharpe Ratio]]-AVERAGE(Table2[Sharpe Ratio]))/_xlfn.STDEV.P(Table2[Sharpe Ratio])</f>
        <v>-0.81020504496454926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707</v>
      </c>
      <c r="AT722">
        <f>_xlfn.RANK.AVG(Table2[[#This Row],[6M Return vs Nifty Z-Score]],Table2[6M Return vs Nifty Z-Score])</f>
        <v>720</v>
      </c>
      <c r="AU722">
        <f>_xlfn.RANK.AVG(Table2[[#This Row],[Sharpe Ratio Z-Score]],Table2[Sharpe Ratio Z-Score])</f>
        <v>578</v>
      </c>
      <c r="AV722">
        <f>(Table2[[#This Row],[Rank 1Y]]+Table2[[#This Row],[Rank 6M]]+Table2[[#This Row],[Rank Sharpe]])/3</f>
        <v>668.33333333333337</v>
      </c>
    </row>
    <row r="723" spans="1:48" x14ac:dyDescent="0.3">
      <c r="A723" t="s">
        <v>1585</v>
      </c>
      <c r="B723" t="s">
        <v>1586</v>
      </c>
      <c r="C723" t="s">
        <v>3130</v>
      </c>
      <c r="D723" t="s">
        <v>728</v>
      </c>
      <c r="E723">
        <v>6099.7898694199903</v>
      </c>
      <c r="F723">
        <v>118.45</v>
      </c>
      <c r="G723">
        <v>-49.098838416555701</v>
      </c>
      <c r="H723">
        <f>(Table2[[#This Row],[1Y Return vs Nifty]]-AVERAGE(Table2[1Y Return vs Nifty]))/_xlfn.STDEV.P(Table2[1Y Return vs Nifty])</f>
        <v>-1.3021643756754626</v>
      </c>
      <c r="I723">
        <v>-2.9099179060337299</v>
      </c>
      <c r="J723">
        <f>(Table2[[#This Row],[1M Return vs Nifty]]-AVERAGE(Table2[1M Return vs Nifty]))/_xlfn.STDEV.P(Table2[1M Return vs Nifty])</f>
        <v>-0.28329495748271144</v>
      </c>
      <c r="K723">
        <v>-17.124886636447101</v>
      </c>
      <c r="L723">
        <f>(Table2[[#This Row],[6M Return vs Nifty]]-AVERAGE(Table2[6M Return vs Nifty]))/_xlfn.STDEV.P(Table2[6M Return vs Nifty])</f>
        <v>-0.79721073323792502</v>
      </c>
      <c r="M723">
        <v>3.1868104501764298</v>
      </c>
      <c r="N723">
        <f>(Table2[[#This Row],[1W Return vs Nifty]]-AVERAGE(Table2[1W Return vs Nifty]))/_xlfn.STDEV.P(Table2[1W Return vs Nifty])</f>
        <v>0.4475163742290259</v>
      </c>
      <c r="O723">
        <v>126.9</v>
      </c>
      <c r="P723">
        <v>130.880842871597</v>
      </c>
      <c r="Q723">
        <v>136.651893496009</v>
      </c>
      <c r="R723">
        <v>40.627637317810603</v>
      </c>
      <c r="S723" s="1">
        <f>(Table2[[#This Row],[Close Price]]-Table2[[#This Row],[20D EMA]])/Table2[[#This Row],[20D EMA]]</f>
        <v>-6.6587864460204899E-2</v>
      </c>
      <c r="T723" s="1">
        <f>(Table2[[#This Row],[Close Price]]-Table2[[#This Row],[50D EMA]])/Table2[[#This Row],[50D EMA]]</f>
        <v>-9.4978322257539979E-2</v>
      </c>
      <c r="U723" s="1">
        <f>(Table2[[#This Row],[Close Price]]-Table2[[#This Row],[200D EMA]])/Table2[[#This Row],[200D EMA]]</f>
        <v>-0.13319898488300558</v>
      </c>
      <c r="V723">
        <v>0.98624280450913804</v>
      </c>
      <c r="W723">
        <v>117.54</v>
      </c>
      <c r="X723">
        <v>125.69</v>
      </c>
      <c r="Y723">
        <v>117.54</v>
      </c>
      <c r="Z723">
        <v>125.69</v>
      </c>
      <c r="AA723">
        <v>117.54</v>
      </c>
      <c r="AB723">
        <v>128.1</v>
      </c>
      <c r="AC723" s="1">
        <f>(Table2[[#This Row],[Close Price]]/Table2[[#This Row],[Day Low]])-1</f>
        <v>7.7420452611876023E-3</v>
      </c>
      <c r="AD723" s="1">
        <f>(Table2[[#This Row],[Day High]]/Table2[[#This Row],[Close Price]])-1</f>
        <v>6.1122836639932343E-2</v>
      </c>
      <c r="AE723" s="1">
        <f>(Table2[[#This Row],[Close Price]]/Table2[[#This Row],[Current Week Low]])-1</f>
        <v>7.7420452611876023E-3</v>
      </c>
      <c r="AF723" s="1">
        <f>(Table2[[#This Row],[Current Week High]]/Table2[[#This Row],[Close Price]])-1</f>
        <v>6.1122836639932343E-2</v>
      </c>
      <c r="AG723" s="1">
        <f>(Table2[[#This Row],[Close Price]]/Table2[[#This Row],[Current Month Low]])-1</f>
        <v>7.7420452611876023E-3</v>
      </c>
      <c r="AH723" s="1">
        <f>(Table2[[#This Row],[Current Month High]]/Table2[[#This Row],[Close Price]])-1</f>
        <v>8.1468974250738624E-2</v>
      </c>
      <c r="AI723">
        <v>43.478260869565197</v>
      </c>
      <c r="AJ723">
        <v>8.1735159817351608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-0.22</v>
      </c>
      <c r="AM723" t="s">
        <v>3189</v>
      </c>
      <c r="AN723">
        <v>-8.1199999999999992</v>
      </c>
      <c r="AO723" t="s">
        <v>3189</v>
      </c>
      <c r="AP723">
        <v>-0.103787319894333</v>
      </c>
      <c r="AQ723">
        <f>(Table2[[#This Row],[Sharpe Ratio]]-AVERAGE(Table2[Sharpe Ratio]))/_xlfn.STDEV.P(Table2[Sharpe Ratio])</f>
        <v>-1.9290473742985865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710</v>
      </c>
      <c r="AT723">
        <f>_xlfn.RANK.AVG(Table2[[#This Row],[6M Return vs Nifty Z-Score]],Table2[6M Return vs Nifty Z-Score])</f>
        <v>583</v>
      </c>
      <c r="AU723">
        <f>_xlfn.RANK.AVG(Table2[[#This Row],[Sharpe Ratio Z-Score]],Table2[Sharpe Ratio Z-Score])</f>
        <v>717</v>
      </c>
      <c r="AV723">
        <f>(Table2[[#This Row],[Rank 1Y]]+Table2[[#This Row],[Rank 6M]]+Table2[[#This Row],[Rank Sharpe]])/3</f>
        <v>670</v>
      </c>
    </row>
    <row r="724" spans="1:48" x14ac:dyDescent="0.3">
      <c r="A724" t="s">
        <v>1861</v>
      </c>
      <c r="B724" t="s">
        <v>1862</v>
      </c>
      <c r="C724" t="s">
        <v>3129</v>
      </c>
      <c r="D724" t="s">
        <v>54</v>
      </c>
      <c r="E724">
        <v>4064.393208</v>
      </c>
      <c r="F724">
        <v>540.4</v>
      </c>
      <c r="G724">
        <v>-53.603924530586703</v>
      </c>
      <c r="H724">
        <f>(Table2[[#This Row],[1Y Return vs Nifty]]-AVERAGE(Table2[1Y Return vs Nifty]))/_xlfn.STDEV.P(Table2[1Y Return vs Nifty])</f>
        <v>-1.3831395242531364</v>
      </c>
      <c r="I724">
        <v>-6.56726929418193</v>
      </c>
      <c r="J724">
        <f>(Table2[[#This Row],[1M Return vs Nifty]]-AVERAGE(Table2[1M Return vs Nifty]))/_xlfn.STDEV.P(Table2[1M Return vs Nifty])</f>
        <v>-0.69191763570125875</v>
      </c>
      <c r="K724">
        <v>-50.268106624898401</v>
      </c>
      <c r="L724">
        <f>(Table2[[#This Row],[6M Return vs Nifty]]-AVERAGE(Table2[6M Return vs Nifty]))/_xlfn.STDEV.P(Table2[6M Return vs Nifty])</f>
        <v>-1.9670076604143933</v>
      </c>
      <c r="M724">
        <v>-0.47768941539671</v>
      </c>
      <c r="N724">
        <f>(Table2[[#This Row],[1W Return vs Nifty]]-AVERAGE(Table2[1W Return vs Nifty]))/_xlfn.STDEV.P(Table2[1W Return vs Nifty])</f>
        <v>-0.4902598438731765</v>
      </c>
      <c r="O724">
        <v>589.72</v>
      </c>
      <c r="P724">
        <v>621.40830506324505</v>
      </c>
      <c r="Q724">
        <v>740.93782448678996</v>
      </c>
      <c r="R724">
        <v>21.049791302446099</v>
      </c>
      <c r="S724" s="1">
        <f>(Table2[[#This Row],[Close Price]]-Table2[[#This Row],[20D EMA]])/Table2[[#This Row],[20D EMA]]</f>
        <v>-8.3632910533812735E-2</v>
      </c>
      <c r="T724" s="1">
        <f>(Table2[[#This Row],[Close Price]]-Table2[[#This Row],[50D EMA]])/Table2[[#This Row],[50D EMA]]</f>
        <v>-0.13036244350644829</v>
      </c>
      <c r="U724" s="1">
        <f>(Table2[[#This Row],[Close Price]]-Table2[[#This Row],[200D EMA]])/Table2[[#This Row],[200D EMA]]</f>
        <v>-0.27065405201265352</v>
      </c>
      <c r="V724">
        <v>1.12732290077208</v>
      </c>
      <c r="W724">
        <v>537.29999999999995</v>
      </c>
      <c r="X724">
        <v>573.5</v>
      </c>
      <c r="Y724">
        <v>537.29999999999995</v>
      </c>
      <c r="Z724">
        <v>573.5</v>
      </c>
      <c r="AA724">
        <v>537.29999999999995</v>
      </c>
      <c r="AB724">
        <v>590.70000000000005</v>
      </c>
      <c r="AC724" s="1">
        <f>(Table2[[#This Row],[Close Price]]/Table2[[#This Row],[Day Low]])-1</f>
        <v>5.7695886841615529E-3</v>
      </c>
      <c r="AD724" s="1">
        <f>(Table2[[#This Row],[Day High]]/Table2[[#This Row],[Close Price]])-1</f>
        <v>6.1250925240562637E-2</v>
      </c>
      <c r="AE724" s="1">
        <f>(Table2[[#This Row],[Close Price]]/Table2[[#This Row],[Current Week Low]])-1</f>
        <v>5.7695886841615529E-3</v>
      </c>
      <c r="AF724" s="1">
        <f>(Table2[[#This Row],[Current Week High]]/Table2[[#This Row],[Close Price]])-1</f>
        <v>6.1250925240562637E-2</v>
      </c>
      <c r="AG724" s="1">
        <f>(Table2[[#This Row],[Close Price]]/Table2[[#This Row],[Current Month Low]])-1</f>
        <v>5.7695886841615529E-3</v>
      </c>
      <c r="AH724" s="1">
        <f>(Table2[[#This Row],[Current Month High]]/Table2[[#This Row],[Close Price]])-1</f>
        <v>9.3079200592154132E-2</v>
      </c>
      <c r="AI724">
        <v>130.05181347150199</v>
      </c>
      <c r="AJ724">
        <v>0.57695886841615496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-0.24</v>
      </c>
      <c r="AM724" t="s">
        <v>3189</v>
      </c>
      <c r="AN724">
        <v>-10.74</v>
      </c>
      <c r="AO724" t="s">
        <v>3189</v>
      </c>
      <c r="AP724">
        <v>-1.496117212192E-3</v>
      </c>
      <c r="AQ724">
        <f>(Table2[[#This Row],[Sharpe Ratio]]-AVERAGE(Table2[Sharpe Ratio]))/_xlfn.STDEV.P(Table2[Sharpe Ratio])</f>
        <v>-0.73478667190595148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716</v>
      </c>
      <c r="AT724">
        <f>_xlfn.RANK.AVG(Table2[[#This Row],[6M Return vs Nifty Z-Score]],Table2[6M Return vs Nifty Z-Score])</f>
        <v>728</v>
      </c>
      <c r="AU724">
        <f>_xlfn.RANK.AVG(Table2[[#This Row],[Sharpe Ratio Z-Score]],Table2[Sharpe Ratio Z-Score])</f>
        <v>570</v>
      </c>
      <c r="AV724">
        <f>(Table2[[#This Row],[Rank 1Y]]+Table2[[#This Row],[Rank 6M]]+Table2[[#This Row],[Rank Sharpe]])/3</f>
        <v>671.33333333333337</v>
      </c>
    </row>
    <row r="725" spans="1:48" x14ac:dyDescent="0.3">
      <c r="A725" t="s">
        <v>1583</v>
      </c>
      <c r="B725" t="s">
        <v>1584</v>
      </c>
      <c r="C725" t="s">
        <v>3141</v>
      </c>
      <c r="D725" t="s">
        <v>446</v>
      </c>
      <c r="E725">
        <v>6134.4814683149998</v>
      </c>
      <c r="F725">
        <v>544.5</v>
      </c>
      <c r="G725">
        <v>-43.627033790155203</v>
      </c>
      <c r="H725">
        <f>(Table2[[#This Row],[1Y Return vs Nifty]]-AVERAGE(Table2[1Y Return vs Nifty]))/_xlfn.STDEV.P(Table2[1Y Return vs Nifty])</f>
        <v>-1.2038132717463239</v>
      </c>
      <c r="I725">
        <v>-0.86931454870089997</v>
      </c>
      <c r="J725">
        <f>(Table2[[#This Row],[1M Return vs Nifty]]-AVERAGE(Table2[1M Return vs Nifty]))/_xlfn.STDEV.P(Table2[1M Return vs Nifty])</f>
        <v>-5.5305704998746374E-2</v>
      </c>
      <c r="K725">
        <v>-20.6759916310526</v>
      </c>
      <c r="L725">
        <f>(Table2[[#This Row],[6M Return vs Nifty]]-AVERAGE(Table2[6M Return vs Nifty]))/_xlfn.STDEV.P(Table2[6M Return vs Nifty])</f>
        <v>-0.92254773164115811</v>
      </c>
      <c r="M725">
        <v>2.8013382760371099</v>
      </c>
      <c r="N725">
        <f>(Table2[[#This Row],[1W Return vs Nifty]]-AVERAGE(Table2[1W Return vs Nifty]))/_xlfn.STDEV.P(Table2[1W Return vs Nifty])</f>
        <v>0.34887081524181951</v>
      </c>
      <c r="O725">
        <v>567.88</v>
      </c>
      <c r="P725">
        <v>589.17750884534405</v>
      </c>
      <c r="Q725">
        <v>624.55597878513595</v>
      </c>
      <c r="R725">
        <v>27.981160442700499</v>
      </c>
      <c r="S725" s="1">
        <f>(Table2[[#This Row],[Close Price]]-Table2[[#This Row],[20D EMA]])/Table2[[#This Row],[20D EMA]]</f>
        <v>-4.1170669859829534E-2</v>
      </c>
      <c r="T725" s="1">
        <f>(Table2[[#This Row],[Close Price]]-Table2[[#This Row],[50D EMA]])/Table2[[#This Row],[50D EMA]]</f>
        <v>-7.5830302709453318E-2</v>
      </c>
      <c r="U725" s="1">
        <f>(Table2[[#This Row],[Close Price]]-Table2[[#This Row],[200D EMA]])/Table2[[#This Row],[200D EMA]]</f>
        <v>-0.12818062992665283</v>
      </c>
      <c r="V725">
        <v>0.78747915022118598</v>
      </c>
      <c r="W725">
        <v>541.75</v>
      </c>
      <c r="X725">
        <v>558.95000000000005</v>
      </c>
      <c r="Y725">
        <v>541.75</v>
      </c>
      <c r="Z725">
        <v>558.95000000000005</v>
      </c>
      <c r="AA725">
        <v>541.75</v>
      </c>
      <c r="AB725">
        <v>566.95000000000005</v>
      </c>
      <c r="AC725" s="1">
        <f>(Table2[[#This Row],[Close Price]]/Table2[[#This Row],[Day Low]])-1</f>
        <v>5.0761421319795996E-3</v>
      </c>
      <c r="AD725" s="1">
        <f>(Table2[[#This Row],[Day High]]/Table2[[#This Row],[Close Price]])-1</f>
        <v>2.6538108356290335E-2</v>
      </c>
      <c r="AE725" s="1">
        <f>(Table2[[#This Row],[Close Price]]/Table2[[#This Row],[Current Week Low]])-1</f>
        <v>5.0761421319795996E-3</v>
      </c>
      <c r="AF725" s="1">
        <f>(Table2[[#This Row],[Current Week High]]/Table2[[#This Row],[Close Price]])-1</f>
        <v>2.6538108356290335E-2</v>
      </c>
      <c r="AG725" s="1">
        <f>(Table2[[#This Row],[Close Price]]/Table2[[#This Row],[Current Month Low]])-1</f>
        <v>5.0761421319795996E-3</v>
      </c>
      <c r="AH725" s="1">
        <f>(Table2[[#This Row],[Current Month High]]/Table2[[#This Row],[Close Price]])-1</f>
        <v>4.1230486685032153E-2</v>
      </c>
      <c r="AI725">
        <v>42.516069788796997</v>
      </c>
      <c r="AJ725">
        <v>4.4403951280329803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-0.26</v>
      </c>
      <c r="AM725" t="s">
        <v>3189</v>
      </c>
      <c r="AN725">
        <v>-3.98</v>
      </c>
      <c r="AO725" t="s">
        <v>3189</v>
      </c>
      <c r="AP725">
        <v>-8.6426393617496003E-2</v>
      </c>
      <c r="AQ725">
        <f>(Table2[[#This Row],[Sharpe Ratio]]-AVERAGE(Table2[Sharpe Ratio]))/_xlfn.STDEV.P(Table2[Sharpe Ratio])</f>
        <v>-1.7263567081814899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696</v>
      </c>
      <c r="AT725">
        <f>_xlfn.RANK.AVG(Table2[[#This Row],[6M Return vs Nifty Z-Score]],Table2[6M Return vs Nifty Z-Score])</f>
        <v>618</v>
      </c>
      <c r="AU725">
        <f>_xlfn.RANK.AVG(Table2[[#This Row],[Sharpe Ratio Z-Score]],Table2[Sharpe Ratio Z-Score])</f>
        <v>703</v>
      </c>
      <c r="AV725">
        <f>(Table2[[#This Row],[Rank 1Y]]+Table2[[#This Row],[Rank 6M]]+Table2[[#This Row],[Rank Sharpe]])/3</f>
        <v>672.33333333333337</v>
      </c>
    </row>
    <row r="726" spans="1:48" x14ac:dyDescent="0.3">
      <c r="A726" t="s">
        <v>2210</v>
      </c>
      <c r="B726" t="s">
        <v>2211</v>
      </c>
      <c r="C726" t="s">
        <v>3146</v>
      </c>
      <c r="D726" t="s">
        <v>1971</v>
      </c>
      <c r="E726">
        <v>2645.8850932979999</v>
      </c>
      <c r="F726">
        <v>13.87</v>
      </c>
      <c r="G726">
        <v>-45.991140438736899</v>
      </c>
      <c r="H726">
        <f>(Table2[[#This Row],[1Y Return vs Nifty]]-AVERAGE(Table2[1Y Return vs Nifty]))/_xlfn.STDEV.P(Table2[1Y Return vs Nifty])</f>
        <v>-1.2463061081265547</v>
      </c>
      <c r="I726">
        <v>3.4597007564807201</v>
      </c>
      <c r="J726">
        <f>(Table2[[#This Row],[1M Return vs Nifty]]-AVERAGE(Table2[1M Return vs Nifty]))/_xlfn.STDEV.P(Table2[1M Return vs Nifty])</f>
        <v>0.42835955992075231</v>
      </c>
      <c r="K726">
        <v>-35.965149586042898</v>
      </c>
      <c r="L726">
        <f>(Table2[[#This Row],[6M Return vs Nifty]]-AVERAGE(Table2[6M Return vs Nifty]))/_xlfn.STDEV.P(Table2[6M Return vs Nifty])</f>
        <v>-1.4621817805083284</v>
      </c>
      <c r="M726">
        <v>4.4223526857186499</v>
      </c>
      <c r="N726">
        <f>(Table2[[#This Row],[1W Return vs Nifty]]-AVERAGE(Table2[1W Return vs Nifty]))/_xlfn.STDEV.P(Table2[1W Return vs Nifty])</f>
        <v>0.76370198412291657</v>
      </c>
      <c r="O726">
        <v>14.2</v>
      </c>
      <c r="P726">
        <v>14.5545551009031</v>
      </c>
      <c r="Q726">
        <v>16.275877175710299</v>
      </c>
      <c r="R726">
        <v>53.8641648502986</v>
      </c>
      <c r="S726" s="1">
        <f>(Table2[[#This Row],[Close Price]]-Table2[[#This Row],[20D EMA]])/Table2[[#This Row],[20D EMA]]</f>
        <v>-2.3239436619718317E-2</v>
      </c>
      <c r="T726" s="1">
        <f>(Table2[[#This Row],[Close Price]]-Table2[[#This Row],[50D EMA]])/Table2[[#This Row],[50D EMA]]</f>
        <v>-4.7033735909978065E-2</v>
      </c>
      <c r="U726" s="1">
        <f>(Table2[[#This Row],[Close Price]]-Table2[[#This Row],[200D EMA]])/Table2[[#This Row],[200D EMA]]</f>
        <v>-0.14781858757823321</v>
      </c>
      <c r="V726">
        <v>1.6226790375837801</v>
      </c>
      <c r="W726">
        <v>13.6</v>
      </c>
      <c r="X726">
        <v>15</v>
      </c>
      <c r="Y726">
        <v>13.6</v>
      </c>
      <c r="Z726">
        <v>15</v>
      </c>
      <c r="AA726">
        <v>13.6</v>
      </c>
      <c r="AB726">
        <v>15.6</v>
      </c>
      <c r="AC726" s="1">
        <f>(Table2[[#This Row],[Close Price]]/Table2[[#This Row],[Day Low]])-1</f>
        <v>1.9852941176470518E-2</v>
      </c>
      <c r="AD726" s="1">
        <f>(Table2[[#This Row],[Day High]]/Table2[[#This Row],[Close Price]])-1</f>
        <v>8.1470800288392375E-2</v>
      </c>
      <c r="AE726" s="1">
        <f>(Table2[[#This Row],[Close Price]]/Table2[[#This Row],[Current Week Low]])-1</f>
        <v>1.9852941176470518E-2</v>
      </c>
      <c r="AF726" s="1">
        <f>(Table2[[#This Row],[Current Week High]]/Table2[[#This Row],[Close Price]])-1</f>
        <v>8.1470800288392375E-2</v>
      </c>
      <c r="AG726" s="1">
        <f>(Table2[[#This Row],[Close Price]]/Table2[[#This Row],[Current Month Low]])-1</f>
        <v>1.9852941176470518E-2</v>
      </c>
      <c r="AH726" s="1">
        <f>(Table2[[#This Row],[Current Month High]]/Table2[[#This Row],[Close Price]])-1</f>
        <v>0.12472963229992784</v>
      </c>
      <c r="AI726">
        <v>87.815428983417405</v>
      </c>
      <c r="AJ726">
        <v>7.9377431906614699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-7.0000000000000007E-2</v>
      </c>
      <c r="AM726" t="s">
        <v>3189</v>
      </c>
      <c r="AN726">
        <v>0.51</v>
      </c>
      <c r="AO726" t="s">
        <v>3188</v>
      </c>
      <c r="AP726">
        <v>-2.3086628864857999E-2</v>
      </c>
      <c r="AQ726">
        <f>(Table2[[#This Row],[Sharpe Ratio]]-AVERAGE(Table2[Sharpe Ratio]))/_xlfn.STDEV.P(Table2[Sharpe Ratio])</f>
        <v>-0.98685819844232892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701</v>
      </c>
      <c r="AT726">
        <f>_xlfn.RANK.AVG(Table2[[#This Row],[6M Return vs Nifty Z-Score]],Table2[6M Return vs Nifty Z-Score])</f>
        <v>710</v>
      </c>
      <c r="AU726">
        <f>_xlfn.RANK.AVG(Table2[[#This Row],[Sharpe Ratio Z-Score]],Table2[Sharpe Ratio Z-Score])</f>
        <v>615</v>
      </c>
      <c r="AV726">
        <f>(Table2[[#This Row],[Rank 1Y]]+Table2[[#This Row],[Rank 6M]]+Table2[[#This Row],[Rank Sharpe]])/3</f>
        <v>675.33333333333337</v>
      </c>
    </row>
    <row r="727" spans="1:48" x14ac:dyDescent="0.3">
      <c r="A727" t="s">
        <v>1501</v>
      </c>
      <c r="B727" t="s">
        <v>1502</v>
      </c>
      <c r="C727" t="s">
        <v>3133</v>
      </c>
      <c r="D727" t="s">
        <v>51</v>
      </c>
      <c r="E727">
        <v>6827.9342115199997</v>
      </c>
      <c r="F727">
        <v>201.95</v>
      </c>
      <c r="G727">
        <v>-37.356283473088503</v>
      </c>
      <c r="H727">
        <f>(Table2[[#This Row],[1Y Return vs Nifty]]-AVERAGE(Table2[1Y Return vs Nifty]))/_xlfn.STDEV.P(Table2[1Y Return vs Nifty])</f>
        <v>-1.0911017883772234</v>
      </c>
      <c r="I727">
        <v>-6.0119170442445702</v>
      </c>
      <c r="J727">
        <f>(Table2[[#This Row],[1M Return vs Nifty]]-AVERAGE(Table2[1M Return vs Nifty]))/_xlfn.STDEV.P(Table2[1M Return vs Nifty])</f>
        <v>-0.62987013201881936</v>
      </c>
      <c r="K727">
        <v>-65.780902495037495</v>
      </c>
      <c r="L727">
        <f>(Table2[[#This Row],[6M Return vs Nifty]]-AVERAGE(Table2[6M Return vs Nifty]))/_xlfn.STDEV.P(Table2[6M Return vs Nifty])</f>
        <v>-2.5145350565795139</v>
      </c>
      <c r="M727">
        <v>2.87011295704708</v>
      </c>
      <c r="N727">
        <f>(Table2[[#This Row],[1W Return vs Nifty]]-AVERAGE(Table2[1W Return vs Nifty]))/_xlfn.STDEV.P(Table2[1W Return vs Nifty])</f>
        <v>0.36647083233136246</v>
      </c>
      <c r="O727">
        <v>216.16</v>
      </c>
      <c r="P727">
        <v>222.060228706391</v>
      </c>
      <c r="Q727">
        <v>251.245130603631</v>
      </c>
      <c r="R727">
        <v>31.005283647795402</v>
      </c>
      <c r="S727" s="1">
        <f>(Table2[[#This Row],[Close Price]]-Table2[[#This Row],[20D EMA]])/Table2[[#This Row],[20D EMA]]</f>
        <v>-6.5738341968911956E-2</v>
      </c>
      <c r="T727" s="1">
        <f>(Table2[[#This Row],[Close Price]]-Table2[[#This Row],[50D EMA]])/Table2[[#This Row],[50D EMA]]</f>
        <v>-9.0562046268000768E-2</v>
      </c>
      <c r="U727" s="1">
        <f>(Table2[[#This Row],[Close Price]]-Table2[[#This Row],[200D EMA]])/Table2[[#This Row],[200D EMA]]</f>
        <v>-0.19620332734487869</v>
      </c>
      <c r="V727">
        <v>0.71675896184621901</v>
      </c>
      <c r="W727">
        <v>200</v>
      </c>
      <c r="X727">
        <v>212.21</v>
      </c>
      <c r="Y727">
        <v>200</v>
      </c>
      <c r="Z727">
        <v>212.21</v>
      </c>
      <c r="AA727">
        <v>200</v>
      </c>
      <c r="AB727">
        <v>217.5</v>
      </c>
      <c r="AC727" s="1">
        <f>(Table2[[#This Row],[Close Price]]/Table2[[#This Row],[Day Low]])-1</f>
        <v>9.7499999999999254E-3</v>
      </c>
      <c r="AD727" s="1">
        <f>(Table2[[#This Row],[Day High]]/Table2[[#This Row],[Close Price]])-1</f>
        <v>5.0804654617479628E-2</v>
      </c>
      <c r="AE727" s="1">
        <f>(Table2[[#This Row],[Close Price]]/Table2[[#This Row],[Current Week Low]])-1</f>
        <v>9.7499999999999254E-3</v>
      </c>
      <c r="AF727" s="1">
        <f>(Table2[[#This Row],[Current Week High]]/Table2[[#This Row],[Close Price]])-1</f>
        <v>5.0804654617479628E-2</v>
      </c>
      <c r="AG727" s="1">
        <f>(Table2[[#This Row],[Close Price]]/Table2[[#This Row],[Current Month Low]])-1</f>
        <v>9.7499999999999254E-3</v>
      </c>
      <c r="AH727" s="1">
        <f>(Table2[[#This Row],[Current Month High]]/Table2[[#This Row],[Close Price]])-1</f>
        <v>7.6999257241891605E-2</v>
      </c>
      <c r="AI727">
        <v>134.117355781133</v>
      </c>
      <c r="AJ727">
        <v>2.9831718510963698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-0.21</v>
      </c>
      <c r="AM727" t="s">
        <v>3189</v>
      </c>
      <c r="AN727">
        <v>-8.1</v>
      </c>
      <c r="AO727" t="s">
        <v>3189</v>
      </c>
      <c r="AP727">
        <v>-2.9999866775301001E-2</v>
      </c>
      <c r="AQ727">
        <f>(Table2[[#This Row],[Sharpe Ratio]]-AVERAGE(Table2[Sharpe Ratio]))/_xlfn.STDEV.P(Table2[Sharpe Ratio])</f>
        <v>-1.0675709884599449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673</v>
      </c>
      <c r="AT727">
        <f>_xlfn.RANK.AVG(Table2[[#This Row],[6M Return vs Nifty Z-Score]],Table2[6M Return vs Nifty Z-Score])</f>
        <v>731</v>
      </c>
      <c r="AU727">
        <f>_xlfn.RANK.AVG(Table2[[#This Row],[Sharpe Ratio Z-Score]],Table2[Sharpe Ratio Z-Score])</f>
        <v>626</v>
      </c>
      <c r="AV727">
        <f>(Table2[[#This Row],[Rank 1Y]]+Table2[[#This Row],[Rank 6M]]+Table2[[#This Row],[Rank Sharpe]])/3</f>
        <v>676.66666666666663</v>
      </c>
    </row>
    <row r="728" spans="1:48" x14ac:dyDescent="0.3">
      <c r="A728" t="s">
        <v>2324</v>
      </c>
      <c r="B728" t="s">
        <v>2325</v>
      </c>
      <c r="C728" t="s">
        <v>3143</v>
      </c>
      <c r="D728" t="s">
        <v>406</v>
      </c>
      <c r="E728">
        <v>2342.4257527200002</v>
      </c>
      <c r="F728">
        <v>196.87</v>
      </c>
      <c r="G728">
        <v>-57.1962551698632</v>
      </c>
      <c r="H728">
        <f>(Table2[[#This Row],[1Y Return vs Nifty]]-AVERAGE(Table2[1Y Return vs Nifty]))/_xlfn.STDEV.P(Table2[1Y Return vs Nifty])</f>
        <v>-1.4477086578707103</v>
      </c>
      <c r="I728">
        <v>-6.7306535826115601</v>
      </c>
      <c r="J728">
        <f>(Table2[[#This Row],[1M Return vs Nifty]]-AVERAGE(Table2[1M Return vs Nifty]))/_xlfn.STDEV.P(Table2[1M Return vs Nifty])</f>
        <v>-0.71017197290639955</v>
      </c>
      <c r="K728">
        <v>-28.717744871844999</v>
      </c>
      <c r="L728">
        <f>(Table2[[#This Row],[6M Return vs Nifty]]-AVERAGE(Table2[6M Return vs Nifty]))/_xlfn.STDEV.P(Table2[6M Return vs Nifty])</f>
        <v>-1.2063831053154204</v>
      </c>
      <c r="M728">
        <v>1.90972080892494</v>
      </c>
      <c r="N728">
        <f>(Table2[[#This Row],[1W Return vs Nifty]]-AVERAGE(Table2[1W Return vs Nifty]))/_xlfn.STDEV.P(Table2[1W Return vs Nifty])</f>
        <v>0.1206984351149776</v>
      </c>
      <c r="O728">
        <v>209.13</v>
      </c>
      <c r="P728">
        <v>214.05847344564799</v>
      </c>
      <c r="Q728">
        <v>243.78476536787201</v>
      </c>
      <c r="R728">
        <v>25.655648062778599</v>
      </c>
      <c r="S728" s="1">
        <f>(Table2[[#This Row],[Close Price]]-Table2[[#This Row],[20D EMA]])/Table2[[#This Row],[20D EMA]]</f>
        <v>-5.8623822502749445E-2</v>
      </c>
      <c r="T728" s="1">
        <f>(Table2[[#This Row],[Close Price]]-Table2[[#This Row],[50D EMA]])/Table2[[#This Row],[50D EMA]]</f>
        <v>-8.0298028706685814E-2</v>
      </c>
      <c r="U728" s="1">
        <f>(Table2[[#This Row],[Close Price]]-Table2[[#This Row],[200D EMA]])/Table2[[#This Row],[200D EMA]]</f>
        <v>-0.1924433846269166</v>
      </c>
      <c r="V728">
        <v>0.433066356714574</v>
      </c>
      <c r="W728">
        <v>195.91</v>
      </c>
      <c r="X728">
        <v>205.19</v>
      </c>
      <c r="Y728">
        <v>195.91</v>
      </c>
      <c r="Z728">
        <v>205.19</v>
      </c>
      <c r="AA728">
        <v>195.91</v>
      </c>
      <c r="AB728">
        <v>210.51</v>
      </c>
      <c r="AC728" s="1">
        <f>(Table2[[#This Row],[Close Price]]/Table2[[#This Row],[Day Low]])-1</f>
        <v>4.900209279771417E-3</v>
      </c>
      <c r="AD728" s="1">
        <f>(Table2[[#This Row],[Day High]]/Table2[[#This Row],[Close Price]])-1</f>
        <v>4.2261390765479634E-2</v>
      </c>
      <c r="AE728" s="1">
        <f>(Table2[[#This Row],[Close Price]]/Table2[[#This Row],[Current Week Low]])-1</f>
        <v>4.900209279771417E-3</v>
      </c>
      <c r="AF728" s="1">
        <f>(Table2[[#This Row],[Current Week High]]/Table2[[#This Row],[Close Price]])-1</f>
        <v>4.2261390765479634E-2</v>
      </c>
      <c r="AG728" s="1">
        <f>(Table2[[#This Row],[Close Price]]/Table2[[#This Row],[Current Month Low]])-1</f>
        <v>4.900209279771417E-3</v>
      </c>
      <c r="AH728" s="1">
        <f>(Table2[[#This Row],[Current Month High]]/Table2[[#This Row],[Close Price]])-1</f>
        <v>6.9284299283791206E-2</v>
      </c>
      <c r="AI728">
        <v>119.307157007162</v>
      </c>
      <c r="AJ728">
        <v>2.80417754569191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-0.06</v>
      </c>
      <c r="AM728" t="s">
        <v>3189</v>
      </c>
      <c r="AN728">
        <v>-6.93</v>
      </c>
      <c r="AO728" t="s">
        <v>3189</v>
      </c>
      <c r="AP728">
        <v>-4.0495528022564002E-2</v>
      </c>
      <c r="AQ728">
        <f>(Table2[[#This Row],[Sharpe Ratio]]-AVERAGE(Table2[Sharpe Ratio]))/_xlfn.STDEV.P(Table2[Sharpe Ratio])</f>
        <v>-1.1901089530606865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723</v>
      </c>
      <c r="AT728">
        <f>_xlfn.RANK.AVG(Table2[[#This Row],[6M Return vs Nifty Z-Score]],Table2[6M Return vs Nifty Z-Score])</f>
        <v>676</v>
      </c>
      <c r="AU728">
        <f>_xlfn.RANK.AVG(Table2[[#This Row],[Sharpe Ratio Z-Score]],Table2[Sharpe Ratio Z-Score])</f>
        <v>646</v>
      </c>
      <c r="AV728">
        <f>(Table2[[#This Row],[Rank 1Y]]+Table2[[#This Row],[Rank 6M]]+Table2[[#This Row],[Rank Sharpe]])/3</f>
        <v>681.66666666666663</v>
      </c>
    </row>
    <row r="729" spans="1:48" x14ac:dyDescent="0.3">
      <c r="A729" t="s">
        <v>1353</v>
      </c>
      <c r="B729" t="s">
        <v>1354</v>
      </c>
      <c r="C729" t="s">
        <v>3138</v>
      </c>
      <c r="D729" t="s">
        <v>83</v>
      </c>
      <c r="E729">
        <v>8310.0915460550004</v>
      </c>
      <c r="F729">
        <v>271.25</v>
      </c>
      <c r="G729">
        <v>-69.441422445201397</v>
      </c>
      <c r="H729">
        <f>(Table2[[#This Row],[1Y Return vs Nifty]]-AVERAGE(Table2[1Y Return vs Nifty]))/_xlfn.STDEV.P(Table2[1Y Return vs Nifty])</f>
        <v>-1.6678052807500829</v>
      </c>
      <c r="I729">
        <v>-3.43556000352091</v>
      </c>
      <c r="J729">
        <f>(Table2[[#This Row],[1M Return vs Nifty]]-AVERAGE(Table2[1M Return vs Nifty]))/_xlfn.STDEV.P(Table2[1M Return vs Nifty])</f>
        <v>-0.34202305299895303</v>
      </c>
      <c r="K729">
        <v>-21.0265485333891</v>
      </c>
      <c r="L729">
        <f>(Table2[[#This Row],[6M Return vs Nifty]]-AVERAGE(Table2[6M Return vs Nifty]))/_xlfn.STDEV.P(Table2[6M Return vs Nifty])</f>
        <v>-0.93492071131231358</v>
      </c>
      <c r="M729">
        <v>1.7264488675076799</v>
      </c>
      <c r="N729">
        <f>(Table2[[#This Row],[1W Return vs Nifty]]-AVERAGE(Table2[1W Return vs Nifty]))/_xlfn.STDEV.P(Table2[1W Return vs Nifty])</f>
        <v>7.3797609787850507E-2</v>
      </c>
      <c r="O729">
        <v>287.67</v>
      </c>
      <c r="P729">
        <v>291.99706379081999</v>
      </c>
      <c r="Q729">
        <v>329.36432813189703</v>
      </c>
      <c r="R729">
        <v>31.066006550982301</v>
      </c>
      <c r="S729" s="1">
        <f>(Table2[[#This Row],[Close Price]]-Table2[[#This Row],[20D EMA]])/Table2[[#This Row],[20D EMA]]</f>
        <v>-5.7079292244585862E-2</v>
      </c>
      <c r="T729" s="1">
        <f>(Table2[[#This Row],[Close Price]]-Table2[[#This Row],[50D EMA]])/Table2[[#This Row],[50D EMA]]</f>
        <v>-7.1052302791930519E-2</v>
      </c>
      <c r="U729" s="1">
        <f>(Table2[[#This Row],[Close Price]]-Table2[[#This Row],[200D EMA]])/Table2[[#This Row],[200D EMA]]</f>
        <v>-0.17644390472250718</v>
      </c>
      <c r="V729">
        <v>0.35007979612743401</v>
      </c>
      <c r="W729">
        <v>270.5</v>
      </c>
      <c r="X729">
        <v>286.89999999999998</v>
      </c>
      <c r="Y729">
        <v>270.5</v>
      </c>
      <c r="Z729">
        <v>286.89999999999998</v>
      </c>
      <c r="AA729">
        <v>270.5</v>
      </c>
      <c r="AB729">
        <v>292.95</v>
      </c>
      <c r="AC729" s="1">
        <f>(Table2[[#This Row],[Close Price]]/Table2[[#This Row],[Day Low]])-1</f>
        <v>2.7726432532346745E-3</v>
      </c>
      <c r="AD729" s="1">
        <f>(Table2[[#This Row],[Day High]]/Table2[[#This Row],[Close Price]])-1</f>
        <v>5.7695852534562109E-2</v>
      </c>
      <c r="AE729" s="1">
        <f>(Table2[[#This Row],[Close Price]]/Table2[[#This Row],[Current Week Low]])-1</f>
        <v>2.7726432532346745E-3</v>
      </c>
      <c r="AF729" s="1">
        <f>(Table2[[#This Row],[Current Week High]]/Table2[[#This Row],[Close Price]])-1</f>
        <v>5.7695852534562109E-2</v>
      </c>
      <c r="AG729" s="1">
        <f>(Table2[[#This Row],[Close Price]]/Table2[[#This Row],[Current Month Low]])-1</f>
        <v>2.7726432532346745E-3</v>
      </c>
      <c r="AH729" s="1">
        <f>(Table2[[#This Row],[Current Month High]]/Table2[[#This Row],[Close Price]])-1</f>
        <v>7.9999999999999849E-2</v>
      </c>
      <c r="AI729">
        <v>82.857142857142804</v>
      </c>
      <c r="AJ729">
        <v>3.9272030651340901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-0.18</v>
      </c>
      <c r="AM729" t="s">
        <v>3189</v>
      </c>
      <c r="AN729">
        <v>-6.55</v>
      </c>
      <c r="AO729" t="s">
        <v>3189</v>
      </c>
      <c r="AP729">
        <v>-9.8382856419024001E-2</v>
      </c>
      <c r="AQ729">
        <f>(Table2[[#This Row],[Sharpe Ratio]]-AVERAGE(Table2[Sharpe Ratio]))/_xlfn.STDEV.P(Table2[Sharpe Ratio])</f>
        <v>-1.8659496867473506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728</v>
      </c>
      <c r="AT729">
        <f>_xlfn.RANK.AVG(Table2[[#This Row],[6M Return vs Nifty Z-Score]],Table2[6M Return vs Nifty Z-Score])</f>
        <v>620</v>
      </c>
      <c r="AU729">
        <f>_xlfn.RANK.AVG(Table2[[#This Row],[Sharpe Ratio Z-Score]],Table2[Sharpe Ratio Z-Score])</f>
        <v>711</v>
      </c>
      <c r="AV729">
        <f>(Table2[[#This Row],[Rank 1Y]]+Table2[[#This Row],[Rank 6M]]+Table2[[#This Row],[Rank Sharpe]])/3</f>
        <v>686.33333333333337</v>
      </c>
    </row>
    <row r="730" spans="1:48" x14ac:dyDescent="0.3">
      <c r="A730" t="s">
        <v>1069</v>
      </c>
      <c r="B730" t="s">
        <v>1070</v>
      </c>
      <c r="C730" t="s">
        <v>3146</v>
      </c>
      <c r="D730" t="s">
        <v>612</v>
      </c>
      <c r="E730">
        <v>12656.764397339901</v>
      </c>
      <c r="F730">
        <v>125.95</v>
      </c>
      <c r="G730">
        <v>-77.099494357190594</v>
      </c>
      <c r="H730">
        <f>(Table2[[#This Row],[1Y Return vs Nifty]]-AVERAGE(Table2[1Y Return vs Nifty]))/_xlfn.STDEV.P(Table2[1Y Return vs Nifty])</f>
        <v>-1.8054527075019278</v>
      </c>
      <c r="I730">
        <v>-1.9845606471402699</v>
      </c>
      <c r="J730">
        <f>(Table2[[#This Row],[1M Return vs Nifty]]-AVERAGE(Table2[1M Return vs Nifty]))/_xlfn.STDEV.P(Table2[1M Return vs Nifty])</f>
        <v>-0.17990812878931897</v>
      </c>
      <c r="K730">
        <v>-26.001336040949099</v>
      </c>
      <c r="L730">
        <f>(Table2[[#This Row],[6M Return vs Nifty]]-AVERAGE(Table2[6M Return vs Nifty]))/_xlfn.STDEV.P(Table2[6M Return vs Nifty])</f>
        <v>-1.1105068837399581</v>
      </c>
      <c r="M730">
        <v>0.46764073100671999</v>
      </c>
      <c r="N730">
        <f>(Table2[[#This Row],[1W Return vs Nifty]]-AVERAGE(Table2[1W Return vs Nifty]))/_xlfn.STDEV.P(Table2[1W Return vs Nifty])</f>
        <v>-0.24834193909149435</v>
      </c>
      <c r="O730">
        <v>133.82</v>
      </c>
      <c r="P730">
        <v>137.06340141465699</v>
      </c>
      <c r="Q730">
        <v>162.473115545307</v>
      </c>
      <c r="R730">
        <v>42.634430606419599</v>
      </c>
      <c r="S730" s="1">
        <f>(Table2[[#This Row],[Close Price]]-Table2[[#This Row],[20D EMA]])/Table2[[#This Row],[20D EMA]]</f>
        <v>-5.8810342250784568E-2</v>
      </c>
      <c r="T730" s="1">
        <f>(Table2[[#This Row],[Close Price]]-Table2[[#This Row],[50D EMA]])/Table2[[#This Row],[50D EMA]]</f>
        <v>-8.1082194808778249E-2</v>
      </c>
      <c r="U730" s="1">
        <f>(Table2[[#This Row],[Close Price]]-Table2[[#This Row],[200D EMA]])/Table2[[#This Row],[200D EMA]]</f>
        <v>-0.22479482480978347</v>
      </c>
      <c r="V730">
        <v>1.2826623254257401</v>
      </c>
      <c r="W730">
        <v>125.4</v>
      </c>
      <c r="X730">
        <v>133.27000000000001</v>
      </c>
      <c r="Y730">
        <v>125.4</v>
      </c>
      <c r="Z730">
        <v>133.27000000000001</v>
      </c>
      <c r="AA730">
        <v>125.4</v>
      </c>
      <c r="AB730">
        <v>143.55000000000001</v>
      </c>
      <c r="AC730" s="1">
        <f>(Table2[[#This Row],[Close Price]]/Table2[[#This Row],[Day Low]])-1</f>
        <v>4.3859649122806044E-3</v>
      </c>
      <c r="AD730" s="1">
        <f>(Table2[[#This Row],[Day High]]/Table2[[#This Row],[Close Price]])-1</f>
        <v>5.8118300913060805E-2</v>
      </c>
      <c r="AE730" s="1">
        <f>(Table2[[#This Row],[Close Price]]/Table2[[#This Row],[Current Week Low]])-1</f>
        <v>4.3859649122806044E-3</v>
      </c>
      <c r="AF730" s="1">
        <f>(Table2[[#This Row],[Current Week High]]/Table2[[#This Row],[Close Price]])-1</f>
        <v>5.8118300913060805E-2</v>
      </c>
      <c r="AG730" s="1">
        <f>(Table2[[#This Row],[Close Price]]/Table2[[#This Row],[Current Month Low]])-1</f>
        <v>4.3859649122806044E-3</v>
      </c>
      <c r="AH730" s="1">
        <f>(Table2[[#This Row],[Current Month High]]/Table2[[#This Row],[Close Price]])-1</f>
        <v>0.13973799126637565</v>
      </c>
      <c r="AI730">
        <v>137.95156808257201</v>
      </c>
      <c r="AJ730">
        <v>0.43859649122805999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-0.11</v>
      </c>
      <c r="AM730" t="s">
        <v>3189</v>
      </c>
      <c r="AN730">
        <v>-4.01</v>
      </c>
      <c r="AO730" t="s">
        <v>3189</v>
      </c>
      <c r="AP730">
        <v>-9.9847150334892998E-2</v>
      </c>
      <c r="AQ730">
        <f>(Table2[[#This Row],[Sharpe Ratio]]-AVERAGE(Table2[Sharpe Ratio]))/_xlfn.STDEV.P(Table2[Sharpe Ratio])</f>
        <v>-1.8830454744067158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659</v>
      </c>
      <c r="AU730">
        <f>_xlfn.RANK.AVG(Table2[[#This Row],[Sharpe Ratio Z-Score]],Table2[Sharpe Ratio Z-Score])</f>
        <v>712</v>
      </c>
      <c r="AV730">
        <f>(Table2[[#This Row],[Rank 1Y]]+Table2[[#This Row],[Rank 6M]]+Table2[[#This Row],[Rank Sharpe]])/3</f>
        <v>700.33333333333337</v>
      </c>
    </row>
    <row r="731" spans="1:48" x14ac:dyDescent="0.3">
      <c r="A731" t="s">
        <v>2397</v>
      </c>
      <c r="B731" t="s">
        <v>2398</v>
      </c>
      <c r="C731" t="s">
        <v>3138</v>
      </c>
      <c r="D731" t="s">
        <v>1221</v>
      </c>
      <c r="E731">
        <v>2184.0740929499998</v>
      </c>
      <c r="F731">
        <v>286.95</v>
      </c>
      <c r="G731">
        <v>-71.172216615687802</v>
      </c>
      <c r="H731">
        <f>(Table2[[#This Row],[1Y Return vs Nifty]]-AVERAGE(Table2[1Y Return vs Nifty]))/_xlfn.STDEV.P(Table2[1Y Return vs Nifty])</f>
        <v>-1.6989148559202467</v>
      </c>
      <c r="I731">
        <v>-16.778552369703402</v>
      </c>
      <c r="J731">
        <f>(Table2[[#This Row],[1M Return vs Nifty]]-AVERAGE(Table2[1M Return vs Nifty]))/_xlfn.STDEV.P(Table2[1M Return vs Nifty])</f>
        <v>-1.8327874607579022</v>
      </c>
      <c r="K731">
        <v>-39.502426426849098</v>
      </c>
      <c r="L731">
        <f>(Table2[[#This Row],[6M Return vs Nifty]]-AVERAGE(Table2[6M Return vs Nifty]))/_xlfn.STDEV.P(Table2[6M Return vs Nifty])</f>
        <v>-1.5870307113119564</v>
      </c>
      <c r="M731">
        <v>-2.68230463532195</v>
      </c>
      <c r="N731">
        <f>(Table2[[#This Row],[1W Return vs Nifty]]-AVERAGE(Table2[1W Return vs Nifty]))/_xlfn.STDEV.P(Table2[1W Return vs Nifty])</f>
        <v>-1.0544393497137894</v>
      </c>
      <c r="O731">
        <v>331.94</v>
      </c>
      <c r="P731">
        <v>361.22025659488799</v>
      </c>
      <c r="Q731">
        <v>406.44518015970601</v>
      </c>
      <c r="R731">
        <v>9.3305393582837297</v>
      </c>
      <c r="S731" s="1">
        <f>(Table2[[#This Row],[Close Price]]-Table2[[#This Row],[20D EMA]])/Table2[[#This Row],[20D EMA]]</f>
        <v>-0.13553654274868954</v>
      </c>
      <c r="T731" s="1">
        <f>(Table2[[#This Row],[Close Price]]-Table2[[#This Row],[50D EMA]])/Table2[[#This Row],[50D EMA]]</f>
        <v>-0.20560933457888217</v>
      </c>
      <c r="U731" s="1">
        <f>(Table2[[#This Row],[Close Price]]-Table2[[#This Row],[200D EMA]])/Table2[[#This Row],[200D EMA]]</f>
        <v>-0.29400073120009035</v>
      </c>
      <c r="V731">
        <v>0.87035396917890795</v>
      </c>
      <c r="W731">
        <v>281.05</v>
      </c>
      <c r="X731">
        <v>309.8</v>
      </c>
      <c r="Y731">
        <v>281.05</v>
      </c>
      <c r="Z731">
        <v>309.8</v>
      </c>
      <c r="AA731">
        <v>281.05</v>
      </c>
      <c r="AB731">
        <v>329.8</v>
      </c>
      <c r="AC731" s="1">
        <f>(Table2[[#This Row],[Close Price]]/Table2[[#This Row],[Day Low]])-1</f>
        <v>2.0992705924212762E-2</v>
      </c>
      <c r="AD731" s="1">
        <f>(Table2[[#This Row],[Day High]]/Table2[[#This Row],[Close Price]])-1</f>
        <v>7.9630597665098612E-2</v>
      </c>
      <c r="AE731" s="1">
        <f>(Table2[[#This Row],[Close Price]]/Table2[[#This Row],[Current Week Low]])-1</f>
        <v>2.0992705924212762E-2</v>
      </c>
      <c r="AF731" s="1">
        <f>(Table2[[#This Row],[Current Week High]]/Table2[[#This Row],[Close Price]])-1</f>
        <v>7.9630597665098612E-2</v>
      </c>
      <c r="AG731" s="1">
        <f>(Table2[[#This Row],[Close Price]]/Table2[[#This Row],[Current Month Low]])-1</f>
        <v>2.0992705924212762E-2</v>
      </c>
      <c r="AH731" s="1">
        <f>(Table2[[#This Row],[Current Month High]]/Table2[[#This Row],[Close Price]])-1</f>
        <v>0.14932915142010805</v>
      </c>
      <c r="AI731">
        <v>93.204391008886503</v>
      </c>
      <c r="AJ731">
        <v>2.09927059242127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-0.38</v>
      </c>
      <c r="AM731" t="s">
        <v>3189</v>
      </c>
      <c r="AN731">
        <v>-16.57</v>
      </c>
      <c r="AO731" t="s">
        <v>3189</v>
      </c>
      <c r="AP731">
        <v>-5.0405481007717003E-2</v>
      </c>
      <c r="AQ731">
        <f>(Table2[[#This Row],[Sharpe Ratio]]-AVERAGE(Table2[Sharpe Ratio]))/_xlfn.STDEV.P(Table2[Sharpe Ratio])</f>
        <v>-1.3058087112256485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729</v>
      </c>
      <c r="AT731">
        <f>_xlfn.RANK.AVG(Table2[[#This Row],[6M Return vs Nifty Z-Score]],Table2[6M Return vs Nifty Z-Score])</f>
        <v>717</v>
      </c>
      <c r="AU731">
        <f>_xlfn.RANK.AVG(Table2[[#This Row],[Sharpe Ratio Z-Score]],Table2[Sharpe Ratio Z-Score])</f>
        <v>662</v>
      </c>
      <c r="AV731">
        <f>(Table2[[#This Row],[Rank 1Y]]+Table2[[#This Row],[Rank 6M]]+Table2[[#This Row],[Rank Sharpe]])/3</f>
        <v>702.66666666666663</v>
      </c>
    </row>
    <row r="732" spans="1:48" x14ac:dyDescent="0.3">
      <c r="A732" t="s">
        <v>1705</v>
      </c>
      <c r="B732" t="s">
        <v>1706</v>
      </c>
      <c r="C732" t="s">
        <v>3138</v>
      </c>
      <c r="D732" t="s">
        <v>469</v>
      </c>
      <c r="E732">
        <v>4955.1881854800004</v>
      </c>
      <c r="F732">
        <v>292.35000000000002</v>
      </c>
      <c r="G732">
        <v>-53.248647023026798</v>
      </c>
      <c r="H732">
        <f>(Table2[[#This Row],[1Y Return vs Nifty]]-AVERAGE(Table2[1Y Return vs Nifty]))/_xlfn.STDEV.P(Table2[1Y Return vs Nifty])</f>
        <v>-1.3767537087031585</v>
      </c>
      <c r="I732">
        <v>-3.6816954707715799</v>
      </c>
      <c r="J732">
        <f>(Table2[[#This Row],[1M Return vs Nifty]]-AVERAGE(Table2[1M Return vs Nifty]))/_xlfn.STDEV.P(Table2[1M Return vs Nifty])</f>
        <v>-0.36952288092318936</v>
      </c>
      <c r="K732">
        <v>-34.759193813130501</v>
      </c>
      <c r="L732">
        <f>(Table2[[#This Row],[6M Return vs Nifty]]-AVERAGE(Table2[6M Return vs Nifty]))/_xlfn.STDEV.P(Table2[6M Return vs Nifty])</f>
        <v>-1.4196173176119891</v>
      </c>
      <c r="M732">
        <v>2.2379269419708701</v>
      </c>
      <c r="N732">
        <f>(Table2[[#This Row],[1W Return vs Nifty]]-AVERAGE(Table2[1W Return vs Nifty]))/_xlfn.STDEV.P(Table2[1W Return vs Nifty])</f>
        <v>0.20468913439083147</v>
      </c>
      <c r="O732">
        <v>306.67</v>
      </c>
      <c r="P732">
        <v>314.17818534820498</v>
      </c>
      <c r="Q732">
        <v>350.39112102541498</v>
      </c>
      <c r="R732">
        <v>33.709814397637103</v>
      </c>
      <c r="S732" s="1">
        <f>(Table2[[#This Row],[Close Price]]-Table2[[#This Row],[20D EMA]])/Table2[[#This Row],[20D EMA]]</f>
        <v>-4.6695144617993255E-2</v>
      </c>
      <c r="T732" s="1">
        <f>(Table2[[#This Row],[Close Price]]-Table2[[#This Row],[50D EMA]])/Table2[[#This Row],[50D EMA]]</f>
        <v>-6.9477087736096912E-2</v>
      </c>
      <c r="U732" s="1">
        <f>(Table2[[#This Row],[Close Price]]-Table2[[#This Row],[200D EMA]])/Table2[[#This Row],[200D EMA]]</f>
        <v>-0.16564666609004927</v>
      </c>
      <c r="V732">
        <v>0.54619539646924098</v>
      </c>
      <c r="W732">
        <v>290.7</v>
      </c>
      <c r="X732">
        <v>302.45</v>
      </c>
      <c r="Y732">
        <v>290.7</v>
      </c>
      <c r="Z732">
        <v>302.45</v>
      </c>
      <c r="AA732">
        <v>290.7</v>
      </c>
      <c r="AB732">
        <v>311.7</v>
      </c>
      <c r="AC732" s="1">
        <f>(Table2[[#This Row],[Close Price]]/Table2[[#This Row],[Day Low]])-1</f>
        <v>5.6759545923634747E-3</v>
      </c>
      <c r="AD732" s="1">
        <f>(Table2[[#This Row],[Day High]]/Table2[[#This Row],[Close Price]])-1</f>
        <v>3.4547631263895928E-2</v>
      </c>
      <c r="AE732" s="1">
        <f>(Table2[[#This Row],[Close Price]]/Table2[[#This Row],[Current Week Low]])-1</f>
        <v>5.6759545923634747E-3</v>
      </c>
      <c r="AF732" s="1">
        <f>(Table2[[#This Row],[Current Week High]]/Table2[[#This Row],[Close Price]])-1</f>
        <v>3.4547631263895928E-2</v>
      </c>
      <c r="AG732" s="1">
        <f>(Table2[[#This Row],[Close Price]]/Table2[[#This Row],[Current Month Low]])-1</f>
        <v>5.6759545923634747E-3</v>
      </c>
      <c r="AH732" s="1">
        <f>(Table2[[#This Row],[Current Month High]]/Table2[[#This Row],[Close Price]])-1</f>
        <v>6.6187788609543219E-2</v>
      </c>
      <c r="AI732">
        <v>85.531041559774195</v>
      </c>
      <c r="AJ732">
        <v>11.307824100514001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-0.15</v>
      </c>
      <c r="AM732" t="s">
        <v>3189</v>
      </c>
      <c r="AN732">
        <v>-5.36</v>
      </c>
      <c r="AO732" t="s">
        <v>3189</v>
      </c>
      <c r="AP732">
        <v>-0.11413251630383101</v>
      </c>
      <c r="AQ732">
        <f>(Table2[[#This Row],[Sharpe Ratio]]-AVERAGE(Table2[Sharpe Ratio]))/_xlfn.STDEV.P(Table2[Sharpe Ratio])</f>
        <v>-2.0498286458688137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714</v>
      </c>
      <c r="AT732">
        <f>_xlfn.RANK.AVG(Table2[[#This Row],[6M Return vs Nifty Z-Score]],Table2[6M Return vs Nifty Z-Score])</f>
        <v>707</v>
      </c>
      <c r="AU732">
        <f>_xlfn.RANK.AVG(Table2[[#This Row],[Sharpe Ratio Z-Score]],Table2[Sharpe Ratio Z-Score])</f>
        <v>723</v>
      </c>
      <c r="AV732">
        <f>(Table2[[#This Row],[Rank 1Y]]+Table2[[#This Row],[Rank 6M]]+Table2[[#This Row],[Rank Sharpe]])/3</f>
        <v>714.66666666666663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A396-BB08-4C5A-AC41-986827449B20}">
  <dimension ref="A1:Q1477"/>
  <sheetViews>
    <sheetView topLeftCell="D891" workbookViewId="0">
      <selection sqref="A1:Q112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3127</v>
      </c>
      <c r="D2" t="s">
        <v>18</v>
      </c>
      <c r="E2">
        <v>1876309.13672727</v>
      </c>
      <c r="F2">
        <v>2741.45</v>
      </c>
      <c r="G2">
        <v>-6.8803128361818597</v>
      </c>
      <c r="H2">
        <v>-4.9922324348318297</v>
      </c>
      <c r="I2">
        <v>-17.892123116538698</v>
      </c>
      <c r="J2">
        <v>-4.9083806834762296</v>
      </c>
      <c r="K2">
        <v>2955.3123499286098</v>
      </c>
      <c r="L2">
        <v>2864.1284309893999</v>
      </c>
      <c r="M2">
        <v>21.6212143976982</v>
      </c>
      <c r="N2">
        <v>1.5671913011421801</v>
      </c>
      <c r="O2">
        <v>17.368545842528601</v>
      </c>
      <c r="P2">
        <v>23.472053326127</v>
      </c>
      <c r="Q2">
        <v>-3.6927807784970998E-2</v>
      </c>
    </row>
    <row r="3" spans="1:17" x14ac:dyDescent="0.3">
      <c r="A3" t="s">
        <v>19</v>
      </c>
      <c r="B3" t="s">
        <v>20</v>
      </c>
      <c r="C3" t="s">
        <v>3128</v>
      </c>
      <c r="D3" t="s">
        <v>21</v>
      </c>
      <c r="E3">
        <v>1538501.26484155</v>
      </c>
      <c r="F3">
        <v>4272.8500000000004</v>
      </c>
      <c r="G3">
        <v>-8.7253270193750705</v>
      </c>
      <c r="H3">
        <v>-4.5474926916059299</v>
      </c>
      <c r="I3">
        <v>-2.57689636139032</v>
      </c>
      <c r="J3">
        <v>3.34138213145147</v>
      </c>
      <c r="K3">
        <v>4319.1567098420801</v>
      </c>
      <c r="L3">
        <v>4046.0456130748198</v>
      </c>
      <c r="M3">
        <v>33.472533338349798</v>
      </c>
      <c r="N3">
        <v>1.05331111374221</v>
      </c>
      <c r="O3">
        <v>7.47510443848953</v>
      </c>
      <c r="P3">
        <v>29.050135910601</v>
      </c>
      <c r="Q3">
        <v>-4.1997726170363001E-2</v>
      </c>
    </row>
    <row r="4" spans="1:17" x14ac:dyDescent="0.3">
      <c r="A4" t="s">
        <v>22</v>
      </c>
      <c r="B4" t="s">
        <v>23</v>
      </c>
      <c r="C4" t="s">
        <v>3129</v>
      </c>
      <c r="D4" t="s">
        <v>24</v>
      </c>
      <c r="E4">
        <v>1264913.9697519599</v>
      </c>
      <c r="F4">
        <v>1617.8</v>
      </c>
      <c r="G4">
        <v>-19.467106490517001</v>
      </c>
      <c r="H4">
        <v>1.63397116341166</v>
      </c>
      <c r="I4">
        <v>-5.53262587178543</v>
      </c>
      <c r="J4">
        <v>-0.62988450078070901</v>
      </c>
      <c r="K4">
        <v>1667.7686466319301</v>
      </c>
      <c r="L4">
        <v>1598.5183106470499</v>
      </c>
      <c r="M4">
        <v>28.335089515579199</v>
      </c>
      <c r="N4">
        <v>0.92097303704052402</v>
      </c>
      <c r="O4">
        <v>10.891333910248401</v>
      </c>
      <c r="P4">
        <v>18.646180924791899</v>
      </c>
      <c r="Q4">
        <v>-7.6137970694753004E-2</v>
      </c>
    </row>
    <row r="5" spans="1:17" x14ac:dyDescent="0.3">
      <c r="A5" t="s">
        <v>25</v>
      </c>
      <c r="B5" t="s">
        <v>26</v>
      </c>
      <c r="C5" t="s">
        <v>3130</v>
      </c>
      <c r="D5" t="s">
        <v>27</v>
      </c>
      <c r="E5">
        <v>982262.67585506896</v>
      </c>
      <c r="F5">
        <v>1662.05</v>
      </c>
      <c r="G5">
        <v>53.603985201200899</v>
      </c>
      <c r="H5">
        <v>7.0946356458369904</v>
      </c>
      <c r="I5">
        <v>27.827535836337901</v>
      </c>
      <c r="J5">
        <v>-1.21744682113285</v>
      </c>
      <c r="K5">
        <v>1590.0631707554201</v>
      </c>
      <c r="L5">
        <v>1356.5815582133901</v>
      </c>
      <c r="M5">
        <v>34.8254576794656</v>
      </c>
      <c r="N5">
        <v>1.0033453431289701</v>
      </c>
      <c r="O5">
        <v>7.0364910802924001</v>
      </c>
      <c r="P5">
        <v>85.610586855770805</v>
      </c>
      <c r="Q5">
        <v>0.162394440646037</v>
      </c>
    </row>
    <row r="6" spans="1:17" x14ac:dyDescent="0.3">
      <c r="A6" t="s">
        <v>28</v>
      </c>
      <c r="B6" t="s">
        <v>29</v>
      </c>
      <c r="C6" t="s">
        <v>3129</v>
      </c>
      <c r="D6" t="s">
        <v>24</v>
      </c>
      <c r="E6">
        <v>873581.00837242499</v>
      </c>
      <c r="F6">
        <v>1233.9000000000001</v>
      </c>
      <c r="G6">
        <v>5.2972007014928097</v>
      </c>
      <c r="H6">
        <v>3.2261528698084301</v>
      </c>
      <c r="I6">
        <v>3.3623246689942401</v>
      </c>
      <c r="J6">
        <v>4.8669618001417003E-2</v>
      </c>
      <c r="K6">
        <v>1241.91698667782</v>
      </c>
      <c r="L6">
        <v>1141.58539686576</v>
      </c>
      <c r="M6">
        <v>30.064462413390402</v>
      </c>
      <c r="N6">
        <v>0.96062739089920302</v>
      </c>
      <c r="O6">
        <v>10.410081854283099</v>
      </c>
      <c r="P6">
        <v>37.252502780867601</v>
      </c>
      <c r="Q6">
        <v>9.6204301035009002E-2</v>
      </c>
    </row>
    <row r="7" spans="1:17" x14ac:dyDescent="0.3">
      <c r="A7" t="s">
        <v>30</v>
      </c>
      <c r="B7" t="s">
        <v>31</v>
      </c>
      <c r="C7" t="s">
        <v>3128</v>
      </c>
      <c r="D7" t="s">
        <v>21</v>
      </c>
      <c r="E7">
        <v>794478.60700357496</v>
      </c>
      <c r="F7">
        <v>1934.3</v>
      </c>
      <c r="G7">
        <v>4.9344359064439001</v>
      </c>
      <c r="H7">
        <v>1.4085325353690801</v>
      </c>
      <c r="I7">
        <v>20.8517412338912</v>
      </c>
      <c r="J7">
        <v>5.9783813779925001</v>
      </c>
      <c r="K7">
        <v>1859.1964826953699</v>
      </c>
      <c r="L7">
        <v>1672.1549480462099</v>
      </c>
      <c r="M7">
        <v>56.534003186877101</v>
      </c>
      <c r="N7">
        <v>1.05576935840373</v>
      </c>
      <c r="O7">
        <v>2.14289407020626</v>
      </c>
      <c r="P7">
        <v>43.106573447268097</v>
      </c>
      <c r="Q7">
        <v>-2.8734911611047999E-2</v>
      </c>
    </row>
    <row r="8" spans="1:17" x14ac:dyDescent="0.3">
      <c r="A8" t="s">
        <v>32</v>
      </c>
      <c r="B8" t="s">
        <v>33</v>
      </c>
      <c r="C8" t="s">
        <v>3129</v>
      </c>
      <c r="D8" t="s">
        <v>34</v>
      </c>
      <c r="E8">
        <v>710979.24955461</v>
      </c>
      <c r="F8">
        <v>770.65</v>
      </c>
      <c r="G8">
        <v>5.5479769296689998</v>
      </c>
      <c r="H8">
        <v>1.82102490056822</v>
      </c>
      <c r="I8">
        <v>-9.8304024778708801</v>
      </c>
      <c r="J8">
        <v>3.2905373820400499</v>
      </c>
      <c r="K8">
        <v>805.888503012613</v>
      </c>
      <c r="L8">
        <v>768.23645002237697</v>
      </c>
      <c r="M8">
        <v>51.525838499118699</v>
      </c>
      <c r="N8">
        <v>1.1642669699336099</v>
      </c>
      <c r="O8">
        <v>18.341659637967901</v>
      </c>
      <c r="P8">
        <v>41.872238586156001</v>
      </c>
      <c r="Q8">
        <v>7.4593428417133997E-2</v>
      </c>
    </row>
    <row r="9" spans="1:17" x14ac:dyDescent="0.3">
      <c r="A9" t="s">
        <v>35</v>
      </c>
      <c r="B9" t="s">
        <v>36</v>
      </c>
      <c r="C9" t="s">
        <v>3131</v>
      </c>
      <c r="D9" t="s">
        <v>37</v>
      </c>
      <c r="E9">
        <v>669339.81076224998</v>
      </c>
      <c r="F9">
        <v>2833.4</v>
      </c>
      <c r="G9">
        <v>-13.3385244825122</v>
      </c>
      <c r="H9">
        <v>-0.22384674474987501</v>
      </c>
      <c r="I9">
        <v>14.740873235651399</v>
      </c>
      <c r="J9">
        <v>-2.83883136948976E-2</v>
      </c>
      <c r="K9">
        <v>2821.9676496746101</v>
      </c>
      <c r="L9">
        <v>2611.0415932593</v>
      </c>
      <c r="M9">
        <v>33.584892202662502</v>
      </c>
      <c r="N9">
        <v>0.89208175223187602</v>
      </c>
      <c r="O9">
        <v>7.1151267029011001</v>
      </c>
      <c r="P9">
        <v>30.4481941023456</v>
      </c>
      <c r="Q9">
        <v>-4.5761337990116002E-2</v>
      </c>
    </row>
    <row r="10" spans="1:17" x14ac:dyDescent="0.3">
      <c r="A10" t="s">
        <v>38</v>
      </c>
      <c r="B10" t="s">
        <v>39</v>
      </c>
      <c r="C10" t="s">
        <v>3131</v>
      </c>
      <c r="D10" t="s">
        <v>40</v>
      </c>
      <c r="E10">
        <v>629820.13258885499</v>
      </c>
      <c r="F10">
        <v>510.2</v>
      </c>
      <c r="G10">
        <v>-10.328474103663099</v>
      </c>
      <c r="H10">
        <v>0.53570707603012002</v>
      </c>
      <c r="I10">
        <v>8.7637507238956793</v>
      </c>
      <c r="J10">
        <v>0.58351398123697096</v>
      </c>
      <c r="K10">
        <v>500.52484290523898</v>
      </c>
      <c r="L10">
        <v>462.48954921977497</v>
      </c>
      <c r="M10">
        <v>30.467223985418801</v>
      </c>
      <c r="N10">
        <v>0.83478556935881798</v>
      </c>
      <c r="O10">
        <v>3.5868286946295602</v>
      </c>
      <c r="P10">
        <v>27.757606109928599</v>
      </c>
      <c r="Q10">
        <v>0.12304676524159</v>
      </c>
    </row>
    <row r="11" spans="1:17" x14ac:dyDescent="0.3">
      <c r="A11" t="s">
        <v>41</v>
      </c>
      <c r="B11" t="s">
        <v>42</v>
      </c>
      <c r="C11" t="s">
        <v>3129</v>
      </c>
      <c r="D11" t="s">
        <v>43</v>
      </c>
      <c r="E11">
        <v>614252.15173261496</v>
      </c>
      <c r="F11">
        <v>931</v>
      </c>
      <c r="G11">
        <v>20.380388555347999</v>
      </c>
      <c r="H11">
        <v>-6.8133565145391701</v>
      </c>
      <c r="I11">
        <v>-16.728025364883099</v>
      </c>
      <c r="J11">
        <v>-0.50974365442647496</v>
      </c>
      <c r="K11">
        <v>1034.50915628794</v>
      </c>
      <c r="L11">
        <v>969.65129094095698</v>
      </c>
      <c r="M11">
        <v>25.650050262808399</v>
      </c>
      <c r="N11">
        <v>0.55677717376328795</v>
      </c>
      <c r="O11">
        <v>31.256713211600399</v>
      </c>
      <c r="P11">
        <v>55.855026366451803</v>
      </c>
      <c r="Q11">
        <v>-3.0820847308506E-2</v>
      </c>
    </row>
    <row r="12" spans="1:17" x14ac:dyDescent="0.3">
      <c r="A12" t="s">
        <v>44</v>
      </c>
      <c r="B12" t="s">
        <v>45</v>
      </c>
      <c r="C12" t="s">
        <v>3128</v>
      </c>
      <c r="D12" t="s">
        <v>21</v>
      </c>
      <c r="E12">
        <v>480771.63301733998</v>
      </c>
      <c r="F12">
        <v>1776.95</v>
      </c>
      <c r="G12">
        <v>16.036953638072799</v>
      </c>
      <c r="H12">
        <v>1.5876610061376599</v>
      </c>
      <c r="I12">
        <v>5.2463448667901602</v>
      </c>
      <c r="J12">
        <v>2.1770980095186498</v>
      </c>
      <c r="K12">
        <v>1714.8388298313901</v>
      </c>
      <c r="L12">
        <v>1544.63856790002</v>
      </c>
      <c r="M12">
        <v>47.518633316644099</v>
      </c>
      <c r="N12">
        <v>0.95324498296748905</v>
      </c>
      <c r="O12">
        <v>2.9038521061368998</v>
      </c>
      <c r="P12">
        <v>47.031566753547601</v>
      </c>
      <c r="Q12">
        <v>1.1311437126469001E-2</v>
      </c>
    </row>
    <row r="13" spans="1:17" x14ac:dyDescent="0.3">
      <c r="A13" t="s">
        <v>46</v>
      </c>
      <c r="B13" t="s">
        <v>47</v>
      </c>
      <c r="C13" t="s">
        <v>3132</v>
      </c>
      <c r="D13" t="s">
        <v>48</v>
      </c>
      <c r="E13">
        <v>480416.3430855</v>
      </c>
      <c r="F13">
        <v>3468.35</v>
      </c>
      <c r="G13">
        <v>-13.3616757661179</v>
      </c>
      <c r="H13">
        <v>-1.93071678327921</v>
      </c>
      <c r="I13">
        <v>-19.0520649569706</v>
      </c>
      <c r="J13">
        <v>-1.85886660055623</v>
      </c>
      <c r="K13">
        <v>3639.74598293291</v>
      </c>
      <c r="L13">
        <v>3480.4895007569698</v>
      </c>
      <c r="M13">
        <v>21.7633473022609</v>
      </c>
      <c r="N13">
        <v>1.1761071671819301</v>
      </c>
      <c r="O13">
        <v>13.0191589660789</v>
      </c>
      <c r="P13">
        <v>21.434448470843598</v>
      </c>
      <c r="Q13">
        <v>0.116420985573804</v>
      </c>
    </row>
    <row r="14" spans="1:17" x14ac:dyDescent="0.3">
      <c r="A14" t="s">
        <v>49</v>
      </c>
      <c r="B14" t="s">
        <v>50</v>
      </c>
      <c r="C14" t="s">
        <v>3133</v>
      </c>
      <c r="D14" t="s">
        <v>51</v>
      </c>
      <c r="E14">
        <v>458284.97594485001</v>
      </c>
      <c r="F14">
        <v>1905.25</v>
      </c>
      <c r="G14">
        <v>43.485064044666899</v>
      </c>
      <c r="H14">
        <v>4.7583417800652503</v>
      </c>
      <c r="I14">
        <v>8.9641837548675998</v>
      </c>
      <c r="J14">
        <v>1.88412424749022</v>
      </c>
      <c r="K14">
        <v>1802.8265678267401</v>
      </c>
      <c r="L14">
        <v>1576.76290371612</v>
      </c>
      <c r="M14">
        <v>61.957330177223298</v>
      </c>
      <c r="N14">
        <v>1.0289810364683201</v>
      </c>
      <c r="O14">
        <v>2.8920089227135501</v>
      </c>
      <c r="P14">
        <v>78.335751392334004</v>
      </c>
      <c r="Q14">
        <v>0.14103625041791701</v>
      </c>
    </row>
    <row r="15" spans="1:17" x14ac:dyDescent="0.3">
      <c r="A15" t="s">
        <v>52</v>
      </c>
      <c r="B15" t="s">
        <v>53</v>
      </c>
      <c r="C15" t="s">
        <v>3129</v>
      </c>
      <c r="D15" t="s">
        <v>54</v>
      </c>
      <c r="E15">
        <v>446014.45803357498</v>
      </c>
      <c r="F15">
        <v>7269.4</v>
      </c>
      <c r="G15">
        <v>-35.610593919211098</v>
      </c>
      <c r="H15">
        <v>-1.3252656989677301</v>
      </c>
      <c r="I15">
        <v>-8.8706966635532698</v>
      </c>
      <c r="J15">
        <v>-2.8038773873541598</v>
      </c>
      <c r="K15">
        <v>7248.6360229279298</v>
      </c>
      <c r="L15">
        <v>7063.38112066144</v>
      </c>
      <c r="M15">
        <v>28.909012906644602</v>
      </c>
      <c r="N15">
        <v>0.953399897762918</v>
      </c>
      <c r="O15">
        <v>12.430186810465701</v>
      </c>
      <c r="P15">
        <v>17.479556546753201</v>
      </c>
      <c r="Q15">
        <v>-6.5851203160135999E-2</v>
      </c>
    </row>
    <row r="16" spans="1:17" x14ac:dyDescent="0.3">
      <c r="A16" t="s">
        <v>55</v>
      </c>
      <c r="B16" t="s">
        <v>56</v>
      </c>
      <c r="C16" t="s">
        <v>3134</v>
      </c>
      <c r="D16" t="s">
        <v>57</v>
      </c>
      <c r="E16">
        <v>417392.99373802898</v>
      </c>
      <c r="F16">
        <v>415.45</v>
      </c>
      <c r="G16">
        <v>50.8486575077252</v>
      </c>
      <c r="H16">
        <v>11.0819511494403</v>
      </c>
      <c r="I16">
        <v>4.1553367728122499</v>
      </c>
      <c r="J16">
        <v>2.2989299475792802</v>
      </c>
      <c r="K16">
        <v>410.64473648588</v>
      </c>
      <c r="L16">
        <v>359.03589427014902</v>
      </c>
      <c r="M16">
        <v>53.550278682836797</v>
      </c>
      <c r="N16">
        <v>1.1080017943410001</v>
      </c>
      <c r="O16">
        <v>7.9431941268503996</v>
      </c>
      <c r="P16">
        <v>82.414928649835304</v>
      </c>
      <c r="Q16">
        <v>0.186544405050387</v>
      </c>
    </row>
    <row r="17" spans="1:17" x14ac:dyDescent="0.3">
      <c r="A17" t="s">
        <v>58</v>
      </c>
      <c r="B17" t="s">
        <v>59</v>
      </c>
      <c r="C17" t="s">
        <v>3135</v>
      </c>
      <c r="D17" t="s">
        <v>60</v>
      </c>
      <c r="E17">
        <v>396328.02472004999</v>
      </c>
      <c r="F17">
        <v>12527.5</v>
      </c>
      <c r="G17">
        <v>-3.8830031313512299</v>
      </c>
      <c r="H17">
        <v>3.5730921980984101</v>
      </c>
      <c r="I17">
        <v>-12.7604262988941</v>
      </c>
      <c r="J17">
        <v>-1.6027924683902099</v>
      </c>
      <c r="K17">
        <v>12549.2102053709</v>
      </c>
      <c r="L17">
        <v>11938.0458386927</v>
      </c>
      <c r="M17">
        <v>42.297594254013497</v>
      </c>
      <c r="N17">
        <v>1.01433774128923</v>
      </c>
      <c r="O17">
        <v>9.1997605268409508</v>
      </c>
      <c r="P17">
        <v>28.6501363265264</v>
      </c>
      <c r="Q17">
        <v>5.8870885981268002E-2</v>
      </c>
    </row>
    <row r="18" spans="1:17" x14ac:dyDescent="0.3">
      <c r="A18" t="s">
        <v>61</v>
      </c>
      <c r="B18" t="s">
        <v>62</v>
      </c>
      <c r="C18" t="s">
        <v>3127</v>
      </c>
      <c r="D18" t="s">
        <v>63</v>
      </c>
      <c r="E18">
        <v>371432.74355715001</v>
      </c>
      <c r="F18">
        <v>289.45</v>
      </c>
      <c r="G18">
        <v>33.136494836330499</v>
      </c>
      <c r="H18">
        <v>-4.0370007954670202</v>
      </c>
      <c r="I18">
        <v>-3.0911542375000298</v>
      </c>
      <c r="J18">
        <v>2.9767871811125599</v>
      </c>
      <c r="K18">
        <v>302.95215234411802</v>
      </c>
      <c r="L18">
        <v>274.94761817431402</v>
      </c>
      <c r="M18">
        <v>48.172977140186802</v>
      </c>
      <c r="N18">
        <v>0.83107923621258495</v>
      </c>
      <c r="O18">
        <v>19.1915702193815</v>
      </c>
      <c r="P18">
        <v>60.894941634241199</v>
      </c>
      <c r="Q18">
        <v>6.7102791262273004E-2</v>
      </c>
    </row>
    <row r="19" spans="1:17" x14ac:dyDescent="0.3">
      <c r="A19" t="s">
        <v>64</v>
      </c>
      <c r="B19" t="s">
        <v>65</v>
      </c>
      <c r="C19" t="s">
        <v>3129</v>
      </c>
      <c r="D19" t="s">
        <v>24</v>
      </c>
      <c r="E19">
        <v>364520.3869788</v>
      </c>
      <c r="F19">
        <v>1145.7</v>
      </c>
      <c r="G19">
        <v>-11.1632961382169</v>
      </c>
      <c r="H19">
        <v>2.6430728502009599</v>
      </c>
      <c r="I19">
        <v>-3.66352503178957</v>
      </c>
      <c r="J19">
        <v>-3.0894080799477299</v>
      </c>
      <c r="K19">
        <v>1204.7065070712999</v>
      </c>
      <c r="L19">
        <v>1145.5248952946199</v>
      </c>
      <c r="M19">
        <v>28.472672881804002</v>
      </c>
      <c r="N19">
        <v>1.2041671833113801</v>
      </c>
      <c r="O19">
        <v>16.928515318146101</v>
      </c>
      <c r="P19">
        <v>20.422535211267601</v>
      </c>
      <c r="Q19">
        <v>3.7859774945683003E-2</v>
      </c>
    </row>
    <row r="20" spans="1:17" x14ac:dyDescent="0.3">
      <c r="A20" t="s">
        <v>66</v>
      </c>
      <c r="B20" t="s">
        <v>67</v>
      </c>
      <c r="C20" t="s">
        <v>3135</v>
      </c>
      <c r="D20" t="s">
        <v>60</v>
      </c>
      <c r="E20">
        <v>361559.41890216002</v>
      </c>
      <c r="F20">
        <v>3060.2</v>
      </c>
      <c r="G20">
        <v>75.802186221052693</v>
      </c>
      <c r="H20">
        <v>12.399804589322599</v>
      </c>
      <c r="I20">
        <v>37.123243323255402</v>
      </c>
      <c r="J20">
        <v>-1.01139923524344</v>
      </c>
      <c r="K20">
        <v>2867.0986169621301</v>
      </c>
      <c r="L20">
        <v>2419.9735893842799</v>
      </c>
      <c r="M20">
        <v>49.801511464649501</v>
      </c>
      <c r="N20">
        <v>1.3271060959579599</v>
      </c>
      <c r="O20">
        <v>5.2905038886347198</v>
      </c>
      <c r="P20">
        <v>111.048275862068</v>
      </c>
      <c r="Q20">
        <v>0.195288932775743</v>
      </c>
    </row>
    <row r="21" spans="1:17" x14ac:dyDescent="0.3">
      <c r="A21" t="s">
        <v>68</v>
      </c>
      <c r="B21" t="s">
        <v>69</v>
      </c>
      <c r="C21" t="s">
        <v>3129</v>
      </c>
      <c r="D21" t="s">
        <v>24</v>
      </c>
      <c r="E21">
        <v>359658.89473499998</v>
      </c>
      <c r="F21">
        <v>1790.25</v>
      </c>
      <c r="G21">
        <v>-22.037871380789198</v>
      </c>
      <c r="H21">
        <v>2.9964351055396801</v>
      </c>
      <c r="I21">
        <v>-10.0328281611023</v>
      </c>
      <c r="J21">
        <v>0.34856504764055701</v>
      </c>
      <c r="K21">
        <v>1820.2809249697</v>
      </c>
      <c r="L21">
        <v>1786.25751054087</v>
      </c>
      <c r="M21">
        <v>34.889083915254801</v>
      </c>
      <c r="N21">
        <v>1.00391270604045</v>
      </c>
      <c r="O21">
        <v>8.4764697667923397</v>
      </c>
      <c r="P21">
        <v>15.960099750623399</v>
      </c>
      <c r="Q21">
        <v>-9.2452774442656996E-2</v>
      </c>
    </row>
    <row r="22" spans="1:17" x14ac:dyDescent="0.3">
      <c r="A22" t="s">
        <v>70</v>
      </c>
      <c r="B22" t="s">
        <v>71</v>
      </c>
      <c r="C22" t="s">
        <v>3136</v>
      </c>
      <c r="D22" t="s">
        <v>72</v>
      </c>
      <c r="E22">
        <v>354614.448703865</v>
      </c>
      <c r="F22">
        <v>3018</v>
      </c>
      <c r="G22">
        <v>-2.6076852083821001</v>
      </c>
      <c r="H22">
        <v>5.1764183415300398</v>
      </c>
      <c r="I22">
        <v>-16.5418175404571</v>
      </c>
      <c r="J22">
        <v>3.2067938142588499</v>
      </c>
      <c r="K22">
        <v>3067.8023069717401</v>
      </c>
      <c r="L22">
        <v>3009.72342255887</v>
      </c>
      <c r="M22">
        <v>56.786901799939102</v>
      </c>
      <c r="N22">
        <v>0.88179044371318405</v>
      </c>
      <c r="O22">
        <v>24.052352551358499</v>
      </c>
      <c r="P22">
        <v>40.8963585434173</v>
      </c>
      <c r="Q22">
        <v>7.4202800993561996E-2</v>
      </c>
    </row>
    <row r="23" spans="1:17" x14ac:dyDescent="0.3">
      <c r="A23" t="s">
        <v>73</v>
      </c>
      <c r="B23" t="s">
        <v>74</v>
      </c>
      <c r="C23" t="s">
        <v>3135</v>
      </c>
      <c r="D23" t="s">
        <v>60</v>
      </c>
      <c r="E23">
        <v>342598.28946900001</v>
      </c>
      <c r="F23">
        <v>927.85</v>
      </c>
      <c r="G23">
        <v>24.131067525473298</v>
      </c>
      <c r="H23">
        <v>-10.727375013216299</v>
      </c>
      <c r="I23">
        <v>-18.5600783446116</v>
      </c>
      <c r="J23">
        <v>-2.3360399790184001</v>
      </c>
      <c r="K23">
        <v>1008.56789322814</v>
      </c>
      <c r="L23">
        <v>939.67890385067597</v>
      </c>
      <c r="M23">
        <v>27.1042324878382</v>
      </c>
      <c r="N23">
        <v>1.0673579576685801</v>
      </c>
      <c r="O23">
        <v>27.067952794093799</v>
      </c>
      <c r="P23">
        <v>51.189506273423397</v>
      </c>
      <c r="Q23">
        <v>0.118079152087634</v>
      </c>
    </row>
    <row r="24" spans="1:17" x14ac:dyDescent="0.3">
      <c r="A24" t="s">
        <v>75</v>
      </c>
      <c r="B24" t="s">
        <v>76</v>
      </c>
      <c r="C24" t="s">
        <v>3137</v>
      </c>
      <c r="D24" t="s">
        <v>77</v>
      </c>
      <c r="E24">
        <v>329995.74469994998</v>
      </c>
      <c r="F24">
        <v>11230.35</v>
      </c>
      <c r="G24">
        <v>15.0205146922055</v>
      </c>
      <c r="H24">
        <v>1.0116372797472</v>
      </c>
      <c r="I24">
        <v>3.7184986777003299</v>
      </c>
      <c r="J24">
        <v>1.01218840687224E-2</v>
      </c>
      <c r="K24">
        <v>11512.012272493101</v>
      </c>
      <c r="L24">
        <v>10544.3946778879</v>
      </c>
      <c r="M24">
        <v>33.655837987165398</v>
      </c>
      <c r="N24">
        <v>0.96242423862480497</v>
      </c>
      <c r="O24">
        <v>8.0821167639476901</v>
      </c>
      <c r="P24">
        <v>38.865738450885303</v>
      </c>
      <c r="Q24">
        <v>4.9427110907207E-2</v>
      </c>
    </row>
    <row r="25" spans="1:17" x14ac:dyDescent="0.3">
      <c r="A25" t="s">
        <v>78</v>
      </c>
      <c r="B25" t="s">
        <v>79</v>
      </c>
      <c r="C25" t="s">
        <v>3135</v>
      </c>
      <c r="D25" t="s">
        <v>80</v>
      </c>
      <c r="E25">
        <v>328809.07796352002</v>
      </c>
      <c r="F25">
        <v>11617.05</v>
      </c>
      <c r="G25">
        <v>105.83772583269101</v>
      </c>
      <c r="H25">
        <v>8.8243273648717508</v>
      </c>
      <c r="I25">
        <v>18.506106025140401</v>
      </c>
      <c r="J25">
        <v>-2.7861120521578302</v>
      </c>
      <c r="K25">
        <v>11076.2918431178</v>
      </c>
      <c r="L25">
        <v>9161.1953904639395</v>
      </c>
      <c r="M25">
        <v>40.360790616680802</v>
      </c>
      <c r="N25">
        <v>1.2569027318300501</v>
      </c>
      <c r="O25">
        <v>9.9590687825222393</v>
      </c>
      <c r="P25">
        <v>134.354101733894</v>
      </c>
      <c r="Q25">
        <v>0.18469057779852499</v>
      </c>
    </row>
    <row r="26" spans="1:17" x14ac:dyDescent="0.3">
      <c r="A26" t="s">
        <v>81</v>
      </c>
      <c r="B26" t="s">
        <v>82</v>
      </c>
      <c r="C26" t="s">
        <v>3138</v>
      </c>
      <c r="D26" t="s">
        <v>83</v>
      </c>
      <c r="E26">
        <v>325560.46313559997</v>
      </c>
      <c r="F26">
        <v>3589.25</v>
      </c>
      <c r="G26">
        <v>-13.8432042481049</v>
      </c>
      <c r="H26">
        <v>-4.7499470643356197E-2</v>
      </c>
      <c r="I26">
        <v>-14.3948550982337</v>
      </c>
      <c r="J26">
        <v>0.74115640580433695</v>
      </c>
      <c r="K26">
        <v>3622.7477347604799</v>
      </c>
      <c r="L26">
        <v>3475.9819450488999</v>
      </c>
      <c r="M26">
        <v>35.945031152088099</v>
      </c>
      <c r="N26">
        <v>0.97909415343342998</v>
      </c>
      <c r="O26">
        <v>8.2942118827052909</v>
      </c>
      <c r="P26">
        <v>17.462732970071801</v>
      </c>
      <c r="Q26">
        <v>4.7326880176904999E-2</v>
      </c>
    </row>
    <row r="27" spans="1:17" x14ac:dyDescent="0.3">
      <c r="A27" t="s">
        <v>84</v>
      </c>
      <c r="B27" t="s">
        <v>85</v>
      </c>
      <c r="C27" t="s">
        <v>3134</v>
      </c>
      <c r="D27" t="s">
        <v>86</v>
      </c>
      <c r="E27">
        <v>315150.96040681499</v>
      </c>
      <c r="F27">
        <v>328.95</v>
      </c>
      <c r="G27">
        <v>41.453283551543201</v>
      </c>
      <c r="H27">
        <v>4.1686599272021203</v>
      </c>
      <c r="I27">
        <v>6.6161675257820596</v>
      </c>
      <c r="J27">
        <v>-0.52225437787893703</v>
      </c>
      <c r="K27">
        <v>339.31985222509797</v>
      </c>
      <c r="L27">
        <v>302.39534010275497</v>
      </c>
      <c r="M27">
        <v>38.1568742936063</v>
      </c>
      <c r="N27">
        <v>1.4166794089519901</v>
      </c>
      <c r="O27">
        <v>11.3391092871257</v>
      </c>
      <c r="P27">
        <v>69.780645161290295</v>
      </c>
      <c r="Q27">
        <v>0.121021505380773</v>
      </c>
    </row>
    <row r="28" spans="1:17" x14ac:dyDescent="0.3">
      <c r="A28" t="s">
        <v>87</v>
      </c>
      <c r="B28" t="s">
        <v>88</v>
      </c>
      <c r="C28" t="s">
        <v>3139</v>
      </c>
      <c r="D28" t="s">
        <v>89</v>
      </c>
      <c r="E28">
        <v>308288.04463034001</v>
      </c>
      <c r="F28">
        <v>4544.1499999999996</v>
      </c>
      <c r="G28">
        <v>-6.5375830131079899</v>
      </c>
      <c r="H28">
        <v>-9.5632210494632108</v>
      </c>
      <c r="I28">
        <v>-12.889439846574399</v>
      </c>
      <c r="J28">
        <v>-3.5314623528864799</v>
      </c>
      <c r="K28">
        <v>5052.0445618984504</v>
      </c>
      <c r="L28">
        <v>4633.0854648204004</v>
      </c>
      <c r="M28">
        <v>16.181195013785199</v>
      </c>
      <c r="N28">
        <v>1.6234939604042999</v>
      </c>
      <c r="O28">
        <v>20.7013412849488</v>
      </c>
      <c r="P28">
        <v>25.529005524861802</v>
      </c>
      <c r="Q28">
        <v>-1.7480338104617001E-2</v>
      </c>
    </row>
    <row r="29" spans="1:17" x14ac:dyDescent="0.3">
      <c r="A29" t="s">
        <v>90</v>
      </c>
      <c r="B29" t="s">
        <v>91</v>
      </c>
      <c r="C29" t="s">
        <v>3127</v>
      </c>
      <c r="D29" t="s">
        <v>92</v>
      </c>
      <c r="E29">
        <v>306410.85241843999</v>
      </c>
      <c r="F29">
        <v>480.45</v>
      </c>
      <c r="G29">
        <v>40.774295577764498</v>
      </c>
      <c r="H29">
        <v>2.99668169759346</v>
      </c>
      <c r="I29">
        <v>-2.7491469660328098</v>
      </c>
      <c r="J29">
        <v>1.1276423134987601</v>
      </c>
      <c r="K29">
        <v>501.83862711587602</v>
      </c>
      <c r="L29">
        <v>453.60285777668997</v>
      </c>
      <c r="M29">
        <v>42.901330155415202</v>
      </c>
      <c r="N29">
        <v>0.78891186216360898</v>
      </c>
      <c r="O29">
        <v>13.1335206577167</v>
      </c>
      <c r="P29">
        <v>69.740328563857901</v>
      </c>
      <c r="Q29">
        <v>0.12155840820675</v>
      </c>
    </row>
    <row r="30" spans="1:17" x14ac:dyDescent="0.3">
      <c r="A30" t="s">
        <v>93</v>
      </c>
      <c r="B30" t="s">
        <v>94</v>
      </c>
      <c r="C30" t="s">
        <v>3140</v>
      </c>
      <c r="D30" t="s">
        <v>95</v>
      </c>
      <c r="E30">
        <v>305378.84265464998</v>
      </c>
      <c r="F30">
        <v>1355.2</v>
      </c>
      <c r="G30">
        <v>45.368896406812802</v>
      </c>
      <c r="H30">
        <v>-0.88179837695768604</v>
      </c>
      <c r="I30">
        <v>-9.6506017246540807</v>
      </c>
      <c r="J30">
        <v>1.10103244983385</v>
      </c>
      <c r="K30">
        <v>1455.8040652873301</v>
      </c>
      <c r="L30">
        <v>1327.8672519413501</v>
      </c>
      <c r="M30">
        <v>35.997190032512997</v>
      </c>
      <c r="N30">
        <v>0.94620392266453501</v>
      </c>
      <c r="O30">
        <v>19.6428571428571</v>
      </c>
      <c r="P30">
        <v>79.6156394963552</v>
      </c>
      <c r="Q30">
        <v>7.1655649720794995E-2</v>
      </c>
    </row>
    <row r="31" spans="1:17" x14ac:dyDescent="0.3">
      <c r="A31" t="s">
        <v>96</v>
      </c>
      <c r="B31" t="s">
        <v>97</v>
      </c>
      <c r="C31" t="s">
        <v>3129</v>
      </c>
      <c r="D31" t="s">
        <v>43</v>
      </c>
      <c r="E31">
        <v>300333.89767178497</v>
      </c>
      <c r="F31">
        <v>1879.3</v>
      </c>
      <c r="G31">
        <v>-10.2692654682571</v>
      </c>
      <c r="H31">
        <v>1.41898444792359</v>
      </c>
      <c r="I31">
        <v>1.12086858497972</v>
      </c>
      <c r="J31">
        <v>-2.2921223498570602</v>
      </c>
      <c r="K31">
        <v>1797.4645331504701</v>
      </c>
      <c r="L31">
        <v>1662.9139657963301</v>
      </c>
      <c r="M31">
        <v>41.517315767658097</v>
      </c>
      <c r="N31">
        <v>0.87132373959690701</v>
      </c>
      <c r="O31">
        <v>8.0136220933326197</v>
      </c>
      <c r="P31">
        <v>32.433670413304597</v>
      </c>
      <c r="Q31">
        <v>-3.2274269134199E-2</v>
      </c>
    </row>
    <row r="32" spans="1:17" x14ac:dyDescent="0.3">
      <c r="A32" t="s">
        <v>98</v>
      </c>
      <c r="B32" t="s">
        <v>99</v>
      </c>
      <c r="C32" t="s">
        <v>3138</v>
      </c>
      <c r="D32" t="s">
        <v>100</v>
      </c>
      <c r="E32">
        <v>294550.92704275</v>
      </c>
      <c r="F32">
        <v>3062.25</v>
      </c>
      <c r="G32">
        <v>-29.036601084416802</v>
      </c>
      <c r="H32">
        <v>-5.9562639710791503</v>
      </c>
      <c r="I32">
        <v>-4.2493431201143901</v>
      </c>
      <c r="J32">
        <v>-3.2423843898945401</v>
      </c>
      <c r="K32">
        <v>3170.2694419387999</v>
      </c>
      <c r="L32">
        <v>3059.8848486349798</v>
      </c>
      <c r="M32">
        <v>22.105960392180801</v>
      </c>
      <c r="N32">
        <v>0.79015512299005997</v>
      </c>
      <c r="O32">
        <v>11.778920728222699</v>
      </c>
      <c r="P32">
        <v>14.6867158533388</v>
      </c>
      <c r="Q32">
        <v>-6.9816395257332006E-2</v>
      </c>
    </row>
    <row r="33" spans="1:17" x14ac:dyDescent="0.3">
      <c r="A33" t="s">
        <v>101</v>
      </c>
      <c r="B33" t="s">
        <v>102</v>
      </c>
      <c r="C33" t="s">
        <v>3134</v>
      </c>
      <c r="D33" t="s">
        <v>103</v>
      </c>
      <c r="E33">
        <v>285315.92993735999</v>
      </c>
      <c r="F33">
        <v>1752.45</v>
      </c>
      <c r="G33">
        <v>60.474780324432501</v>
      </c>
      <c r="H33">
        <v>-3.6526672350398099</v>
      </c>
      <c r="I33">
        <v>-18.820030592263201</v>
      </c>
      <c r="J33">
        <v>-5.3700103428789001</v>
      </c>
      <c r="K33">
        <v>1880.35555282931</v>
      </c>
      <c r="L33">
        <v>1740.21015747008</v>
      </c>
      <c r="M33">
        <v>25.896743760997399</v>
      </c>
      <c r="N33">
        <v>0.82603772550147103</v>
      </c>
      <c r="O33">
        <v>24.0606008730634</v>
      </c>
      <c r="P33">
        <v>114.87952915210499</v>
      </c>
      <c r="Q33">
        <v>5.1825504194078997E-2</v>
      </c>
    </row>
    <row r="34" spans="1:17" x14ac:dyDescent="0.3">
      <c r="A34" t="s">
        <v>104</v>
      </c>
      <c r="B34" t="s">
        <v>105</v>
      </c>
      <c r="C34" t="s">
        <v>3141</v>
      </c>
      <c r="D34" t="s">
        <v>106</v>
      </c>
      <c r="E34">
        <v>284674.11037499999</v>
      </c>
      <c r="F34">
        <v>4165.8999999999996</v>
      </c>
      <c r="G34">
        <v>90.713393816554898</v>
      </c>
      <c r="H34">
        <v>-8.8830871170861805</v>
      </c>
      <c r="I34">
        <v>6.6488359793596201</v>
      </c>
      <c r="J34">
        <v>-0.44003763664965001</v>
      </c>
      <c r="K34">
        <v>4592.4402447021803</v>
      </c>
      <c r="L34">
        <v>4060.5684733893499</v>
      </c>
      <c r="M34">
        <v>30.940078713387699</v>
      </c>
      <c r="N34">
        <v>0.63472525762315601</v>
      </c>
      <c r="O34">
        <v>36.219064307832603</v>
      </c>
      <c r="P34">
        <v>135.65448580156101</v>
      </c>
      <c r="Q34">
        <v>0.24204388844567501</v>
      </c>
    </row>
    <row r="35" spans="1:17" x14ac:dyDescent="0.3">
      <c r="A35" t="s">
        <v>107</v>
      </c>
      <c r="B35" t="s">
        <v>108</v>
      </c>
      <c r="C35" t="s">
        <v>3128</v>
      </c>
      <c r="D35" t="s">
        <v>21</v>
      </c>
      <c r="E35">
        <v>278800.03822798497</v>
      </c>
      <c r="F35">
        <v>531.45000000000005</v>
      </c>
      <c r="G35">
        <v>4.8635556655145002</v>
      </c>
      <c r="H35">
        <v>3.4081449979067</v>
      </c>
      <c r="I35">
        <v>0.60554863205736498</v>
      </c>
      <c r="J35">
        <v>2.8574736970888499</v>
      </c>
      <c r="K35">
        <v>526.58354977596196</v>
      </c>
      <c r="L35">
        <v>492.25790071746002</v>
      </c>
      <c r="M35">
        <v>45.587747893366299</v>
      </c>
      <c r="N35">
        <v>0.75384242624650699</v>
      </c>
      <c r="O35">
        <v>9.1165678803273895</v>
      </c>
      <c r="P35">
        <v>41.701106519130697</v>
      </c>
      <c r="Q35">
        <v>-0.101873663786144</v>
      </c>
    </row>
    <row r="36" spans="1:17" x14ac:dyDescent="0.3">
      <c r="A36" t="s">
        <v>109</v>
      </c>
      <c r="B36" t="s">
        <v>110</v>
      </c>
      <c r="C36" t="s">
        <v>3139</v>
      </c>
      <c r="D36" t="s">
        <v>111</v>
      </c>
      <c r="E36">
        <v>261400.59469712901</v>
      </c>
      <c r="F36">
        <v>7449.5</v>
      </c>
      <c r="G36">
        <v>227.52102670407601</v>
      </c>
      <c r="H36">
        <v>3.7216641625328002</v>
      </c>
      <c r="I36">
        <v>79.329246195453294</v>
      </c>
      <c r="J36">
        <v>-1.79408088071489</v>
      </c>
      <c r="K36">
        <v>6885.0178095904603</v>
      </c>
      <c r="L36">
        <v>5112.6062718060002</v>
      </c>
      <c r="M36">
        <v>39.820985423310297</v>
      </c>
      <c r="N36">
        <v>1.83448552677994</v>
      </c>
      <c r="O36">
        <v>6.5829921471239601</v>
      </c>
      <c r="P36">
        <v>283.007712082262</v>
      </c>
      <c r="Q36">
        <v>0.275116454409424</v>
      </c>
    </row>
    <row r="37" spans="1:17" x14ac:dyDescent="0.3">
      <c r="A37" t="s">
        <v>112</v>
      </c>
      <c r="B37" t="s">
        <v>113</v>
      </c>
      <c r="C37" t="s">
        <v>3141</v>
      </c>
      <c r="D37" t="s">
        <v>114</v>
      </c>
      <c r="E37">
        <v>258075.006994675</v>
      </c>
      <c r="F37">
        <v>6998.15</v>
      </c>
      <c r="G37">
        <v>71.414466364673899</v>
      </c>
      <c r="H37">
        <v>9.6703504012274095</v>
      </c>
      <c r="I37">
        <v>13.331440898485999</v>
      </c>
      <c r="J37">
        <v>3.2796103091700002</v>
      </c>
      <c r="K37">
        <v>6982.4727834465102</v>
      </c>
      <c r="L37">
        <v>6116.2234415378198</v>
      </c>
      <c r="M37">
        <v>58.762388549624902</v>
      </c>
      <c r="N37">
        <v>1.0166581363542899</v>
      </c>
      <c r="O37">
        <v>13.8686652901123</v>
      </c>
      <c r="P37">
        <v>115.593037584719</v>
      </c>
      <c r="Q37">
        <v>0.17273665720423301</v>
      </c>
    </row>
    <row r="38" spans="1:17" x14ac:dyDescent="0.3">
      <c r="A38" t="s">
        <v>115</v>
      </c>
      <c r="B38" t="s">
        <v>116</v>
      </c>
      <c r="C38" t="s">
        <v>3136</v>
      </c>
      <c r="D38" t="s">
        <v>117</v>
      </c>
      <c r="E38">
        <v>251941.29673900001</v>
      </c>
      <c r="F38">
        <v>1018.75</v>
      </c>
      <c r="G38">
        <v>8.3150214620971497</v>
      </c>
      <c r="H38">
        <v>11.676459682015</v>
      </c>
      <c r="I38">
        <v>6.0996792705226603</v>
      </c>
      <c r="J38">
        <v>6.4365605898621201</v>
      </c>
      <c r="K38">
        <v>957.89905910805703</v>
      </c>
      <c r="L38">
        <v>890.70321873599596</v>
      </c>
      <c r="M38">
        <v>74.591763074179099</v>
      </c>
      <c r="N38">
        <v>1.4912072755450501</v>
      </c>
      <c r="O38">
        <v>4.3435582822085799</v>
      </c>
      <c r="P38">
        <v>40.905947441217101</v>
      </c>
      <c r="Q38">
        <v>4.3800727487540998E-2</v>
      </c>
    </row>
    <row r="39" spans="1:17" x14ac:dyDescent="0.3">
      <c r="A39" t="s">
        <v>118</v>
      </c>
      <c r="B39" t="s">
        <v>119</v>
      </c>
      <c r="C39" t="s">
        <v>3131</v>
      </c>
      <c r="D39" t="s">
        <v>120</v>
      </c>
      <c r="E39">
        <v>250502.49252540001</v>
      </c>
      <c r="F39">
        <v>2573.85</v>
      </c>
      <c r="G39">
        <v>-13.6802018943033</v>
      </c>
      <c r="H39">
        <v>3.97242499561498</v>
      </c>
      <c r="I39">
        <v>-7.1019057745865499</v>
      </c>
      <c r="J39">
        <v>-0.86195443259357596</v>
      </c>
      <c r="K39">
        <v>2584.3623619565901</v>
      </c>
      <c r="L39">
        <v>2505.2034562393801</v>
      </c>
      <c r="M39">
        <v>37.252459408540702</v>
      </c>
      <c r="N39">
        <v>1.03167968422248</v>
      </c>
      <c r="O39">
        <v>7.93169765137828</v>
      </c>
      <c r="P39">
        <v>12.8881578947368</v>
      </c>
      <c r="Q39">
        <v>7.1307402260609998E-3</v>
      </c>
    </row>
    <row r="40" spans="1:17" x14ac:dyDescent="0.3">
      <c r="A40" t="s">
        <v>121</v>
      </c>
      <c r="B40" t="s">
        <v>122</v>
      </c>
      <c r="C40" t="s">
        <v>3134</v>
      </c>
      <c r="D40" t="s">
        <v>57</v>
      </c>
      <c r="E40">
        <v>247654.04940161001</v>
      </c>
      <c r="F40">
        <v>625.45000000000005</v>
      </c>
      <c r="G40">
        <v>56.715566115703098</v>
      </c>
      <c r="H40">
        <v>1.2973025954164501</v>
      </c>
      <c r="I40">
        <v>-7.77967328440202</v>
      </c>
      <c r="J40">
        <v>2.1132703307647498</v>
      </c>
      <c r="K40">
        <v>665.22588005843102</v>
      </c>
      <c r="L40">
        <v>610.96134663152498</v>
      </c>
      <c r="M40">
        <v>36.105432542127197</v>
      </c>
      <c r="N40">
        <v>0.36484733645911999</v>
      </c>
      <c r="O40">
        <v>43.232872331921001</v>
      </c>
      <c r="P40">
        <v>116.15690340418099</v>
      </c>
      <c r="Q40">
        <v>0.170860798566631</v>
      </c>
    </row>
    <row r="41" spans="1:17" x14ac:dyDescent="0.3">
      <c r="A41" t="s">
        <v>123</v>
      </c>
      <c r="B41" t="s">
        <v>124</v>
      </c>
      <c r="C41" t="s">
        <v>3139</v>
      </c>
      <c r="D41" t="s">
        <v>125</v>
      </c>
      <c r="E41">
        <v>239682.28780580001</v>
      </c>
      <c r="F41">
        <v>266.10000000000002</v>
      </c>
      <c r="G41">
        <v>138.801762919872</v>
      </c>
      <c r="H41">
        <v>6.4998624214502101</v>
      </c>
      <c r="I41">
        <v>28.601996449544501</v>
      </c>
      <c r="J41">
        <v>3.1937039232678401</v>
      </c>
      <c r="K41">
        <v>259.76515717708099</v>
      </c>
      <c r="L41">
        <v>202.39678415376201</v>
      </c>
      <c r="M41">
        <v>48.430531034732198</v>
      </c>
      <c r="N41">
        <v>0.74426145705326296</v>
      </c>
      <c r="O41">
        <v>12.0819240886884</v>
      </c>
      <c r="P41">
        <v>163.46534653465301</v>
      </c>
      <c r="Q41">
        <v>7.4288792048899002E-2</v>
      </c>
    </row>
    <row r="42" spans="1:17" x14ac:dyDescent="0.3">
      <c r="A42" t="s">
        <v>126</v>
      </c>
      <c r="B42" t="s">
        <v>127</v>
      </c>
      <c r="C42" t="s">
        <v>3127</v>
      </c>
      <c r="D42" t="s">
        <v>18</v>
      </c>
      <c r="E42">
        <v>238154.685329295</v>
      </c>
      <c r="F42">
        <v>162.74</v>
      </c>
      <c r="G42">
        <v>59.930360534568997</v>
      </c>
      <c r="H42">
        <v>-3.45666723028544</v>
      </c>
      <c r="I42">
        <v>-14.5754974779354</v>
      </c>
      <c r="J42">
        <v>-2.03838884750279</v>
      </c>
      <c r="K42">
        <v>171.90342428455401</v>
      </c>
      <c r="L42">
        <v>158.495599400961</v>
      </c>
      <c r="M42">
        <v>38.478101656330502</v>
      </c>
      <c r="N42">
        <v>0.90713782372423202</v>
      </c>
      <c r="O42">
        <v>20.929089344967402</v>
      </c>
      <c r="P42">
        <v>90.339181286549703</v>
      </c>
      <c r="Q42">
        <v>8.1222264455632007E-2</v>
      </c>
    </row>
    <row r="43" spans="1:17" x14ac:dyDescent="0.3">
      <c r="A43" t="s">
        <v>128</v>
      </c>
      <c r="B43" t="s">
        <v>129</v>
      </c>
      <c r="C43" t="s">
        <v>3136</v>
      </c>
      <c r="D43" t="s">
        <v>130</v>
      </c>
      <c r="E43">
        <v>218554.625275</v>
      </c>
      <c r="F43">
        <v>495.4</v>
      </c>
      <c r="G43">
        <v>32.719349092495001</v>
      </c>
      <c r="H43">
        <v>6.9534457982278797</v>
      </c>
      <c r="I43">
        <v>33.708094434403399</v>
      </c>
      <c r="J43">
        <v>2.40038455295671</v>
      </c>
      <c r="K43">
        <v>531.546522640391</v>
      </c>
      <c r="L43">
        <v>491.69967076876299</v>
      </c>
      <c r="M43">
        <v>58.722844176183202</v>
      </c>
      <c r="N43">
        <v>1.1026436031409399</v>
      </c>
      <c r="O43">
        <v>63.039967702866299</v>
      </c>
      <c r="P43">
        <v>74.068868587491195</v>
      </c>
      <c r="Q43">
        <v>4.6138977741029999E-2</v>
      </c>
    </row>
    <row r="44" spans="1:17" x14ac:dyDescent="0.3">
      <c r="A44" t="s">
        <v>131</v>
      </c>
      <c r="B44" t="s">
        <v>132</v>
      </c>
      <c r="C44" t="s">
        <v>3129</v>
      </c>
      <c r="D44" t="s">
        <v>54</v>
      </c>
      <c r="E44">
        <v>215249.26828943999</v>
      </c>
      <c r="F44">
        <v>336.35</v>
      </c>
      <c r="G44">
        <v>26.965428669500099</v>
      </c>
      <c r="H44">
        <v>0.28600888121339801</v>
      </c>
      <c r="I44">
        <v>-19.0462251873303</v>
      </c>
      <c r="J44">
        <v>-1.08538039981087</v>
      </c>
      <c r="K44">
        <v>343.07850702305302</v>
      </c>
      <c r="L44">
        <v>314.03014111220301</v>
      </c>
      <c r="M44">
        <v>34.356830922058201</v>
      </c>
      <c r="N44">
        <v>1.3025845830926901</v>
      </c>
      <c r="O44">
        <v>17.3480005946186</v>
      </c>
      <c r="P44">
        <v>64.675642594859198</v>
      </c>
    </row>
    <row r="45" spans="1:17" x14ac:dyDescent="0.3">
      <c r="A45" t="s">
        <v>133</v>
      </c>
      <c r="B45" t="s">
        <v>134</v>
      </c>
      <c r="C45" t="s">
        <v>3142</v>
      </c>
      <c r="D45" t="s">
        <v>135</v>
      </c>
      <c r="E45">
        <v>209126.70948141001</v>
      </c>
      <c r="F45">
        <v>825.65</v>
      </c>
      <c r="G45">
        <v>26.4933025355793</v>
      </c>
      <c r="H45">
        <v>3.8895188229076401</v>
      </c>
      <c r="I45">
        <v>-20.220672253986798</v>
      </c>
      <c r="J45">
        <v>-3.3691108430720398</v>
      </c>
      <c r="K45">
        <v>859.86570656252002</v>
      </c>
      <c r="L45">
        <v>804.07666295118997</v>
      </c>
      <c r="M45">
        <v>34.266777286588798</v>
      </c>
      <c r="N45">
        <v>1.3519901203323501</v>
      </c>
      <c r="O45">
        <v>17.1925149881911</v>
      </c>
      <c r="P45">
        <v>60.788704965920097</v>
      </c>
      <c r="Q45">
        <v>0.10060361149325001</v>
      </c>
    </row>
    <row r="46" spans="1:17" x14ac:dyDescent="0.3">
      <c r="A46" t="s">
        <v>136</v>
      </c>
      <c r="B46" t="s">
        <v>137</v>
      </c>
      <c r="C46" t="s">
        <v>3136</v>
      </c>
      <c r="D46" t="s">
        <v>117</v>
      </c>
      <c r="E46">
        <v>208162.888446175</v>
      </c>
      <c r="F46">
        <v>164.36</v>
      </c>
      <c r="G46">
        <v>6.5443712398039002</v>
      </c>
      <c r="H46">
        <v>11.504886747068999</v>
      </c>
      <c r="I46">
        <v>-10.6447471569664</v>
      </c>
      <c r="J46">
        <v>3.2479106893588598</v>
      </c>
      <c r="K46">
        <v>158.65802875253499</v>
      </c>
      <c r="L46">
        <v>153.59996749663901</v>
      </c>
      <c r="M46">
        <v>75.1549107148263</v>
      </c>
      <c r="N46">
        <v>1.5135394813543199</v>
      </c>
      <c r="O46">
        <v>12.314431735215299</v>
      </c>
      <c r="P46">
        <v>43.420593368237299</v>
      </c>
      <c r="Q46">
        <v>1.0398629836707E-2</v>
      </c>
    </row>
    <row r="47" spans="1:17" x14ac:dyDescent="0.3">
      <c r="A47" t="s">
        <v>138</v>
      </c>
      <c r="B47" t="s">
        <v>139</v>
      </c>
      <c r="C47" t="s">
        <v>3141</v>
      </c>
      <c r="D47" t="s">
        <v>140</v>
      </c>
      <c r="E47">
        <v>202627.06913988001</v>
      </c>
      <c r="F47">
        <v>267.35000000000002</v>
      </c>
      <c r="G47">
        <v>70.778358917228104</v>
      </c>
      <c r="H47">
        <v>-0.82606518171739896</v>
      </c>
      <c r="I47">
        <v>9.4566596492308808</v>
      </c>
      <c r="J47">
        <v>-1.8775553573086401</v>
      </c>
      <c r="K47">
        <v>290.51809155794302</v>
      </c>
      <c r="L47">
        <v>252.79470762262699</v>
      </c>
      <c r="M47">
        <v>33.916060432055602</v>
      </c>
      <c r="N47">
        <v>1.3603014663131601</v>
      </c>
      <c r="O47">
        <v>27.361137086216502</v>
      </c>
      <c r="P47">
        <v>110.511811023622</v>
      </c>
      <c r="Q47">
        <v>0.202160848768135</v>
      </c>
    </row>
    <row r="48" spans="1:17" x14ac:dyDescent="0.3">
      <c r="A48" t="s">
        <v>141</v>
      </c>
      <c r="B48" t="s">
        <v>142</v>
      </c>
      <c r="C48" t="s">
        <v>3129</v>
      </c>
      <c r="D48" t="s">
        <v>143</v>
      </c>
      <c r="E48">
        <v>198732.77074199999</v>
      </c>
      <c r="F48">
        <v>144.35</v>
      </c>
      <c r="G48">
        <v>76.716685980250801</v>
      </c>
      <c r="H48">
        <v>-9.6948680762691097</v>
      </c>
      <c r="I48">
        <v>-12.271865801034201</v>
      </c>
      <c r="J48">
        <v>0.984345163851292</v>
      </c>
      <c r="K48">
        <v>168.429152594523</v>
      </c>
      <c r="L48">
        <v>152.102096207617</v>
      </c>
      <c r="M48">
        <v>25.880501016805098</v>
      </c>
      <c r="N48">
        <v>0.35689160503976303</v>
      </c>
      <c r="O48">
        <v>58.642189123657701</v>
      </c>
      <c r="P48">
        <v>119.543726235741</v>
      </c>
      <c r="Q48">
        <v>0.163642538582566</v>
      </c>
    </row>
    <row r="49" spans="1:17" x14ac:dyDescent="0.3">
      <c r="A49" t="s">
        <v>144</v>
      </c>
      <c r="B49" t="s">
        <v>145</v>
      </c>
      <c r="C49" t="s">
        <v>3136</v>
      </c>
      <c r="D49" t="s">
        <v>146</v>
      </c>
      <c r="E49">
        <v>198586.50724171899</v>
      </c>
      <c r="F49">
        <v>500.3</v>
      </c>
      <c r="G49">
        <v>102.335106612678</v>
      </c>
      <c r="H49">
        <v>10.5859832465406</v>
      </c>
      <c r="I49">
        <v>44.611639575197003</v>
      </c>
      <c r="J49">
        <v>2.3083981815108201</v>
      </c>
      <c r="K49">
        <v>463.43133200705603</v>
      </c>
      <c r="L49">
        <v>394.54599947579999</v>
      </c>
      <c r="M49">
        <v>73.788186367790502</v>
      </c>
      <c r="N49">
        <v>1.2482456154586801</v>
      </c>
      <c r="O49">
        <v>4.6671996801918603</v>
      </c>
      <c r="P49">
        <v>136.88446969696901</v>
      </c>
      <c r="Q49">
        <v>5.6007539827778001E-2</v>
      </c>
    </row>
    <row r="50" spans="1:17" x14ac:dyDescent="0.3">
      <c r="A50" t="s">
        <v>147</v>
      </c>
      <c r="B50" t="s">
        <v>148</v>
      </c>
      <c r="C50" t="s">
        <v>3131</v>
      </c>
      <c r="D50" t="s">
        <v>149</v>
      </c>
      <c r="E50">
        <v>188065.93497545001</v>
      </c>
      <c r="F50">
        <v>542.04999999999995</v>
      </c>
      <c r="G50">
        <v>29.629625377102698</v>
      </c>
      <c r="H50">
        <v>-3.7824761835032201</v>
      </c>
      <c r="I50">
        <v>-16.685820887708601</v>
      </c>
      <c r="J50">
        <v>-2.5302374612485998</v>
      </c>
      <c r="K50">
        <v>616.50701563646498</v>
      </c>
      <c r="L50">
        <v>566.49188574096502</v>
      </c>
      <c r="M50">
        <v>23.353401951374298</v>
      </c>
      <c r="N50">
        <v>1.1566248336678899</v>
      </c>
      <c r="O50">
        <v>25.656304768932699</v>
      </c>
      <c r="P50">
        <v>63.632795991064398</v>
      </c>
      <c r="Q50">
        <v>0.199940977240808</v>
      </c>
    </row>
    <row r="51" spans="1:17" x14ac:dyDescent="0.3">
      <c r="A51" t="s">
        <v>150</v>
      </c>
      <c r="B51" t="s">
        <v>151</v>
      </c>
      <c r="C51" t="s">
        <v>3137</v>
      </c>
      <c r="D51" t="s">
        <v>77</v>
      </c>
      <c r="E51">
        <v>184219.47040237999</v>
      </c>
      <c r="F51">
        <v>2720.5</v>
      </c>
      <c r="G51">
        <v>18.426094062985101</v>
      </c>
      <c r="H51">
        <v>2.5644011277385701</v>
      </c>
      <c r="I51">
        <v>9.1420508146045698</v>
      </c>
      <c r="J51">
        <v>2.49485860466014</v>
      </c>
      <c r="K51">
        <v>2699.69628192135</v>
      </c>
      <c r="L51">
        <v>2446.5978699965099</v>
      </c>
      <c r="M51">
        <v>51.306661060035097</v>
      </c>
      <c r="N51">
        <v>1.0217125694843701</v>
      </c>
      <c r="O51">
        <v>5.7801874655394299</v>
      </c>
      <c r="P51">
        <v>49.411519503344103</v>
      </c>
      <c r="Q51">
        <v>7.6651377069795995E-2</v>
      </c>
    </row>
    <row r="52" spans="1:17" x14ac:dyDescent="0.3">
      <c r="A52" t="s">
        <v>152</v>
      </c>
      <c r="B52" t="s">
        <v>153</v>
      </c>
      <c r="C52" t="s">
        <v>3128</v>
      </c>
      <c r="D52" t="s">
        <v>21</v>
      </c>
      <c r="E52">
        <v>181027.95478890999</v>
      </c>
      <c r="F52">
        <v>6254.95</v>
      </c>
      <c r="G52">
        <v>-6.02606876824286</v>
      </c>
      <c r="H52">
        <v>-0.187583358748424</v>
      </c>
      <c r="I52">
        <v>17.583537931004699</v>
      </c>
      <c r="J52">
        <v>4.9380873124680402</v>
      </c>
      <c r="K52">
        <v>5990.7273594622402</v>
      </c>
      <c r="L52">
        <v>5504.1720286469699</v>
      </c>
      <c r="M52">
        <v>37.936863170906904</v>
      </c>
      <c r="N52">
        <v>1.6154660124961699</v>
      </c>
      <c r="O52">
        <v>5.1159481690501201</v>
      </c>
      <c r="P52">
        <v>38.581604280444402</v>
      </c>
      <c r="Q52">
        <v>-3.0583908172924001E-2</v>
      </c>
    </row>
    <row r="53" spans="1:17" x14ac:dyDescent="0.3">
      <c r="A53" t="s">
        <v>154</v>
      </c>
      <c r="B53" t="s">
        <v>155</v>
      </c>
      <c r="C53" t="s">
        <v>3129</v>
      </c>
      <c r="D53" t="s">
        <v>43</v>
      </c>
      <c r="E53">
        <v>180155.94616873999</v>
      </c>
      <c r="F53">
        <v>1787.95</v>
      </c>
      <c r="G53">
        <v>13.8197905150259</v>
      </c>
      <c r="H53">
        <v>-5.6489444818444303</v>
      </c>
      <c r="I53">
        <v>7.58495470400314</v>
      </c>
      <c r="J53">
        <v>-0.76571352129546899</v>
      </c>
      <c r="K53">
        <v>1787.9379551194199</v>
      </c>
      <c r="L53">
        <v>1586.9270036939599</v>
      </c>
      <c r="M53">
        <v>33.378517748341501</v>
      </c>
      <c r="N53">
        <v>0.96386789554855001</v>
      </c>
      <c r="O53">
        <v>8.2804328980116804</v>
      </c>
      <c r="P53">
        <v>40.562106918239003</v>
      </c>
      <c r="Q53">
        <v>3.5746110724022E-2</v>
      </c>
    </row>
    <row r="54" spans="1:17" x14ac:dyDescent="0.3">
      <c r="A54" t="s">
        <v>156</v>
      </c>
      <c r="B54" t="s">
        <v>157</v>
      </c>
      <c r="C54" t="s">
        <v>3140</v>
      </c>
      <c r="D54" t="s">
        <v>158</v>
      </c>
      <c r="E54">
        <v>178046.38065541399</v>
      </c>
      <c r="F54">
        <v>4485.2</v>
      </c>
      <c r="G54">
        <v>55.165548206567998</v>
      </c>
      <c r="H54">
        <v>-3.20576548174013</v>
      </c>
      <c r="I54">
        <v>14.4595382976868</v>
      </c>
      <c r="J54">
        <v>-2.52093113022489</v>
      </c>
      <c r="K54">
        <v>4660.8133496566197</v>
      </c>
      <c r="L54">
        <v>3976.9823090690202</v>
      </c>
      <c r="M54">
        <v>33.108976735545603</v>
      </c>
      <c r="N54">
        <v>0.90596886762203599</v>
      </c>
      <c r="O54">
        <v>12.258093284580401</v>
      </c>
      <c r="P54">
        <v>87.755614626284597</v>
      </c>
      <c r="Q54">
        <v>0.11195318260925501</v>
      </c>
    </row>
    <row r="55" spans="1:17" x14ac:dyDescent="0.3">
      <c r="A55" t="s">
        <v>159</v>
      </c>
      <c r="B55" t="s">
        <v>160</v>
      </c>
      <c r="C55" t="s">
        <v>3141</v>
      </c>
      <c r="D55" t="s">
        <v>161</v>
      </c>
      <c r="E55">
        <v>168051.81771</v>
      </c>
      <c r="F55">
        <v>7758.3</v>
      </c>
      <c r="G55">
        <v>63.076125303673898</v>
      </c>
      <c r="H55">
        <v>5.8571617769594697</v>
      </c>
      <c r="I55">
        <v>5.6635706970389297</v>
      </c>
      <c r="J55">
        <v>1.74241299048543</v>
      </c>
      <c r="K55">
        <v>7870.5023165124703</v>
      </c>
      <c r="L55">
        <v>6942.4688185550303</v>
      </c>
      <c r="M55">
        <v>47.364719622643399</v>
      </c>
      <c r="N55">
        <v>0.96108209225574004</v>
      </c>
      <c r="O55">
        <v>17.9375636415194</v>
      </c>
      <c r="P55">
        <v>101.51428571428499</v>
      </c>
      <c r="Q55">
        <v>0.183806780454812</v>
      </c>
    </row>
    <row r="56" spans="1:17" x14ac:dyDescent="0.3">
      <c r="A56" t="s">
        <v>162</v>
      </c>
      <c r="B56" t="s">
        <v>163</v>
      </c>
      <c r="C56" t="s">
        <v>3136</v>
      </c>
      <c r="D56" t="s">
        <v>164</v>
      </c>
      <c r="E56">
        <v>167332.55849036999</v>
      </c>
      <c r="F56">
        <v>731.3</v>
      </c>
      <c r="G56">
        <v>29.497432979542101</v>
      </c>
      <c r="H56">
        <v>13.786006818451201</v>
      </c>
      <c r="I56">
        <v>16.649441705018901</v>
      </c>
      <c r="J56">
        <v>3.3677953305563801</v>
      </c>
      <c r="K56">
        <v>692.456904496569</v>
      </c>
      <c r="L56">
        <v>628.470398839209</v>
      </c>
      <c r="M56">
        <v>70.918002377481301</v>
      </c>
      <c r="N56">
        <v>1.25172093553152</v>
      </c>
      <c r="O56">
        <v>5.6543142349241</v>
      </c>
      <c r="P56">
        <v>62.963788300835603</v>
      </c>
      <c r="Q56">
        <v>4.5664062158338001E-2</v>
      </c>
    </row>
    <row r="57" spans="1:17" x14ac:dyDescent="0.3">
      <c r="A57" t="s">
        <v>165</v>
      </c>
      <c r="B57" t="s">
        <v>166</v>
      </c>
      <c r="C57" t="s">
        <v>3143</v>
      </c>
      <c r="D57" t="s">
        <v>167</v>
      </c>
      <c r="E57">
        <v>163203.9014844</v>
      </c>
      <c r="F57">
        <v>3153.3</v>
      </c>
      <c r="G57">
        <v>3.8684388473604199</v>
      </c>
      <c r="H57">
        <v>-1.1621174831394601</v>
      </c>
      <c r="I57">
        <v>-6.55240818282393</v>
      </c>
      <c r="J57">
        <v>-1.03806091782495</v>
      </c>
      <c r="K57">
        <v>3201.4275157535699</v>
      </c>
      <c r="L57">
        <v>2991.0356275581698</v>
      </c>
      <c r="M57">
        <v>36.222002958175302</v>
      </c>
      <c r="N57">
        <v>1.08817272334673</v>
      </c>
      <c r="O57">
        <v>8.2992420638695794</v>
      </c>
      <c r="P57">
        <v>37.545527905607301</v>
      </c>
      <c r="Q57">
        <v>3.5222324619349999E-3</v>
      </c>
    </row>
    <row r="58" spans="1:17" x14ac:dyDescent="0.3">
      <c r="A58" t="s">
        <v>168</v>
      </c>
      <c r="B58" t="s">
        <v>169</v>
      </c>
      <c r="C58" t="s">
        <v>3128</v>
      </c>
      <c r="D58" t="s">
        <v>21</v>
      </c>
      <c r="E58">
        <v>158145.31268646001</v>
      </c>
      <c r="F58">
        <v>1618.55</v>
      </c>
      <c r="G58">
        <v>7.3075969321716698</v>
      </c>
      <c r="H58">
        <v>2.93685859500563E-2</v>
      </c>
      <c r="I58">
        <v>17.7971740461868</v>
      </c>
      <c r="J58">
        <v>5.4240206981231598</v>
      </c>
      <c r="K58">
        <v>1579.4470543208299</v>
      </c>
      <c r="L58">
        <v>1416.7454405567801</v>
      </c>
      <c r="M58">
        <v>51.380239921162399</v>
      </c>
      <c r="N58">
        <v>1.2239878222278899</v>
      </c>
      <c r="O58">
        <v>3.30233851286645</v>
      </c>
      <c r="P58">
        <v>47.388790238127697</v>
      </c>
      <c r="Q58">
        <v>-1.080535547411E-2</v>
      </c>
    </row>
    <row r="59" spans="1:17" x14ac:dyDescent="0.3">
      <c r="A59" t="s">
        <v>170</v>
      </c>
      <c r="B59" t="s">
        <v>171</v>
      </c>
      <c r="C59" t="s">
        <v>3129</v>
      </c>
      <c r="D59" t="s">
        <v>143</v>
      </c>
      <c r="E59">
        <v>152910.2150496</v>
      </c>
      <c r="F59">
        <v>438.65</v>
      </c>
      <c r="G59">
        <v>56.416094317929002</v>
      </c>
      <c r="H59">
        <v>-13.6805272064608</v>
      </c>
      <c r="I59">
        <v>-3.2397208565573798</v>
      </c>
      <c r="J59">
        <v>-1.58306318715233</v>
      </c>
      <c r="K59">
        <v>500.92983386779201</v>
      </c>
      <c r="L59">
        <v>447.04672961069798</v>
      </c>
      <c r="M59">
        <v>29.689335912791901</v>
      </c>
      <c r="N59">
        <v>0.952043556024321</v>
      </c>
      <c r="O59">
        <v>32.223868688019998</v>
      </c>
      <c r="P59">
        <v>94.523281596452307</v>
      </c>
      <c r="Q59">
        <v>0.17658680941042301</v>
      </c>
    </row>
    <row r="60" spans="1:17" x14ac:dyDescent="0.3">
      <c r="A60" t="s">
        <v>172</v>
      </c>
      <c r="B60" t="s">
        <v>173</v>
      </c>
      <c r="C60" t="s">
        <v>3129</v>
      </c>
      <c r="D60" t="s">
        <v>43</v>
      </c>
      <c r="E60">
        <v>152511.17571824</v>
      </c>
      <c r="F60">
        <v>705.85</v>
      </c>
      <c r="G60">
        <v>-11.420179551806299</v>
      </c>
      <c r="H60">
        <v>-4.4081066364928096</v>
      </c>
      <c r="I60">
        <v>1.0912723294843301</v>
      </c>
      <c r="J60">
        <v>0.36821634586803598</v>
      </c>
      <c r="K60">
        <v>701.728468947755</v>
      </c>
      <c r="L60">
        <v>648.25292444890499</v>
      </c>
      <c r="M60">
        <v>43.976435577595197</v>
      </c>
      <c r="N60">
        <v>0.610497243195122</v>
      </c>
      <c r="O60">
        <v>7.8416094070978302</v>
      </c>
      <c r="P60">
        <v>38.023073914743797</v>
      </c>
      <c r="Q60">
        <v>-5.0160622171242002E-2</v>
      </c>
    </row>
    <row r="61" spans="1:17" x14ac:dyDescent="0.3">
      <c r="A61" t="s">
        <v>174</v>
      </c>
      <c r="B61" t="s">
        <v>175</v>
      </c>
      <c r="C61" t="s">
        <v>3127</v>
      </c>
      <c r="D61" t="s">
        <v>176</v>
      </c>
      <c r="E61">
        <v>151351.758302217</v>
      </c>
      <c r="F61">
        <v>223.94</v>
      </c>
      <c r="G61">
        <v>57.694234049906399</v>
      </c>
      <c r="H61">
        <v>4.2864331172114296</v>
      </c>
      <c r="I61">
        <v>1.4154086148214999</v>
      </c>
      <c r="J61">
        <v>2.3046370680030401</v>
      </c>
      <c r="K61">
        <v>226.401653128324</v>
      </c>
      <c r="L61">
        <v>200.18524084374101</v>
      </c>
      <c r="M61">
        <v>50.6532270254271</v>
      </c>
      <c r="N61">
        <v>1.1830040337257199</v>
      </c>
      <c r="O61">
        <v>9.9848173617933504</v>
      </c>
      <c r="P61">
        <v>92.802410675850098</v>
      </c>
      <c r="Q61">
        <v>9.6853056509621005E-2</v>
      </c>
    </row>
    <row r="62" spans="1:17" x14ac:dyDescent="0.3">
      <c r="A62" t="s">
        <v>177</v>
      </c>
      <c r="B62" t="s">
        <v>178</v>
      </c>
      <c r="C62" t="s">
        <v>3137</v>
      </c>
      <c r="D62" t="s">
        <v>77</v>
      </c>
      <c r="E62">
        <v>150422.95080146001</v>
      </c>
      <c r="F62">
        <v>590.35</v>
      </c>
      <c r="G62">
        <v>11.062320379325801</v>
      </c>
      <c r="H62">
        <v>-1.62133815993377</v>
      </c>
      <c r="I62">
        <v>-16.511659147977799</v>
      </c>
      <c r="J62">
        <v>0.27295893386397002</v>
      </c>
      <c r="K62">
        <v>629.38822124245405</v>
      </c>
      <c r="L62">
        <v>600.59540666435498</v>
      </c>
      <c r="M62">
        <v>35.029013890226302</v>
      </c>
      <c r="N62">
        <v>0.80417904138430996</v>
      </c>
      <c r="O62">
        <v>19.750995172355299</v>
      </c>
      <c r="P62">
        <v>46.1081549313203</v>
      </c>
      <c r="Q62">
        <v>3.8859575839428999E-2</v>
      </c>
    </row>
    <row r="63" spans="1:17" x14ac:dyDescent="0.3">
      <c r="A63" t="s">
        <v>179</v>
      </c>
      <c r="B63" t="s">
        <v>180</v>
      </c>
      <c r="C63" t="s">
        <v>3131</v>
      </c>
      <c r="D63" t="s">
        <v>120</v>
      </c>
      <c r="E63">
        <v>149482.86449760001</v>
      </c>
      <c r="F63">
        <v>6120.3</v>
      </c>
      <c r="G63">
        <v>9.1654657403867006</v>
      </c>
      <c r="H63">
        <v>5.9455595829402803</v>
      </c>
      <c r="I63">
        <v>16.662020284142599</v>
      </c>
      <c r="J63">
        <v>2.74348432208587</v>
      </c>
      <c r="K63">
        <v>5973.5251945949603</v>
      </c>
      <c r="L63">
        <v>5431.8741303424804</v>
      </c>
      <c r="M63">
        <v>48.683607202158797</v>
      </c>
      <c r="N63">
        <v>1.15526864133271</v>
      </c>
      <c r="O63">
        <v>5.7121382938744603</v>
      </c>
      <c r="P63">
        <v>40.770982358488403</v>
      </c>
      <c r="Q63">
        <v>4.7565849366805003E-2</v>
      </c>
    </row>
    <row r="64" spans="1:17" x14ac:dyDescent="0.3">
      <c r="A64" t="s">
        <v>181</v>
      </c>
      <c r="B64" t="s">
        <v>182</v>
      </c>
      <c r="C64" t="s">
        <v>3134</v>
      </c>
      <c r="D64" t="s">
        <v>86</v>
      </c>
      <c r="E64">
        <v>149110.51996075499</v>
      </c>
      <c r="F64">
        <v>441.3</v>
      </c>
      <c r="G64">
        <v>50.355449156638699</v>
      </c>
      <c r="H64">
        <v>12.3889418954353</v>
      </c>
      <c r="I64">
        <v>-4.1437182393959198</v>
      </c>
      <c r="J64">
        <v>0.21882176909582901</v>
      </c>
      <c r="K64">
        <v>444.417316669417</v>
      </c>
      <c r="L64">
        <v>402.39378983676198</v>
      </c>
      <c r="M64">
        <v>54.022082226286997</v>
      </c>
      <c r="N64">
        <v>1.44169173808617</v>
      </c>
      <c r="O64">
        <v>12.134602311352801</v>
      </c>
      <c r="P64">
        <v>91.2045060658578</v>
      </c>
      <c r="Q64">
        <v>0.12734313151321799</v>
      </c>
    </row>
    <row r="65" spans="1:17" x14ac:dyDescent="0.3">
      <c r="A65" t="s">
        <v>183</v>
      </c>
      <c r="B65" t="s">
        <v>184</v>
      </c>
      <c r="C65" t="s">
        <v>3127</v>
      </c>
      <c r="D65" t="s">
        <v>18</v>
      </c>
      <c r="E65">
        <v>147617.6492292</v>
      </c>
      <c r="F65">
        <v>335</v>
      </c>
      <c r="G65">
        <v>70.894272686050499</v>
      </c>
      <c r="H65">
        <v>-2.4196959185722999</v>
      </c>
      <c r="I65">
        <v>3.0489626587674699</v>
      </c>
      <c r="J65">
        <v>-3.35598614166648</v>
      </c>
      <c r="K65">
        <v>340.64784729252301</v>
      </c>
      <c r="L65">
        <v>301.69289801910099</v>
      </c>
      <c r="M65">
        <v>41.1423035815302</v>
      </c>
      <c r="N65">
        <v>0.98235342526612202</v>
      </c>
      <c r="O65">
        <v>12.238805970149199</v>
      </c>
      <c r="P65">
        <v>102.142102881279</v>
      </c>
      <c r="Q65">
        <v>3.6150254290827001E-2</v>
      </c>
    </row>
    <row r="66" spans="1:17" x14ac:dyDescent="0.3">
      <c r="A66" t="s">
        <v>185</v>
      </c>
      <c r="B66" t="s">
        <v>186</v>
      </c>
      <c r="C66" t="s">
        <v>3133</v>
      </c>
      <c r="D66" t="s">
        <v>187</v>
      </c>
      <c r="E66">
        <v>144031.3054219</v>
      </c>
      <c r="F66">
        <v>5404.35</v>
      </c>
      <c r="G66">
        <v>19.690035829782602</v>
      </c>
      <c r="H66">
        <v>5.7649368253851998</v>
      </c>
      <c r="I66">
        <v>32.233326997808298</v>
      </c>
      <c r="J66">
        <v>3.1528780398130198</v>
      </c>
      <c r="K66">
        <v>5130.9936647763197</v>
      </c>
      <c r="L66">
        <v>4434.8796500132603</v>
      </c>
      <c r="M66">
        <v>58.201093388941203</v>
      </c>
      <c r="N66">
        <v>1.7905673406654401</v>
      </c>
      <c r="O66">
        <v>3.3047452515103402</v>
      </c>
      <c r="P66">
        <v>64.001760082541793</v>
      </c>
      <c r="Q66">
        <v>-2.0456382854948999E-2</v>
      </c>
    </row>
    <row r="67" spans="1:17" x14ac:dyDescent="0.3">
      <c r="A67" t="s">
        <v>188</v>
      </c>
      <c r="B67" t="s">
        <v>189</v>
      </c>
      <c r="C67" t="s">
        <v>3135</v>
      </c>
      <c r="D67" t="s">
        <v>190</v>
      </c>
      <c r="E67">
        <v>141373.240486164</v>
      </c>
      <c r="F67">
        <v>199.05</v>
      </c>
      <c r="G67">
        <v>93.901784148346806</v>
      </c>
      <c r="H67">
        <v>7.67079240317074</v>
      </c>
      <c r="I67">
        <v>54.913478663085797</v>
      </c>
      <c r="J67">
        <v>-1.44532489430704</v>
      </c>
      <c r="K67">
        <v>195.29594340598399</v>
      </c>
      <c r="L67">
        <v>158.564401795321</v>
      </c>
      <c r="M67">
        <v>42.042523324314999</v>
      </c>
      <c r="N67">
        <v>1.07486035879009</v>
      </c>
      <c r="O67">
        <v>9.0128108515448293</v>
      </c>
      <c r="P67">
        <v>129.320276497695</v>
      </c>
      <c r="Q67">
        <v>4.1821824080237997E-2</v>
      </c>
    </row>
    <row r="68" spans="1:17" x14ac:dyDescent="0.3">
      <c r="A68" t="s">
        <v>191</v>
      </c>
      <c r="B68" t="s">
        <v>192</v>
      </c>
      <c r="C68" t="s">
        <v>3129</v>
      </c>
      <c r="D68" t="s">
        <v>143</v>
      </c>
      <c r="E68">
        <v>137994.10372000001</v>
      </c>
      <c r="F68">
        <v>500.15</v>
      </c>
      <c r="G68">
        <v>52.205634605996799</v>
      </c>
      <c r="H68">
        <v>-12.3001818835713</v>
      </c>
      <c r="I68">
        <v>0.15038673573247299</v>
      </c>
      <c r="J68">
        <v>-2.48680066093468</v>
      </c>
      <c r="K68">
        <v>567.02236248949498</v>
      </c>
      <c r="L68">
        <v>501.23588602139802</v>
      </c>
      <c r="M68">
        <v>28.511193467040499</v>
      </c>
      <c r="N68">
        <v>0.87575928916113399</v>
      </c>
      <c r="O68">
        <v>30.7607717684694</v>
      </c>
      <c r="P68">
        <v>92.773174021969496</v>
      </c>
      <c r="Q68">
        <v>0.180078364937545</v>
      </c>
    </row>
    <row r="69" spans="1:17" x14ac:dyDescent="0.3">
      <c r="A69" t="s">
        <v>193</v>
      </c>
      <c r="B69" t="s">
        <v>194</v>
      </c>
      <c r="C69" t="s">
        <v>3131</v>
      </c>
      <c r="D69" t="s">
        <v>195</v>
      </c>
      <c r="E69">
        <v>137404.27919520001</v>
      </c>
      <c r="F69">
        <v>1332.35</v>
      </c>
      <c r="G69">
        <v>11.695659203718201</v>
      </c>
      <c r="H69">
        <v>-6.4237406537429598</v>
      </c>
      <c r="I69">
        <v>-3.2232570133706502</v>
      </c>
      <c r="J69">
        <v>0.63910569512826498</v>
      </c>
      <c r="K69">
        <v>1425.3971115112199</v>
      </c>
      <c r="L69">
        <v>1314.09699454065</v>
      </c>
      <c r="M69">
        <v>16.888867425740099</v>
      </c>
      <c r="N69">
        <v>1.3671396819917101</v>
      </c>
      <c r="O69">
        <v>15.7240965211843</v>
      </c>
      <c r="P69">
        <v>38.815378203792399</v>
      </c>
      <c r="Q69">
        <v>8.183182836346E-3</v>
      </c>
    </row>
    <row r="70" spans="1:17" x14ac:dyDescent="0.3">
      <c r="A70" t="s">
        <v>196</v>
      </c>
      <c r="B70" t="s">
        <v>197</v>
      </c>
      <c r="C70" t="s">
        <v>3133</v>
      </c>
      <c r="D70" t="s">
        <v>51</v>
      </c>
      <c r="E70">
        <v>131091.2018136</v>
      </c>
      <c r="F70">
        <v>1624.65</v>
      </c>
      <c r="G70">
        <v>13.951878652110899</v>
      </c>
      <c r="H70">
        <v>0.64449804188739002</v>
      </c>
      <c r="I70">
        <v>0.95470488861988401</v>
      </c>
      <c r="J70">
        <v>0.67300906152402795</v>
      </c>
      <c r="K70">
        <v>1608.2190369208899</v>
      </c>
      <c r="L70">
        <v>1471.03916969477</v>
      </c>
      <c r="M70">
        <v>40.787602043310002</v>
      </c>
      <c r="N70">
        <v>1.08158617919677</v>
      </c>
      <c r="O70">
        <v>3.59154279383251</v>
      </c>
      <c r="P70">
        <v>43.520318021201398</v>
      </c>
      <c r="Q70">
        <v>6.1274688488230998E-2</v>
      </c>
    </row>
    <row r="71" spans="1:17" x14ac:dyDescent="0.3">
      <c r="A71" t="s">
        <v>198</v>
      </c>
      <c r="B71" t="s">
        <v>199</v>
      </c>
      <c r="C71" t="s">
        <v>3129</v>
      </c>
      <c r="D71" t="s">
        <v>34</v>
      </c>
      <c r="E71">
        <v>129589.164843561</v>
      </c>
      <c r="F71">
        <v>242.67</v>
      </c>
      <c r="G71">
        <v>-11.562425695781499</v>
      </c>
      <c r="H71">
        <v>7.3624701392113296</v>
      </c>
      <c r="I71">
        <v>-19.452416078453101</v>
      </c>
      <c r="J71">
        <v>4.8347950852760198</v>
      </c>
      <c r="K71">
        <v>247.02734062315201</v>
      </c>
      <c r="L71">
        <v>245.792280001367</v>
      </c>
      <c r="M71">
        <v>65.033056282924804</v>
      </c>
      <c r="N71">
        <v>1.0132209468120299</v>
      </c>
      <c r="O71">
        <v>23.501050809741599</v>
      </c>
      <c r="P71">
        <v>29.182858663827499</v>
      </c>
      <c r="Q71">
        <v>0.13898730093307901</v>
      </c>
    </row>
    <row r="72" spans="1:17" x14ac:dyDescent="0.3">
      <c r="A72" t="s">
        <v>200</v>
      </c>
      <c r="B72" t="s">
        <v>201</v>
      </c>
      <c r="C72" t="s">
        <v>3135</v>
      </c>
      <c r="D72" t="s">
        <v>202</v>
      </c>
      <c r="E72">
        <v>128994.8949828</v>
      </c>
      <c r="F72">
        <v>4667.95</v>
      </c>
      <c r="G72">
        <v>9.3111282836413096</v>
      </c>
      <c r="H72">
        <v>-0.79817588420661201</v>
      </c>
      <c r="I72">
        <v>0.853443878913559</v>
      </c>
      <c r="J72">
        <v>-3.09424889425018</v>
      </c>
      <c r="K72">
        <v>4841.2205925922799</v>
      </c>
      <c r="L72">
        <v>4471.9232951389104</v>
      </c>
      <c r="M72">
        <v>30.2250647234365</v>
      </c>
      <c r="N72">
        <v>1.22654943383364</v>
      </c>
      <c r="O72">
        <v>9.3627823777032706</v>
      </c>
      <c r="P72">
        <v>42.532824427480897</v>
      </c>
      <c r="Q72">
        <v>5.7390390679746002E-2</v>
      </c>
    </row>
    <row r="73" spans="1:17" x14ac:dyDescent="0.3">
      <c r="A73" t="s">
        <v>203</v>
      </c>
      <c r="B73" t="s">
        <v>204</v>
      </c>
      <c r="C73" t="s">
        <v>3135</v>
      </c>
      <c r="D73" t="s">
        <v>80</v>
      </c>
      <c r="E73">
        <v>127679.6618875</v>
      </c>
      <c r="F73">
        <v>2637.85</v>
      </c>
      <c r="G73">
        <v>47.093248828231502</v>
      </c>
      <c r="H73">
        <v>-2.1682348240229699</v>
      </c>
      <c r="I73">
        <v>13.5351683813525</v>
      </c>
      <c r="J73">
        <v>-4.5232593110727501</v>
      </c>
      <c r="K73">
        <v>2701.3088999034098</v>
      </c>
      <c r="L73">
        <v>2308.0076845040799</v>
      </c>
      <c r="M73">
        <v>28.706959219219598</v>
      </c>
      <c r="N73">
        <v>1.03845678223077</v>
      </c>
      <c r="O73">
        <v>12.136778057888</v>
      </c>
      <c r="P73">
        <v>76.4389150864519</v>
      </c>
      <c r="Q73">
        <v>0.26150718476080598</v>
      </c>
    </row>
    <row r="74" spans="1:17" x14ac:dyDescent="0.3">
      <c r="A74" t="s">
        <v>205</v>
      </c>
      <c r="B74" t="s">
        <v>206</v>
      </c>
      <c r="C74" t="s">
        <v>3129</v>
      </c>
      <c r="D74" t="s">
        <v>54</v>
      </c>
      <c r="E74">
        <v>125847.8307507</v>
      </c>
      <c r="F74">
        <v>1478.45</v>
      </c>
      <c r="G74">
        <v>-4.9354089467600204</v>
      </c>
      <c r="H74">
        <v>-1.6793795150441599</v>
      </c>
      <c r="I74">
        <v>12.7555440520298</v>
      </c>
      <c r="J74">
        <v>-2.9105073123149001</v>
      </c>
      <c r="K74">
        <v>1495.3305966810201</v>
      </c>
      <c r="L74">
        <v>1326.8604836959801</v>
      </c>
      <c r="M74">
        <v>27.335111078333199</v>
      </c>
      <c r="N74">
        <v>0.74586266587723105</v>
      </c>
      <c r="O74">
        <v>11.738645202746101</v>
      </c>
      <c r="P74">
        <v>46.207476265822699</v>
      </c>
      <c r="Q74">
        <v>0.13025855992750399</v>
      </c>
    </row>
    <row r="75" spans="1:17" x14ac:dyDescent="0.3">
      <c r="A75" t="s">
        <v>207</v>
      </c>
      <c r="B75" t="s">
        <v>208</v>
      </c>
      <c r="C75" t="s">
        <v>3129</v>
      </c>
      <c r="D75" t="s">
        <v>54</v>
      </c>
      <c r="E75">
        <v>125441.29814832</v>
      </c>
      <c r="F75">
        <v>3299.35</v>
      </c>
      <c r="G75">
        <v>55.0288150745914</v>
      </c>
      <c r="H75">
        <v>1.63423696861782</v>
      </c>
      <c r="I75">
        <v>18.283079746877402</v>
      </c>
      <c r="J75">
        <v>-3.7486099745768402</v>
      </c>
      <c r="K75">
        <v>3247.15206809856</v>
      </c>
      <c r="L75">
        <v>2704.2277186162501</v>
      </c>
      <c r="M75">
        <v>31.9469903581926</v>
      </c>
      <c r="N75">
        <v>0.809993327547463</v>
      </c>
      <c r="O75">
        <v>10.6960461909163</v>
      </c>
      <c r="P75">
        <v>87.372575744668694</v>
      </c>
      <c r="Q75">
        <v>0.122433199131151</v>
      </c>
    </row>
    <row r="76" spans="1:17" hidden="1" x14ac:dyDescent="0.3">
      <c r="A76" t="s">
        <v>209</v>
      </c>
      <c r="B76" t="s">
        <v>210</v>
      </c>
      <c r="C76" t="s">
        <v>3144</v>
      </c>
      <c r="D76" t="s">
        <v>54</v>
      </c>
      <c r="E76">
        <v>125421.88931706001</v>
      </c>
      <c r="F76">
        <v>136.03</v>
      </c>
      <c r="G76">
        <v>-43.722126600936903</v>
      </c>
      <c r="H76">
        <v>0.62694213579107005</v>
      </c>
      <c r="I76">
        <v>-27.693848338271</v>
      </c>
      <c r="J76">
        <v>1.14430617761794</v>
      </c>
      <c r="O76">
        <v>38.572373741086501</v>
      </c>
      <c r="P76">
        <v>0.36151689538144099</v>
      </c>
    </row>
    <row r="77" spans="1:17" x14ac:dyDescent="0.3">
      <c r="A77" t="s">
        <v>211</v>
      </c>
      <c r="B77" t="s">
        <v>212</v>
      </c>
      <c r="C77" t="s">
        <v>3134</v>
      </c>
      <c r="D77" t="s">
        <v>57</v>
      </c>
      <c r="E77">
        <v>122022.91263560001</v>
      </c>
      <c r="F77">
        <v>674.2</v>
      </c>
      <c r="G77">
        <v>37.317505412700797</v>
      </c>
      <c r="H77">
        <v>-1.66646599885128</v>
      </c>
      <c r="I77">
        <v>-2.6940415049980801</v>
      </c>
      <c r="J77">
        <v>-0.57879523468390404</v>
      </c>
      <c r="K77">
        <v>722.36632579629497</v>
      </c>
      <c r="L77">
        <v>616.68773004629304</v>
      </c>
      <c r="M77">
        <v>25.3103107989797</v>
      </c>
      <c r="N77">
        <v>1.10058005810666</v>
      </c>
      <c r="O77">
        <v>19.385938890536899</v>
      </c>
      <c r="P77">
        <v>94.014388489208599</v>
      </c>
      <c r="Q77">
        <v>6.192787374013E-2</v>
      </c>
    </row>
    <row r="78" spans="1:17" x14ac:dyDescent="0.3">
      <c r="A78" t="s">
        <v>213</v>
      </c>
      <c r="B78" t="s">
        <v>214</v>
      </c>
      <c r="C78" t="s">
        <v>3129</v>
      </c>
      <c r="D78" t="s">
        <v>34</v>
      </c>
      <c r="E78">
        <v>121652.80449178</v>
      </c>
      <c r="F78">
        <v>102.07</v>
      </c>
      <c r="G78">
        <v>12.990186716284301</v>
      </c>
      <c r="H78">
        <v>-2.3052862251665598</v>
      </c>
      <c r="I78">
        <v>-33.334165733441701</v>
      </c>
      <c r="J78">
        <v>1.6976893376139199</v>
      </c>
      <c r="K78">
        <v>112.122491647481</v>
      </c>
      <c r="L78">
        <v>110.69155647839</v>
      </c>
      <c r="M78">
        <v>41.495100984084203</v>
      </c>
      <c r="N78">
        <v>2.0329943574354399</v>
      </c>
      <c r="O78">
        <v>40.001959439600299</v>
      </c>
      <c r="P78">
        <v>51.551596139569398</v>
      </c>
      <c r="Q78">
        <v>0.119020070144482</v>
      </c>
    </row>
    <row r="79" spans="1:17" x14ac:dyDescent="0.3">
      <c r="A79" t="s">
        <v>215</v>
      </c>
      <c r="B79" t="s">
        <v>216</v>
      </c>
      <c r="C79" t="s">
        <v>3138</v>
      </c>
      <c r="D79" t="s">
        <v>217</v>
      </c>
      <c r="E79">
        <v>121274.35949615001</v>
      </c>
      <c r="F79">
        <v>1914.6</v>
      </c>
      <c r="G79">
        <v>12.118645863149901</v>
      </c>
      <c r="H79">
        <v>3.0903899715881602</v>
      </c>
      <c r="I79">
        <v>14.988715165604001</v>
      </c>
      <c r="J79">
        <v>-0.91467379001907001</v>
      </c>
      <c r="K79">
        <v>1930.44330669838</v>
      </c>
      <c r="L79">
        <v>1719.3801761157199</v>
      </c>
      <c r="M79">
        <v>29.784463400271999</v>
      </c>
      <c r="N79">
        <v>1.14473188069115</v>
      </c>
      <c r="O79">
        <v>9.9968661861485408</v>
      </c>
      <c r="P79">
        <v>55.298698138459599</v>
      </c>
      <c r="Q79">
        <v>2.2421265515005999E-2</v>
      </c>
    </row>
    <row r="80" spans="1:17" x14ac:dyDescent="0.3">
      <c r="A80" t="s">
        <v>218</v>
      </c>
      <c r="B80" t="s">
        <v>219</v>
      </c>
      <c r="C80" t="s">
        <v>3133</v>
      </c>
      <c r="D80" t="s">
        <v>51</v>
      </c>
      <c r="E80">
        <v>117560.7158112</v>
      </c>
      <c r="F80">
        <v>3405.1</v>
      </c>
      <c r="G80">
        <v>53.937530451431499</v>
      </c>
      <c r="H80">
        <v>1.73040492179967</v>
      </c>
      <c r="I80">
        <v>20.965255929680801</v>
      </c>
      <c r="J80">
        <v>4.4406546962081803</v>
      </c>
      <c r="K80">
        <v>3328.2749819143</v>
      </c>
      <c r="L80">
        <v>2856.85645971031</v>
      </c>
      <c r="M80">
        <v>58.792495083003701</v>
      </c>
      <c r="N80">
        <v>1.0730967542746599</v>
      </c>
      <c r="O80">
        <v>4.9602067487004797</v>
      </c>
      <c r="P80">
        <v>86.831636992126406</v>
      </c>
      <c r="Q80">
        <v>0.11209383003930901</v>
      </c>
    </row>
    <row r="81" spans="1:17" x14ac:dyDescent="0.3">
      <c r="A81" t="s">
        <v>220</v>
      </c>
      <c r="B81" t="s">
        <v>221</v>
      </c>
      <c r="C81" t="s">
        <v>3142</v>
      </c>
      <c r="D81" t="s">
        <v>135</v>
      </c>
      <c r="E81">
        <v>116766.586148225</v>
      </c>
      <c r="F81">
        <v>1188.0999999999999</v>
      </c>
      <c r="G81">
        <v>26.704723474703499</v>
      </c>
      <c r="H81">
        <v>-2.3149027784424101</v>
      </c>
      <c r="I81">
        <v>-10.6637340676343</v>
      </c>
      <c r="J81">
        <v>-4.5571351846513402</v>
      </c>
      <c r="K81">
        <v>1282.19716619971</v>
      </c>
      <c r="L81">
        <v>1198.4101907765801</v>
      </c>
      <c r="M81">
        <v>25.712299257957199</v>
      </c>
      <c r="N81">
        <v>1.47144588977424</v>
      </c>
      <c r="O81">
        <v>38.872990489015997</v>
      </c>
      <c r="P81">
        <v>69.317372096337394</v>
      </c>
      <c r="Q81">
        <v>7.2885936059744E-2</v>
      </c>
    </row>
    <row r="82" spans="1:17" x14ac:dyDescent="0.3">
      <c r="A82" t="s">
        <v>222</v>
      </c>
      <c r="B82" t="s">
        <v>223</v>
      </c>
      <c r="C82" t="s">
        <v>3134</v>
      </c>
      <c r="D82" t="s">
        <v>224</v>
      </c>
      <c r="E82">
        <v>115653.48635855</v>
      </c>
      <c r="F82">
        <v>934.2</v>
      </c>
      <c r="G82">
        <v>-6.2261762124714997</v>
      </c>
      <c r="H82">
        <v>-2.5893905750553299</v>
      </c>
      <c r="I82">
        <v>-23.302606177386199</v>
      </c>
      <c r="J82">
        <v>-0.74065649184568905</v>
      </c>
      <c r="K82">
        <v>1026.6505454355899</v>
      </c>
      <c r="L82">
        <v>1047.7022723462501</v>
      </c>
      <c r="M82">
        <v>32.594910116509197</v>
      </c>
      <c r="N82">
        <v>0.80725979467311204</v>
      </c>
      <c r="O82">
        <v>44.294583600941898</v>
      </c>
      <c r="P82">
        <v>36.1807580174927</v>
      </c>
      <c r="Q82">
        <v>-2.9758510523381E-2</v>
      </c>
    </row>
    <row r="83" spans="1:17" x14ac:dyDescent="0.3">
      <c r="A83" t="s">
        <v>225</v>
      </c>
      <c r="B83" t="s">
        <v>226</v>
      </c>
      <c r="C83" t="s">
        <v>3129</v>
      </c>
      <c r="D83" t="s">
        <v>227</v>
      </c>
      <c r="E83">
        <v>115393.00644085</v>
      </c>
      <c r="F83">
        <v>10335</v>
      </c>
      <c r="G83">
        <v>25.255146170733099</v>
      </c>
      <c r="H83">
        <v>-2.8091562463280599</v>
      </c>
      <c r="I83">
        <v>15.3174121281574</v>
      </c>
      <c r="J83">
        <v>4.3940489883502201</v>
      </c>
      <c r="K83">
        <v>10175.5001274649</v>
      </c>
      <c r="L83">
        <v>8988.9175727419097</v>
      </c>
      <c r="M83">
        <v>38.315761136826801</v>
      </c>
      <c r="N83">
        <v>0.81151151827143697</v>
      </c>
      <c r="O83">
        <v>9.8209966134494397</v>
      </c>
      <c r="P83">
        <v>55.931743086045302</v>
      </c>
      <c r="Q83">
        <v>9.6545534596729002E-2</v>
      </c>
    </row>
    <row r="84" spans="1:17" x14ac:dyDescent="0.3">
      <c r="A84" t="s">
        <v>228</v>
      </c>
      <c r="B84" t="s">
        <v>229</v>
      </c>
      <c r="C84" t="s">
        <v>3131</v>
      </c>
      <c r="D84" t="s">
        <v>230</v>
      </c>
      <c r="E84">
        <v>111842.17695288001</v>
      </c>
      <c r="F84">
        <v>1111.4000000000001</v>
      </c>
      <c r="G84">
        <v>1.6063382239637001</v>
      </c>
      <c r="H84">
        <v>-3.6955430964557299</v>
      </c>
      <c r="I84">
        <v>-11.203284971657</v>
      </c>
      <c r="J84">
        <v>-1.47697329268348</v>
      </c>
      <c r="K84">
        <v>1182.97962748591</v>
      </c>
      <c r="L84">
        <v>1109.9632995578399</v>
      </c>
      <c r="M84">
        <v>20.4982801368885</v>
      </c>
      <c r="N84">
        <v>1.21055597988285</v>
      </c>
      <c r="O84">
        <v>12.778513480578001</v>
      </c>
      <c r="P84">
        <v>29.8124520733037</v>
      </c>
      <c r="Q84">
        <v>1.8928261377752002E-2</v>
      </c>
    </row>
    <row r="85" spans="1:17" x14ac:dyDescent="0.3">
      <c r="A85" t="s">
        <v>231</v>
      </c>
      <c r="B85" t="s">
        <v>232</v>
      </c>
      <c r="C85" t="s">
        <v>3131</v>
      </c>
      <c r="D85" t="s">
        <v>233</v>
      </c>
      <c r="E85">
        <v>111382.872874155</v>
      </c>
      <c r="F85">
        <v>1506.3</v>
      </c>
      <c r="G85">
        <v>24.781728111789</v>
      </c>
      <c r="H85">
        <v>4.2518045772013</v>
      </c>
      <c r="I85">
        <v>21.9084348486275</v>
      </c>
      <c r="J85">
        <v>0.79855160224270405</v>
      </c>
      <c r="K85">
        <v>1487.9060038514299</v>
      </c>
      <c r="L85">
        <v>1285.5671323422</v>
      </c>
      <c r="M85">
        <v>37.699669724359197</v>
      </c>
      <c r="N85">
        <v>0.88434854930177897</v>
      </c>
      <c r="O85">
        <v>9.3739626900351798</v>
      </c>
      <c r="P85">
        <v>51.562106957790398</v>
      </c>
      <c r="Q85">
        <v>5.5676050689088999E-2</v>
      </c>
    </row>
    <row r="86" spans="1:17" x14ac:dyDescent="0.3">
      <c r="A86" t="s">
        <v>234</v>
      </c>
      <c r="B86" t="s">
        <v>235</v>
      </c>
      <c r="C86" t="s">
        <v>3133</v>
      </c>
      <c r="D86" t="s">
        <v>51</v>
      </c>
      <c r="E86">
        <v>110505.0576214</v>
      </c>
      <c r="F86">
        <v>6609.9</v>
      </c>
      <c r="G86">
        <v>-5.8719131917420002</v>
      </c>
      <c r="H86">
        <v>-0.47216489345315299</v>
      </c>
      <c r="I86">
        <v>-3.0855563341672201</v>
      </c>
      <c r="J86">
        <v>1.98676760530514</v>
      </c>
      <c r="K86">
        <v>6690.0849947322104</v>
      </c>
      <c r="L86">
        <v>6286.5615755531899</v>
      </c>
      <c r="M86">
        <v>37.871415613197897</v>
      </c>
      <c r="N86">
        <v>1.10298604165189</v>
      </c>
      <c r="O86">
        <v>7.52734534561794</v>
      </c>
      <c r="P86">
        <v>26.977937009537801</v>
      </c>
      <c r="Q86">
        <v>1.0885700412723E-2</v>
      </c>
    </row>
    <row r="87" spans="1:17" x14ac:dyDescent="0.3">
      <c r="A87" t="s">
        <v>236</v>
      </c>
      <c r="B87" t="s">
        <v>237</v>
      </c>
      <c r="C87" t="s">
        <v>3135</v>
      </c>
      <c r="D87" t="s">
        <v>80</v>
      </c>
      <c r="E87">
        <v>110406.02344603</v>
      </c>
      <c r="F87">
        <v>5501.55</v>
      </c>
      <c r="G87">
        <v>60.006813915868499</v>
      </c>
      <c r="H87">
        <v>-3.3895033949351698</v>
      </c>
      <c r="I87">
        <v>9.5901751571123501</v>
      </c>
      <c r="J87">
        <v>-2.04723273567192</v>
      </c>
      <c r="K87">
        <v>5636.1546286795101</v>
      </c>
      <c r="L87">
        <v>4963.2295733746296</v>
      </c>
      <c r="M87">
        <v>25.1846305267856</v>
      </c>
      <c r="N87">
        <v>1.2426994654330901</v>
      </c>
      <c r="O87">
        <v>13.536185256882099</v>
      </c>
      <c r="P87">
        <v>88.1547222079721</v>
      </c>
      <c r="Q87">
        <v>8.3720074837974001E-2</v>
      </c>
    </row>
    <row r="88" spans="1:17" x14ac:dyDescent="0.3">
      <c r="A88" t="s">
        <v>238</v>
      </c>
      <c r="B88" t="s">
        <v>239</v>
      </c>
      <c r="C88" t="s">
        <v>3141</v>
      </c>
      <c r="D88" t="s">
        <v>161</v>
      </c>
      <c r="E88">
        <v>109860.08175625</v>
      </c>
      <c r="F88">
        <v>759.15</v>
      </c>
      <c r="G88">
        <v>57.537808503281198</v>
      </c>
      <c r="H88">
        <v>6.5273192710421304</v>
      </c>
      <c r="I88">
        <v>40.309625160089404</v>
      </c>
      <c r="J88">
        <v>-2.2355651144967799</v>
      </c>
      <c r="K88">
        <v>721.80444795243602</v>
      </c>
      <c r="L88">
        <v>615.09079708095999</v>
      </c>
      <c r="M88">
        <v>33.633406368790702</v>
      </c>
      <c r="N88">
        <v>1.1948203712019201</v>
      </c>
      <c r="O88">
        <v>7.27787657248237</v>
      </c>
      <c r="P88">
        <v>111.344654788418</v>
      </c>
      <c r="Q88">
        <v>0.22236391538348099</v>
      </c>
    </row>
    <row r="89" spans="1:17" x14ac:dyDescent="0.3">
      <c r="A89" t="s">
        <v>240</v>
      </c>
      <c r="B89" t="s">
        <v>241</v>
      </c>
      <c r="C89" t="s">
        <v>3129</v>
      </c>
      <c r="D89" t="s">
        <v>43</v>
      </c>
      <c r="E89">
        <v>109161.276756575</v>
      </c>
      <c r="F89">
        <v>744.95</v>
      </c>
      <c r="G89">
        <v>10.825151252997699</v>
      </c>
      <c r="H89">
        <v>0.11459743581750501</v>
      </c>
      <c r="I89">
        <v>8.35426344602649</v>
      </c>
      <c r="J89">
        <v>-0.644178005812023</v>
      </c>
      <c r="K89">
        <v>736.43249384358103</v>
      </c>
      <c r="L89">
        <v>641.86608434713503</v>
      </c>
      <c r="M89">
        <v>39.954080764555201</v>
      </c>
      <c r="N89">
        <v>0.69260191340476096</v>
      </c>
      <c r="O89">
        <v>6.9601986710517298</v>
      </c>
      <c r="P89">
        <v>60.740101413313198</v>
      </c>
      <c r="Q89">
        <v>-1.5319951940076E-2</v>
      </c>
    </row>
    <row r="90" spans="1:17" x14ac:dyDescent="0.3">
      <c r="A90" t="s">
        <v>242</v>
      </c>
      <c r="B90" t="s">
        <v>243</v>
      </c>
      <c r="C90" t="s">
        <v>3135</v>
      </c>
      <c r="D90" t="s">
        <v>190</v>
      </c>
      <c r="E90">
        <v>108343.41185800001</v>
      </c>
      <c r="F90">
        <v>36784.300000000003</v>
      </c>
      <c r="G90">
        <v>64.856732713228297</v>
      </c>
      <c r="H90">
        <v>14.1087093345435</v>
      </c>
      <c r="I90">
        <v>8.1893486124910009</v>
      </c>
      <c r="J90">
        <v>0.72994364548353996</v>
      </c>
      <c r="K90">
        <v>34505.5168735755</v>
      </c>
      <c r="L90">
        <v>30368.3584591328</v>
      </c>
      <c r="M90">
        <v>56.815500580957902</v>
      </c>
      <c r="N90">
        <v>1.2817186158220899</v>
      </c>
      <c r="O90">
        <v>3.7940099444599902</v>
      </c>
      <c r="P90">
        <v>93.080262239322195</v>
      </c>
      <c r="Q90">
        <v>0.11919546611482899</v>
      </c>
    </row>
    <row r="91" spans="1:17" x14ac:dyDescent="0.3">
      <c r="A91" t="s">
        <v>244</v>
      </c>
      <c r="B91" t="s">
        <v>245</v>
      </c>
      <c r="C91" t="s">
        <v>3141</v>
      </c>
      <c r="D91" t="s">
        <v>217</v>
      </c>
      <c r="E91">
        <v>108053.38530749999</v>
      </c>
      <c r="F91">
        <v>7076.9</v>
      </c>
      <c r="G91">
        <v>10.4828390715829</v>
      </c>
      <c r="H91">
        <v>9.0856974859672004</v>
      </c>
      <c r="I91">
        <v>23.860394969575399</v>
      </c>
      <c r="J91">
        <v>6.1944258740926097</v>
      </c>
      <c r="K91">
        <v>6759.0076904124899</v>
      </c>
      <c r="L91">
        <v>6040.9435463310801</v>
      </c>
      <c r="M91">
        <v>65.991276139377305</v>
      </c>
      <c r="N91">
        <v>1.33917605942466</v>
      </c>
      <c r="O91">
        <v>4.9894727917591197</v>
      </c>
      <c r="P91">
        <v>86.185214417258607</v>
      </c>
      <c r="Q91">
        <v>0.13463251102872401</v>
      </c>
    </row>
    <row r="92" spans="1:17" x14ac:dyDescent="0.3">
      <c r="A92" t="s">
        <v>246</v>
      </c>
      <c r="B92" t="s">
        <v>247</v>
      </c>
      <c r="C92" t="s">
        <v>3129</v>
      </c>
      <c r="D92" t="s">
        <v>24</v>
      </c>
      <c r="E92">
        <v>107723.05917408</v>
      </c>
      <c r="F92">
        <v>1350.85</v>
      </c>
      <c r="G92">
        <v>-31.603632429585002</v>
      </c>
      <c r="H92">
        <v>-1.2092659896544</v>
      </c>
      <c r="I92">
        <v>-24.004350496976699</v>
      </c>
      <c r="J92">
        <v>-1.8033541228102301</v>
      </c>
      <c r="K92">
        <v>1426.5331201227</v>
      </c>
      <c r="L92">
        <v>1440.3060370406299</v>
      </c>
      <c r="M92">
        <v>24.662200486924199</v>
      </c>
      <c r="N92">
        <v>0.94512376851272495</v>
      </c>
      <c r="O92">
        <v>25.439538068623399</v>
      </c>
      <c r="P92">
        <v>1.62879927776105</v>
      </c>
      <c r="Q92">
        <v>-8.6831903101589995E-3</v>
      </c>
    </row>
    <row r="93" spans="1:17" x14ac:dyDescent="0.3">
      <c r="A93" t="s">
        <v>248</v>
      </c>
      <c r="B93" t="s">
        <v>249</v>
      </c>
      <c r="C93" t="s">
        <v>3133</v>
      </c>
      <c r="D93" t="s">
        <v>51</v>
      </c>
      <c r="E93">
        <v>106394.15093264999</v>
      </c>
      <c r="F93">
        <v>1050.6500000000001</v>
      </c>
      <c r="G93">
        <v>49.7087026496527</v>
      </c>
      <c r="H93">
        <v>-3.3610947019950199</v>
      </c>
      <c r="I93">
        <v>-5.1395204695675201</v>
      </c>
      <c r="J93">
        <v>1.83561997398594</v>
      </c>
      <c r="K93">
        <v>1109.2779846723599</v>
      </c>
      <c r="L93">
        <v>993.955543710033</v>
      </c>
      <c r="M93">
        <v>34.899948332339399</v>
      </c>
      <c r="N93">
        <v>0.65298313059953905</v>
      </c>
      <c r="O93">
        <v>26.0457811830771</v>
      </c>
      <c r="P93">
        <v>85.055041831792096</v>
      </c>
      <c r="Q93">
        <v>7.4909232478491003E-2</v>
      </c>
    </row>
    <row r="94" spans="1:17" x14ac:dyDescent="0.3">
      <c r="A94" t="s">
        <v>250</v>
      </c>
      <c r="B94" t="s">
        <v>251</v>
      </c>
      <c r="C94" t="s">
        <v>3139</v>
      </c>
      <c r="D94" t="s">
        <v>125</v>
      </c>
      <c r="E94">
        <v>106068.61272909</v>
      </c>
      <c r="F94">
        <v>7986.45</v>
      </c>
      <c r="G94">
        <v>63.375272585535598</v>
      </c>
      <c r="H94">
        <v>11.383020120552001</v>
      </c>
      <c r="I94">
        <v>18.1518695467181</v>
      </c>
      <c r="J94">
        <v>5.6530655212702001</v>
      </c>
      <c r="K94">
        <v>7574.6819210988997</v>
      </c>
      <c r="L94">
        <v>6397.2051085243202</v>
      </c>
      <c r="M94">
        <v>65.043107664689302</v>
      </c>
      <c r="N94">
        <v>0.95461857724634902</v>
      </c>
      <c r="O94">
        <v>4.03746345372475</v>
      </c>
      <c r="P94">
        <v>101.06620007300999</v>
      </c>
      <c r="Q94">
        <v>7.0669966203730002E-3</v>
      </c>
    </row>
    <row r="95" spans="1:17" x14ac:dyDescent="0.3">
      <c r="A95" t="s">
        <v>252</v>
      </c>
      <c r="B95" t="s">
        <v>253</v>
      </c>
      <c r="C95" t="s">
        <v>3129</v>
      </c>
      <c r="D95" t="s">
        <v>43</v>
      </c>
      <c r="E95">
        <v>105201.24814318</v>
      </c>
      <c r="F95">
        <v>2100.8000000000002</v>
      </c>
      <c r="G95">
        <v>35.615896578763397</v>
      </c>
      <c r="H95">
        <v>-5.9890178209904796</v>
      </c>
      <c r="I95">
        <v>12.667258137724</v>
      </c>
      <c r="J95">
        <v>-0.44020454705238299</v>
      </c>
      <c r="K95">
        <v>2095.5824036958802</v>
      </c>
      <c r="L95">
        <v>1807.3415746963501</v>
      </c>
      <c r="M95">
        <v>35.201875030016097</v>
      </c>
      <c r="N95">
        <v>0.80733771046152802</v>
      </c>
      <c r="O95">
        <v>9.5725437928408201</v>
      </c>
      <c r="P95">
        <v>62.581743605618499</v>
      </c>
      <c r="Q95">
        <v>1.4716612827278E-2</v>
      </c>
    </row>
    <row r="96" spans="1:17" x14ac:dyDescent="0.3">
      <c r="A96" t="s">
        <v>254</v>
      </c>
      <c r="B96" t="s">
        <v>255</v>
      </c>
      <c r="C96" t="s">
        <v>3129</v>
      </c>
      <c r="D96" t="s">
        <v>34</v>
      </c>
      <c r="E96">
        <v>105173.021792384</v>
      </c>
      <c r="F96">
        <v>52.57</v>
      </c>
      <c r="G96">
        <v>-4.7557748618369704</v>
      </c>
      <c r="H96">
        <v>-3.54337955220615</v>
      </c>
      <c r="I96">
        <v>-29.445558843166499</v>
      </c>
      <c r="J96">
        <v>-0.13612332103319899</v>
      </c>
      <c r="K96">
        <v>59.903782493817602</v>
      </c>
      <c r="L96">
        <v>57.785750802201903</v>
      </c>
      <c r="M96">
        <v>27.8629999111219</v>
      </c>
      <c r="N96">
        <v>0.63029363750710399</v>
      </c>
      <c r="O96">
        <v>59.311394331367602</v>
      </c>
      <c r="P96">
        <v>43.437926330149999</v>
      </c>
      <c r="Q96">
        <v>9.1641341098616005E-2</v>
      </c>
    </row>
    <row r="97" spans="1:17" x14ac:dyDescent="0.3">
      <c r="A97" t="s">
        <v>256</v>
      </c>
      <c r="B97" t="s">
        <v>257</v>
      </c>
      <c r="C97" t="s">
        <v>3133</v>
      </c>
      <c r="D97" t="s">
        <v>51</v>
      </c>
      <c r="E97">
        <v>104634.22630076999</v>
      </c>
      <c r="F97">
        <v>2561.6999999999998</v>
      </c>
      <c r="G97">
        <v>18.719788277729101</v>
      </c>
      <c r="H97">
        <v>5.4950853873680998</v>
      </c>
      <c r="I97">
        <v>-1.52062704327746</v>
      </c>
      <c r="J97">
        <v>4.4253677363509398</v>
      </c>
      <c r="K97">
        <v>2413.8553148477999</v>
      </c>
      <c r="L97">
        <v>2184.6503789446701</v>
      </c>
      <c r="M97">
        <v>56.902137987108702</v>
      </c>
      <c r="N97">
        <v>0.67952466202562001</v>
      </c>
      <c r="O97">
        <v>8.5216848186750997</v>
      </c>
      <c r="P97">
        <v>52.205816820652899</v>
      </c>
    </row>
    <row r="98" spans="1:17" x14ac:dyDescent="0.3">
      <c r="A98" t="s">
        <v>258</v>
      </c>
      <c r="B98" t="s">
        <v>259</v>
      </c>
      <c r="C98" t="s">
        <v>3136</v>
      </c>
      <c r="D98" t="s">
        <v>117</v>
      </c>
      <c r="E98">
        <v>103312.79637198</v>
      </c>
      <c r="F98">
        <v>1000.6</v>
      </c>
      <c r="G98">
        <v>21.732869894204299</v>
      </c>
      <c r="H98">
        <v>7.2156261257323999</v>
      </c>
      <c r="I98">
        <v>-0.36719792763183501</v>
      </c>
      <c r="J98">
        <v>2.33315057049747</v>
      </c>
      <c r="K98">
        <v>995.81931285081998</v>
      </c>
      <c r="L98">
        <v>908.98157315784204</v>
      </c>
      <c r="M98">
        <v>48.829090692323398</v>
      </c>
      <c r="N98">
        <v>1.3183608196148899</v>
      </c>
      <c r="O98">
        <v>9.6342194683190101</v>
      </c>
      <c r="P98">
        <v>72.042640990371297</v>
      </c>
      <c r="Q98">
        <v>0.111637091887165</v>
      </c>
    </row>
    <row r="99" spans="1:17" x14ac:dyDescent="0.3">
      <c r="A99" t="s">
        <v>260</v>
      </c>
      <c r="B99" t="s">
        <v>261</v>
      </c>
      <c r="C99" t="s">
        <v>3132</v>
      </c>
      <c r="D99" t="s">
        <v>143</v>
      </c>
      <c r="E99">
        <v>102874.891734</v>
      </c>
      <c r="F99">
        <v>451.7</v>
      </c>
      <c r="G99">
        <v>153.95948016438999</v>
      </c>
      <c r="H99">
        <v>-13.340544944878101</v>
      </c>
      <c r="I99">
        <v>60.832690326193401</v>
      </c>
      <c r="J99">
        <v>-1.60941873994574</v>
      </c>
      <c r="K99">
        <v>532.43263777391201</v>
      </c>
      <c r="L99">
        <v>402.526650340022</v>
      </c>
      <c r="M99">
        <v>23.993267042058701</v>
      </c>
      <c r="N99">
        <v>0.16987649188050599</v>
      </c>
      <c r="O99">
        <v>43.236661500996199</v>
      </c>
      <c r="P99">
        <v>217.76292648610601</v>
      </c>
      <c r="Q99">
        <v>0.21319747173245501</v>
      </c>
    </row>
    <row r="100" spans="1:17" x14ac:dyDescent="0.3">
      <c r="A100" t="s">
        <v>262</v>
      </c>
      <c r="B100" t="s">
        <v>263</v>
      </c>
      <c r="C100" t="s">
        <v>3141</v>
      </c>
      <c r="D100" t="s">
        <v>264</v>
      </c>
      <c r="E100">
        <v>101888.938540406</v>
      </c>
      <c r="F100">
        <v>70.930000000000007</v>
      </c>
      <c r="G100">
        <v>130.36347808973099</v>
      </c>
      <c r="H100">
        <v>0.38790793055969103</v>
      </c>
      <c r="I100">
        <v>60.779390069907102</v>
      </c>
      <c r="J100">
        <v>-3.3669715840525201</v>
      </c>
      <c r="K100">
        <v>74.582664773768201</v>
      </c>
      <c r="L100">
        <v>55.522361317863698</v>
      </c>
      <c r="M100">
        <v>23.78519265641</v>
      </c>
      <c r="N100">
        <v>0.56436389825518396</v>
      </c>
      <c r="O100">
        <v>21.302692795714002</v>
      </c>
      <c r="P100">
        <v>169.69581749049399</v>
      </c>
      <c r="Q100">
        <v>0.21041396828035799</v>
      </c>
    </row>
    <row r="101" spans="1:17" x14ac:dyDescent="0.3">
      <c r="A101" t="s">
        <v>265</v>
      </c>
      <c r="B101" t="s">
        <v>266</v>
      </c>
      <c r="C101" t="s">
        <v>3131</v>
      </c>
      <c r="D101" t="s">
        <v>195</v>
      </c>
      <c r="E101">
        <v>101723.987044169</v>
      </c>
      <c r="F101">
        <v>3695.25</v>
      </c>
      <c r="G101">
        <v>58.556386945636199</v>
      </c>
      <c r="H101">
        <v>1.7497641067733101</v>
      </c>
      <c r="I101">
        <v>26.8846963274753</v>
      </c>
      <c r="J101">
        <v>2.7713728515992999</v>
      </c>
      <c r="K101">
        <v>3547.0349346185899</v>
      </c>
      <c r="L101">
        <v>2979.7032642405202</v>
      </c>
      <c r="M101">
        <v>53.1299951655161</v>
      </c>
      <c r="N101">
        <v>1.5600631833107601</v>
      </c>
      <c r="O101">
        <v>5.27027941275961</v>
      </c>
      <c r="P101">
        <v>87.385902636916796</v>
      </c>
      <c r="Q101">
        <v>0.118701204602495</v>
      </c>
    </row>
    <row r="102" spans="1:17" x14ac:dyDescent="0.3">
      <c r="A102" t="s">
        <v>267</v>
      </c>
      <c r="B102" t="s">
        <v>268</v>
      </c>
      <c r="C102" t="s">
        <v>3131</v>
      </c>
      <c r="D102" t="s">
        <v>195</v>
      </c>
      <c r="E102">
        <v>101455.965005345</v>
      </c>
      <c r="F102">
        <v>569.4</v>
      </c>
      <c r="G102">
        <v>-21.060720663388899</v>
      </c>
      <c r="H102">
        <v>-11.785046797501201</v>
      </c>
      <c r="I102">
        <v>3.05327120222884</v>
      </c>
      <c r="J102">
        <v>-5.5039557787957696</v>
      </c>
      <c r="K102">
        <v>629.70836295589902</v>
      </c>
      <c r="L102">
        <v>591.53102806313302</v>
      </c>
      <c r="M102">
        <v>12.9343367838189</v>
      </c>
      <c r="N102">
        <v>1.6457383341518701</v>
      </c>
      <c r="O102">
        <v>18.0189673340358</v>
      </c>
      <c r="P102">
        <v>16.394112837285299</v>
      </c>
      <c r="Q102">
        <v>-8.3038470979209994E-2</v>
      </c>
    </row>
    <row r="103" spans="1:17" x14ac:dyDescent="0.3">
      <c r="A103" t="s">
        <v>269</v>
      </c>
      <c r="B103" t="s">
        <v>270</v>
      </c>
      <c r="C103" t="s">
        <v>3141</v>
      </c>
      <c r="D103" t="s">
        <v>271</v>
      </c>
      <c r="E103">
        <v>100443.42</v>
      </c>
      <c r="F103">
        <v>3591</v>
      </c>
      <c r="G103">
        <v>85.163976448090807</v>
      </c>
      <c r="H103">
        <v>-2.39855501566544</v>
      </c>
      <c r="I103">
        <v>10.036406624177101</v>
      </c>
      <c r="J103">
        <v>-2.1454367047767802</v>
      </c>
      <c r="K103">
        <v>3761.0456455951098</v>
      </c>
      <c r="L103">
        <v>3263.9339048011202</v>
      </c>
      <c r="M103">
        <v>33.737065198669299</v>
      </c>
      <c r="N103">
        <v>0.65216940770257403</v>
      </c>
      <c r="O103">
        <v>16.176552492341902</v>
      </c>
      <c r="P103">
        <v>116.449172719327</v>
      </c>
      <c r="Q103">
        <v>0.22370875578854299</v>
      </c>
    </row>
    <row r="104" spans="1:17" x14ac:dyDescent="0.3">
      <c r="A104" t="s">
        <v>272</v>
      </c>
      <c r="B104" t="s">
        <v>273</v>
      </c>
      <c r="C104" t="s">
        <v>3133</v>
      </c>
      <c r="D104" t="s">
        <v>51</v>
      </c>
      <c r="E104">
        <v>100271.7035604</v>
      </c>
      <c r="F104">
        <v>2174.9</v>
      </c>
      <c r="G104">
        <v>63.047681093652102</v>
      </c>
      <c r="H104">
        <v>-0.59195337043524199</v>
      </c>
      <c r="I104">
        <v>24.7830822580143</v>
      </c>
      <c r="J104">
        <v>3.6696902713425801</v>
      </c>
      <c r="K104">
        <v>2110.9481792916799</v>
      </c>
      <c r="L104">
        <v>1746.68568661157</v>
      </c>
      <c r="M104">
        <v>48.951743920139101</v>
      </c>
      <c r="N104">
        <v>0.76705522899914402</v>
      </c>
      <c r="O104">
        <v>6.3037381029012796</v>
      </c>
      <c r="P104">
        <v>93.668744434550305</v>
      </c>
      <c r="Q104">
        <v>0.11165941219120901</v>
      </c>
    </row>
    <row r="105" spans="1:17" x14ac:dyDescent="0.3">
      <c r="A105" t="s">
        <v>274</v>
      </c>
      <c r="B105" t="s">
        <v>275</v>
      </c>
      <c r="C105" t="s">
        <v>3143</v>
      </c>
      <c r="D105" t="s">
        <v>276</v>
      </c>
      <c r="E105">
        <v>99085.705324449998</v>
      </c>
      <c r="F105">
        <v>10765.55</v>
      </c>
      <c r="G105">
        <v>82.3287192253905</v>
      </c>
      <c r="H105">
        <v>-0.36677750870339798</v>
      </c>
      <c r="I105">
        <v>13.251119969447901</v>
      </c>
      <c r="J105">
        <v>-2.7601835763508</v>
      </c>
      <c r="K105">
        <v>10882.973971702801</v>
      </c>
      <c r="L105">
        <v>9203.2493512258898</v>
      </c>
      <c r="M105">
        <v>36.418774645474201</v>
      </c>
      <c r="N105">
        <v>0.84813433593751597</v>
      </c>
      <c r="O105">
        <v>23.523647189414302</v>
      </c>
      <c r="P105">
        <v>115.489856580962</v>
      </c>
      <c r="Q105">
        <v>0.16465863463519201</v>
      </c>
    </row>
    <row r="106" spans="1:17" x14ac:dyDescent="0.3">
      <c r="A106" t="s">
        <v>277</v>
      </c>
      <c r="B106" t="s">
        <v>278</v>
      </c>
      <c r="C106" t="s">
        <v>3130</v>
      </c>
      <c r="D106" t="s">
        <v>279</v>
      </c>
      <c r="E106">
        <v>98182.159499679998</v>
      </c>
      <c r="F106">
        <v>361.15</v>
      </c>
      <c r="G106">
        <v>75.313831304476906</v>
      </c>
      <c r="H106">
        <v>-11.301462903429201</v>
      </c>
      <c r="I106">
        <v>3.7613935473077099E-2</v>
      </c>
      <c r="J106">
        <v>-0.99691514734227105</v>
      </c>
      <c r="K106">
        <v>405.261704999968</v>
      </c>
      <c r="L106">
        <v>339.91274094559998</v>
      </c>
      <c r="M106">
        <v>20.7401070929991</v>
      </c>
      <c r="N106">
        <v>0.85279537808215899</v>
      </c>
      <c r="O106">
        <v>27.467811158798298</v>
      </c>
      <c r="P106">
        <v>116.646670665866</v>
      </c>
      <c r="Q106">
        <v>1.0350974660696E-2</v>
      </c>
    </row>
    <row r="107" spans="1:17" x14ac:dyDescent="0.3">
      <c r="A107" t="s">
        <v>280</v>
      </c>
      <c r="B107" t="s">
        <v>281</v>
      </c>
      <c r="C107" t="s">
        <v>3129</v>
      </c>
      <c r="D107" t="s">
        <v>34</v>
      </c>
      <c r="E107">
        <v>97618.348860119993</v>
      </c>
      <c r="F107">
        <v>103.49</v>
      </c>
      <c r="G107">
        <v>15.4667615967646</v>
      </c>
      <c r="H107">
        <v>4.8851158205134304</v>
      </c>
      <c r="I107">
        <v>-25.647742904803302</v>
      </c>
      <c r="J107">
        <v>-0.60011265165840399</v>
      </c>
      <c r="K107">
        <v>109.332218333409</v>
      </c>
      <c r="L107">
        <v>105.821272752366</v>
      </c>
      <c r="M107">
        <v>44.754918584643598</v>
      </c>
      <c r="N107">
        <v>1.31100459692775</v>
      </c>
      <c r="O107">
        <v>24.5530969175765</v>
      </c>
      <c r="P107">
        <v>51.256942414498603</v>
      </c>
      <c r="Q107">
        <v>0.14484784236821399</v>
      </c>
    </row>
    <row r="108" spans="1:17" x14ac:dyDescent="0.3">
      <c r="A108" t="s">
        <v>282</v>
      </c>
      <c r="B108" t="s">
        <v>283</v>
      </c>
      <c r="C108" t="s">
        <v>3133</v>
      </c>
      <c r="D108" t="s">
        <v>284</v>
      </c>
      <c r="E108">
        <v>97393.975265519999</v>
      </c>
      <c r="F108">
        <v>6773.15</v>
      </c>
      <c r="G108">
        <v>8.02897837027772</v>
      </c>
      <c r="H108">
        <v>-2.0016952776038299</v>
      </c>
      <c r="I108">
        <v>-2.75804738153554</v>
      </c>
      <c r="J108">
        <v>-3.0704665617033098</v>
      </c>
      <c r="K108">
        <v>6837.8299199786697</v>
      </c>
      <c r="L108">
        <v>6280.6425292166596</v>
      </c>
      <c r="M108">
        <v>24.391618526618998</v>
      </c>
      <c r="N108">
        <v>1.0511228466667999</v>
      </c>
      <c r="O108">
        <v>8.0287606209813607</v>
      </c>
      <c r="P108">
        <v>43.316758358019399</v>
      </c>
      <c r="Q108">
        <v>3.6901510238601998E-2</v>
      </c>
    </row>
    <row r="109" spans="1:17" x14ac:dyDescent="0.3">
      <c r="A109" t="s">
        <v>285</v>
      </c>
      <c r="B109" t="s">
        <v>286</v>
      </c>
      <c r="C109" t="s">
        <v>3128</v>
      </c>
      <c r="D109" t="s">
        <v>287</v>
      </c>
      <c r="E109">
        <v>94995.400294079998</v>
      </c>
      <c r="F109">
        <v>10944.4</v>
      </c>
      <c r="G109">
        <v>141.212227999856</v>
      </c>
      <c r="H109">
        <v>1.58470973262573</v>
      </c>
      <c r="I109">
        <v>17.6725816893704</v>
      </c>
      <c r="J109">
        <v>0.16525095020094599</v>
      </c>
      <c r="K109">
        <v>10991.2799666632</v>
      </c>
      <c r="L109">
        <v>8840.8573978169406</v>
      </c>
      <c r="M109">
        <v>35.918495316031098</v>
      </c>
      <c r="N109">
        <v>0.56888518652225695</v>
      </c>
      <c r="O109">
        <v>15.300975841526199</v>
      </c>
      <c r="P109">
        <v>182.888751033912</v>
      </c>
      <c r="Q109">
        <v>8.8606293897372998E-2</v>
      </c>
    </row>
    <row r="110" spans="1:17" x14ac:dyDescent="0.3">
      <c r="A110" t="s">
        <v>288</v>
      </c>
      <c r="B110" t="s">
        <v>289</v>
      </c>
      <c r="C110" t="s">
        <v>3140</v>
      </c>
      <c r="D110" t="s">
        <v>48</v>
      </c>
      <c r="E110">
        <v>94967.429712287994</v>
      </c>
      <c r="F110">
        <v>85.27</v>
      </c>
      <c r="G110">
        <v>21.489128810318402</v>
      </c>
      <c r="H110">
        <v>-5.0250457622829703E-2</v>
      </c>
      <c r="I110">
        <v>-10.6380228724106</v>
      </c>
      <c r="J110">
        <v>-1.0935569590188501</v>
      </c>
      <c r="K110">
        <v>93.6907712943826</v>
      </c>
      <c r="L110">
        <v>85.723394168510794</v>
      </c>
      <c r="M110">
        <v>33.245087799021</v>
      </c>
      <c r="N110">
        <v>0.895191831605198</v>
      </c>
      <c r="O110">
        <v>21.672334936085299</v>
      </c>
      <c r="P110">
        <v>63.980769230769198</v>
      </c>
      <c r="Q110">
        <v>0.11455377553648</v>
      </c>
    </row>
    <row r="111" spans="1:17" x14ac:dyDescent="0.3">
      <c r="A111" t="s">
        <v>290</v>
      </c>
      <c r="B111" t="s">
        <v>291</v>
      </c>
      <c r="C111" t="s">
        <v>3139</v>
      </c>
      <c r="D111" t="s">
        <v>292</v>
      </c>
      <c r="E111">
        <v>94152.924654914998</v>
      </c>
      <c r="F111">
        <v>653.04999999999995</v>
      </c>
      <c r="G111">
        <v>31.007530985760202</v>
      </c>
      <c r="H111">
        <v>1.28882143296449</v>
      </c>
      <c r="I111">
        <v>-2.2119625492955501</v>
      </c>
      <c r="J111">
        <v>-1.30354748860556</v>
      </c>
      <c r="K111">
        <v>661.68138746188595</v>
      </c>
      <c r="L111">
        <v>582.58157659800804</v>
      </c>
      <c r="M111">
        <v>27.221642996173902</v>
      </c>
      <c r="N111">
        <v>0.84622816302425197</v>
      </c>
      <c r="O111">
        <v>10.320802388791</v>
      </c>
      <c r="P111">
        <v>75.740043057050499</v>
      </c>
      <c r="Q111">
        <v>0.174859108467465</v>
      </c>
    </row>
    <row r="112" spans="1:17" x14ac:dyDescent="0.3">
      <c r="A112" t="s">
        <v>293</v>
      </c>
      <c r="B112" t="s">
        <v>294</v>
      </c>
      <c r="C112" t="s">
        <v>3137</v>
      </c>
      <c r="D112" t="s">
        <v>77</v>
      </c>
      <c r="E112">
        <v>93933.340958159999</v>
      </c>
      <c r="F112">
        <v>25376.45</v>
      </c>
      <c r="G112">
        <v>-27.538627796334399</v>
      </c>
      <c r="H112">
        <v>2.2516271075066201</v>
      </c>
      <c r="I112">
        <v>-12.366076242389299</v>
      </c>
      <c r="J112">
        <v>4.3600615670866603</v>
      </c>
      <c r="K112">
        <v>25851.236661235402</v>
      </c>
      <c r="L112">
        <v>26025.191741479699</v>
      </c>
      <c r="M112">
        <v>52.748511809039599</v>
      </c>
      <c r="N112">
        <v>0.68142828635165198</v>
      </c>
      <c r="O112">
        <v>21.127068601005998</v>
      </c>
      <c r="P112">
        <v>7.0736286919831297</v>
      </c>
      <c r="Q112">
        <v>-5.6383651907116E-2</v>
      </c>
    </row>
    <row r="113" spans="1:17" x14ac:dyDescent="0.3">
      <c r="A113" t="s">
        <v>295</v>
      </c>
      <c r="B113" t="s">
        <v>296</v>
      </c>
      <c r="C113" t="s">
        <v>3134</v>
      </c>
      <c r="D113" t="s">
        <v>103</v>
      </c>
      <c r="E113">
        <v>93589.589278184998</v>
      </c>
      <c r="F113">
        <v>90.47</v>
      </c>
      <c r="G113">
        <v>47.816218387407901</v>
      </c>
      <c r="H113">
        <v>-2.43707792271289</v>
      </c>
      <c r="I113">
        <v>-12.1720062027851</v>
      </c>
      <c r="J113">
        <v>1.7491151620874399</v>
      </c>
      <c r="K113">
        <v>96.341480879531801</v>
      </c>
      <c r="L113">
        <v>89.637696076575196</v>
      </c>
      <c r="M113">
        <v>40.906909592732902</v>
      </c>
      <c r="N113">
        <v>0.615269521012764</v>
      </c>
      <c r="O113">
        <v>30.8721123024207</v>
      </c>
      <c r="P113">
        <v>86.921487603305707</v>
      </c>
      <c r="Q113">
        <v>0.13471129610242899</v>
      </c>
    </row>
    <row r="114" spans="1:17" x14ac:dyDescent="0.3">
      <c r="A114" t="s">
        <v>297</v>
      </c>
      <c r="B114" t="s">
        <v>298</v>
      </c>
      <c r="C114" t="s">
        <v>3141</v>
      </c>
      <c r="D114" t="s">
        <v>161</v>
      </c>
      <c r="E114">
        <v>93180.015379799996</v>
      </c>
      <c r="F114">
        <v>256.64999999999998</v>
      </c>
      <c r="G114">
        <v>76.801048207647</v>
      </c>
      <c r="H114">
        <v>2.4228558268355598</v>
      </c>
      <c r="I114">
        <v>-10.058284668821599</v>
      </c>
      <c r="J114">
        <v>-2.0899848450560801</v>
      </c>
      <c r="K114">
        <v>281.57555015521302</v>
      </c>
      <c r="L114">
        <v>255.49997824913899</v>
      </c>
      <c r="M114">
        <v>39.101914378545999</v>
      </c>
      <c r="N114">
        <v>1.08702491178134</v>
      </c>
      <c r="O114">
        <v>30.6643288525229</v>
      </c>
      <c r="P114">
        <v>126.123348017621</v>
      </c>
      <c r="Q114">
        <v>0.156370303171215</v>
      </c>
    </row>
    <row r="115" spans="1:17" x14ac:dyDescent="0.3">
      <c r="A115" t="s">
        <v>299</v>
      </c>
      <c r="B115" t="s">
        <v>300</v>
      </c>
      <c r="C115" t="s">
        <v>3127</v>
      </c>
      <c r="D115" t="s">
        <v>63</v>
      </c>
      <c r="E115">
        <v>93163.961229524997</v>
      </c>
      <c r="F115">
        <v>547.35</v>
      </c>
      <c r="G115">
        <v>137.618581686759</v>
      </c>
      <c r="H115">
        <v>-8.2940608988679294</v>
      </c>
      <c r="I115">
        <v>21.311854220457398</v>
      </c>
      <c r="J115">
        <v>1.4720111335378701</v>
      </c>
      <c r="K115">
        <v>595.43778939064202</v>
      </c>
      <c r="L115">
        <v>470.86321100808198</v>
      </c>
      <c r="M115">
        <v>46.210872855688898</v>
      </c>
      <c r="N115">
        <v>0.541955236108703</v>
      </c>
      <c r="O115">
        <v>40.294144514478802</v>
      </c>
      <c r="P115">
        <v>180.02216916780301</v>
      </c>
      <c r="Q115">
        <v>0.127519336030958</v>
      </c>
    </row>
    <row r="116" spans="1:17" x14ac:dyDescent="0.3">
      <c r="A116" t="s">
        <v>301</v>
      </c>
      <c r="B116" t="s">
        <v>302</v>
      </c>
      <c r="C116" t="s">
        <v>3134</v>
      </c>
      <c r="D116" t="s">
        <v>86</v>
      </c>
      <c r="E116">
        <v>90870.215350879997</v>
      </c>
      <c r="F116">
        <v>1799.45</v>
      </c>
      <c r="G116">
        <v>135.12621753695899</v>
      </c>
      <c r="H116">
        <v>10.668251753478501</v>
      </c>
      <c r="I116">
        <v>4.5953009974735197</v>
      </c>
      <c r="J116">
        <v>3.7032968016275598</v>
      </c>
      <c r="K116">
        <v>1751.8969755647599</v>
      </c>
      <c r="L116">
        <v>1435.93952370089</v>
      </c>
      <c r="M116">
        <v>59.0994426559133</v>
      </c>
      <c r="N116">
        <v>0.57964366859170002</v>
      </c>
      <c r="O116">
        <v>9.4723387701797801</v>
      </c>
      <c r="P116">
        <v>160.05491726280701</v>
      </c>
      <c r="Q116">
        <v>0.16376584414978201</v>
      </c>
    </row>
    <row r="117" spans="1:17" x14ac:dyDescent="0.3">
      <c r="A117" t="s">
        <v>303</v>
      </c>
      <c r="B117" t="s">
        <v>304</v>
      </c>
      <c r="C117" t="s">
        <v>3129</v>
      </c>
      <c r="D117" t="s">
        <v>34</v>
      </c>
      <c r="E117">
        <v>90733.088459999999</v>
      </c>
      <c r="F117">
        <v>114.04</v>
      </c>
      <c r="G117">
        <v>-6.5269061528730496</v>
      </c>
      <c r="H117">
        <v>-0.98648871527274995</v>
      </c>
      <c r="I117">
        <v>-36.562079032308198</v>
      </c>
      <c r="J117">
        <v>0.61415015130822803</v>
      </c>
      <c r="K117">
        <v>125.26511270771</v>
      </c>
      <c r="L117">
        <v>128.08150865465399</v>
      </c>
      <c r="M117">
        <v>28.317186527114401</v>
      </c>
      <c r="N117">
        <v>1.1406455940262401</v>
      </c>
      <c r="O117">
        <v>51.262714836899299</v>
      </c>
      <c r="P117">
        <v>24.9753424657534</v>
      </c>
      <c r="Q117">
        <v>0.131137236170113</v>
      </c>
    </row>
    <row r="118" spans="1:17" x14ac:dyDescent="0.3">
      <c r="A118" t="s">
        <v>305</v>
      </c>
      <c r="B118" t="s">
        <v>306</v>
      </c>
      <c r="C118" t="s">
        <v>3129</v>
      </c>
      <c r="D118" t="s">
        <v>227</v>
      </c>
      <c r="E118">
        <v>90134.333922949998</v>
      </c>
      <c r="F118">
        <v>4132.8</v>
      </c>
      <c r="G118">
        <v>27.4825604660297</v>
      </c>
      <c r="H118">
        <v>-3.9287456708598301</v>
      </c>
      <c r="I118">
        <v>2.7709630661690698</v>
      </c>
      <c r="J118">
        <v>-0.60340821386433396</v>
      </c>
      <c r="K118">
        <v>4301.00102022192</v>
      </c>
      <c r="L118">
        <v>3838.5690447351199</v>
      </c>
      <c r="M118">
        <v>31.038375158080701</v>
      </c>
      <c r="N118">
        <v>0.70808669672411895</v>
      </c>
      <c r="O118">
        <v>10.002903600464499</v>
      </c>
      <c r="P118">
        <v>54.589661105707997</v>
      </c>
      <c r="Q118">
        <v>3.1060968399987E-2</v>
      </c>
    </row>
    <row r="119" spans="1:17" x14ac:dyDescent="0.3">
      <c r="A119" t="s">
        <v>307</v>
      </c>
      <c r="B119" t="s">
        <v>308</v>
      </c>
      <c r="C119" t="s">
        <v>3129</v>
      </c>
      <c r="D119" t="s">
        <v>309</v>
      </c>
      <c r="E119">
        <v>90115.882628674997</v>
      </c>
      <c r="F119">
        <v>80.45</v>
      </c>
      <c r="G119">
        <v>-5.64020627407284</v>
      </c>
      <c r="H119">
        <v>-5.0724928924575101</v>
      </c>
      <c r="I119">
        <v>-20.1474582630219</v>
      </c>
      <c r="J119">
        <v>-1.5161650240084199</v>
      </c>
      <c r="K119">
        <v>90.313681494169202</v>
      </c>
      <c r="L119">
        <v>84.599867025591095</v>
      </c>
      <c r="M119">
        <v>27.273041954377401</v>
      </c>
      <c r="N119">
        <v>0.29644654471910298</v>
      </c>
      <c r="O119">
        <v>34.1205717837165</v>
      </c>
      <c r="P119">
        <v>35.210084033613398</v>
      </c>
      <c r="Q119">
        <v>5.7477954677487002E-2</v>
      </c>
    </row>
    <row r="120" spans="1:17" x14ac:dyDescent="0.3">
      <c r="A120" t="s">
        <v>310</v>
      </c>
      <c r="B120" t="s">
        <v>311</v>
      </c>
      <c r="C120" t="s">
        <v>3133</v>
      </c>
      <c r="D120" t="s">
        <v>284</v>
      </c>
      <c r="E120">
        <v>90053.452729654993</v>
      </c>
      <c r="F120">
        <v>916.4</v>
      </c>
      <c r="G120">
        <v>35.003229670180701</v>
      </c>
      <c r="H120">
        <v>4.1594003429042798</v>
      </c>
      <c r="I120">
        <v>1.5449168654079199</v>
      </c>
      <c r="J120">
        <v>0.41758336900267901</v>
      </c>
      <c r="K120">
        <v>925.80528295188196</v>
      </c>
      <c r="L120">
        <v>829.43786800787905</v>
      </c>
      <c r="M120">
        <v>34.253149113260598</v>
      </c>
      <c r="N120">
        <v>1.89231957214765</v>
      </c>
      <c r="O120">
        <v>21.999127018768998</v>
      </c>
      <c r="P120">
        <v>70.129026269377107</v>
      </c>
      <c r="Q120">
        <v>0.110489032990601</v>
      </c>
    </row>
    <row r="121" spans="1:17" x14ac:dyDescent="0.3">
      <c r="A121" t="s">
        <v>312</v>
      </c>
      <c r="B121" t="s">
        <v>313</v>
      </c>
      <c r="C121" t="s">
        <v>3131</v>
      </c>
      <c r="D121" t="s">
        <v>195</v>
      </c>
      <c r="E121">
        <v>89363.142741460004</v>
      </c>
      <c r="F121">
        <v>678.8</v>
      </c>
      <c r="G121">
        <v>-5.2719659334812203E-3</v>
      </c>
      <c r="H121">
        <v>4.0164158200016002</v>
      </c>
      <c r="I121">
        <v>20.653708151481901</v>
      </c>
      <c r="J121">
        <v>4.8466516852059103</v>
      </c>
      <c r="K121">
        <v>673.05228659480395</v>
      </c>
      <c r="L121">
        <v>610.30476752251298</v>
      </c>
      <c r="M121">
        <v>47.542741633544502</v>
      </c>
      <c r="N121">
        <v>1.1875099512985601</v>
      </c>
      <c r="O121">
        <v>6.0474366529169101</v>
      </c>
      <c r="P121">
        <v>39.584618548221201</v>
      </c>
      <c r="Q121">
        <v>-1.2381582475724E-2</v>
      </c>
    </row>
    <row r="122" spans="1:17" x14ac:dyDescent="0.3">
      <c r="A122" t="s">
        <v>314</v>
      </c>
      <c r="B122" t="s">
        <v>315</v>
      </c>
      <c r="C122" t="s">
        <v>3127</v>
      </c>
      <c r="D122" t="s">
        <v>18</v>
      </c>
      <c r="E122">
        <v>86581.098216729995</v>
      </c>
      <c r="F122">
        <v>393.65</v>
      </c>
      <c r="G122">
        <v>108.43020481814</v>
      </c>
      <c r="H122">
        <v>-5.26603196710058</v>
      </c>
      <c r="I122">
        <v>17.423675572253501</v>
      </c>
      <c r="J122">
        <v>-2.9337176573052099</v>
      </c>
      <c r="K122">
        <v>402.70766688171602</v>
      </c>
      <c r="L122">
        <v>343.046049588784</v>
      </c>
      <c r="M122">
        <v>38.868885447571103</v>
      </c>
      <c r="N122">
        <v>0.78041855596033505</v>
      </c>
      <c r="O122">
        <v>16.131080909437301</v>
      </c>
      <c r="P122">
        <v>146.854096989966</v>
      </c>
      <c r="Q122">
        <v>6.9663252701089001E-2</v>
      </c>
    </row>
    <row r="123" spans="1:17" x14ac:dyDescent="0.3">
      <c r="A123" t="s">
        <v>316</v>
      </c>
      <c r="B123" t="s">
        <v>317</v>
      </c>
      <c r="C123" t="s">
        <v>3133</v>
      </c>
      <c r="D123" t="s">
        <v>51</v>
      </c>
      <c r="E123">
        <v>85148.421939915002</v>
      </c>
      <c r="F123">
        <v>1466.6</v>
      </c>
      <c r="G123">
        <v>34.796871534951798</v>
      </c>
      <c r="H123">
        <v>-4.2649145417333498</v>
      </c>
      <c r="I123">
        <v>20.780933400112499</v>
      </c>
      <c r="J123">
        <v>0.88420284164678298</v>
      </c>
      <c r="K123">
        <v>1472.67421820504</v>
      </c>
      <c r="L123">
        <v>1254.2131066833699</v>
      </c>
      <c r="M123">
        <v>38.617180519441099</v>
      </c>
      <c r="N123">
        <v>0.97566500376788401</v>
      </c>
      <c r="O123">
        <v>8.5503886540297191</v>
      </c>
      <c r="P123">
        <v>75.714371293356393</v>
      </c>
      <c r="Q123">
        <v>8.2557555745604E-2</v>
      </c>
    </row>
    <row r="124" spans="1:17" x14ac:dyDescent="0.3">
      <c r="A124" t="s">
        <v>318</v>
      </c>
      <c r="B124" t="s">
        <v>319</v>
      </c>
      <c r="C124" t="s">
        <v>3127</v>
      </c>
      <c r="D124" t="s">
        <v>176</v>
      </c>
      <c r="E124">
        <v>83959.501736220001</v>
      </c>
      <c r="F124">
        <v>741.45</v>
      </c>
      <c r="G124">
        <v>-0.55892658450978405</v>
      </c>
      <c r="H124">
        <v>-7.2733607843591699</v>
      </c>
      <c r="I124">
        <v>-33.445126531874401</v>
      </c>
      <c r="J124">
        <v>0.81101478504066205</v>
      </c>
      <c r="K124">
        <v>828.09689603031302</v>
      </c>
      <c r="L124">
        <v>905.85838187831803</v>
      </c>
      <c r="M124">
        <v>28.731830388979599</v>
      </c>
      <c r="N124">
        <v>0.52132081073556602</v>
      </c>
      <c r="O124">
        <v>69.856362532874698</v>
      </c>
      <c r="P124">
        <v>42.0402298850574</v>
      </c>
      <c r="Q124">
        <v>-1.6207679536824001E-2</v>
      </c>
    </row>
    <row r="125" spans="1:17" x14ac:dyDescent="0.3">
      <c r="A125" t="s">
        <v>320</v>
      </c>
      <c r="B125" t="s">
        <v>321</v>
      </c>
      <c r="C125" t="s">
        <v>3141</v>
      </c>
      <c r="D125" t="s">
        <v>322</v>
      </c>
      <c r="E125">
        <v>82195.734150000004</v>
      </c>
      <c r="F125">
        <v>3919.35</v>
      </c>
      <c r="G125">
        <v>62.870103218905101</v>
      </c>
      <c r="H125">
        <v>-8.7292153621145392</v>
      </c>
      <c r="I125">
        <v>63.832833904279497</v>
      </c>
      <c r="J125">
        <v>1.49460605716767</v>
      </c>
      <c r="K125">
        <v>4334.4395039565097</v>
      </c>
      <c r="L125">
        <v>3470.1454156433301</v>
      </c>
      <c r="M125">
        <v>33.286212624277098</v>
      </c>
      <c r="N125">
        <v>0.408571561890121</v>
      </c>
      <c r="O125">
        <v>49.514587878092001</v>
      </c>
      <c r="P125">
        <v>124.991389207807</v>
      </c>
      <c r="Q125">
        <v>0.249717289129153</v>
      </c>
    </row>
    <row r="126" spans="1:17" x14ac:dyDescent="0.3">
      <c r="A126" t="s">
        <v>323</v>
      </c>
      <c r="B126" t="s">
        <v>324</v>
      </c>
      <c r="C126" t="s">
        <v>3138</v>
      </c>
      <c r="D126" t="s">
        <v>325</v>
      </c>
      <c r="E126">
        <v>81581.213623000003</v>
      </c>
      <c r="F126">
        <v>13509.75</v>
      </c>
      <c r="G126">
        <v>138.49120420350701</v>
      </c>
      <c r="H126">
        <v>12.945150747978101</v>
      </c>
      <c r="I126">
        <v>66.801765217426507</v>
      </c>
      <c r="J126">
        <v>1.71071559559213</v>
      </c>
      <c r="K126">
        <v>12941.1784788899</v>
      </c>
      <c r="L126">
        <v>10018.937554673999</v>
      </c>
      <c r="M126">
        <v>45.301559998469898</v>
      </c>
      <c r="N126">
        <v>0.68134639813348796</v>
      </c>
      <c r="O126">
        <v>7.3150872517996302</v>
      </c>
      <c r="P126">
        <v>168.69033412887799</v>
      </c>
      <c r="Q126">
        <v>0.113197761434807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135</v>
      </c>
      <c r="E127">
        <v>80567.106641439997</v>
      </c>
      <c r="F127">
        <v>2855.75</v>
      </c>
      <c r="G127">
        <v>48.964998722762601</v>
      </c>
      <c r="H127">
        <v>1.55055382973427</v>
      </c>
      <c r="I127">
        <v>0.18397774766751701</v>
      </c>
      <c r="J127">
        <v>-4.8017038310380604</v>
      </c>
      <c r="K127">
        <v>3003.0768042734799</v>
      </c>
      <c r="L127">
        <v>2678.4157419052299</v>
      </c>
      <c r="M127">
        <v>35.3039354824406</v>
      </c>
      <c r="N127">
        <v>1.61725060400821</v>
      </c>
      <c r="O127">
        <v>19.152586886106899</v>
      </c>
      <c r="P127">
        <v>84.384684917355301</v>
      </c>
      <c r="Q127">
        <v>8.9610592766379994E-3</v>
      </c>
    </row>
    <row r="128" spans="1:17" x14ac:dyDescent="0.3">
      <c r="A128" t="s">
        <v>328</v>
      </c>
      <c r="B128" t="s">
        <v>329</v>
      </c>
      <c r="C128" t="s">
        <v>3135</v>
      </c>
      <c r="D128" t="s">
        <v>330</v>
      </c>
      <c r="E128">
        <v>78884.117523840003</v>
      </c>
      <c r="F128">
        <v>4022.6</v>
      </c>
      <c r="G128">
        <v>12.935039879694701</v>
      </c>
      <c r="H128">
        <v>3.79220368987944</v>
      </c>
      <c r="I128">
        <v>3.1843838035570999</v>
      </c>
      <c r="J128">
        <v>2.0078461039141802</v>
      </c>
      <c r="K128">
        <v>4094.6205847660299</v>
      </c>
      <c r="L128">
        <v>3840.1095304647401</v>
      </c>
      <c r="M128">
        <v>42.650517679123901</v>
      </c>
      <c r="N128">
        <v>0.927775087006944</v>
      </c>
      <c r="O128">
        <v>16.384925172773801</v>
      </c>
      <c r="P128">
        <v>39.709993922028197</v>
      </c>
      <c r="Q128">
        <v>0.12703951108755099</v>
      </c>
    </row>
    <row r="129" spans="1:17" x14ac:dyDescent="0.3">
      <c r="A129" t="s">
        <v>331</v>
      </c>
      <c r="B129" t="s">
        <v>332</v>
      </c>
      <c r="C129" t="s">
        <v>3128</v>
      </c>
      <c r="D129" t="s">
        <v>287</v>
      </c>
      <c r="E129">
        <v>78659.119353429996</v>
      </c>
      <c r="F129">
        <v>5230.1499999999996</v>
      </c>
      <c r="G129">
        <v>60.765048770638302</v>
      </c>
      <c r="H129">
        <v>-1.1673808408103801</v>
      </c>
      <c r="I129">
        <v>23.8395970847588</v>
      </c>
      <c r="J129">
        <v>-1.12251278666363</v>
      </c>
      <c r="K129">
        <v>5059.1271787830501</v>
      </c>
      <c r="L129">
        <v>4261.24233498186</v>
      </c>
      <c r="M129">
        <v>33.761079834844899</v>
      </c>
      <c r="N129">
        <v>0.91602185517810697</v>
      </c>
      <c r="O129">
        <v>6.8028641625957196</v>
      </c>
      <c r="P129">
        <v>87.568139434801296</v>
      </c>
      <c r="Q129">
        <v>0.118357315243554</v>
      </c>
    </row>
    <row r="130" spans="1:17" x14ac:dyDescent="0.3">
      <c r="A130" t="s">
        <v>333</v>
      </c>
      <c r="B130" t="s">
        <v>334</v>
      </c>
      <c r="C130" t="s">
        <v>3129</v>
      </c>
      <c r="D130" t="s">
        <v>125</v>
      </c>
      <c r="E130">
        <v>77725.583762630005</v>
      </c>
      <c r="F130">
        <v>1690.75</v>
      </c>
      <c r="G130">
        <v>97.154693642175602</v>
      </c>
      <c r="H130">
        <v>0.87598765708328896</v>
      </c>
      <c r="I130">
        <v>21.414009465599101</v>
      </c>
      <c r="J130">
        <v>5.5789449367467903</v>
      </c>
      <c r="K130">
        <v>1671.2666000029101</v>
      </c>
      <c r="L130">
        <v>1337.5720693693299</v>
      </c>
      <c r="M130">
        <v>45.412878854514297</v>
      </c>
      <c r="N130">
        <v>2.21024838332545</v>
      </c>
      <c r="O130">
        <v>16.3093301789146</v>
      </c>
      <c r="P130">
        <v>155.670648722213</v>
      </c>
      <c r="Q130">
        <v>2.5510031745823E-2</v>
      </c>
    </row>
    <row r="131" spans="1:17" x14ac:dyDescent="0.3">
      <c r="A131" t="s">
        <v>335</v>
      </c>
      <c r="B131" t="s">
        <v>336</v>
      </c>
      <c r="C131" t="s">
        <v>3129</v>
      </c>
      <c r="D131" t="s">
        <v>54</v>
      </c>
      <c r="E131">
        <v>77496.582199184995</v>
      </c>
      <c r="F131">
        <v>1882</v>
      </c>
      <c r="G131">
        <v>31.973420755664002</v>
      </c>
      <c r="H131">
        <v>-2.4281259428776099</v>
      </c>
      <c r="I131">
        <v>2.2756256393500802</v>
      </c>
      <c r="J131">
        <v>-2.05507968564056</v>
      </c>
      <c r="K131">
        <v>1933.94166858993</v>
      </c>
      <c r="L131">
        <v>1701.9015294242799</v>
      </c>
      <c r="M131">
        <v>33.032213740978001</v>
      </c>
      <c r="N131">
        <v>1.0604443996992301</v>
      </c>
      <c r="O131">
        <v>10.4543039319872</v>
      </c>
      <c r="P131">
        <v>59.174525309764398</v>
      </c>
      <c r="Q131">
        <v>9.1051886562799997E-4</v>
      </c>
    </row>
    <row r="132" spans="1:17" x14ac:dyDescent="0.3">
      <c r="A132" t="s">
        <v>337</v>
      </c>
      <c r="B132" t="s">
        <v>338</v>
      </c>
      <c r="C132" t="s">
        <v>3142</v>
      </c>
      <c r="D132" t="s">
        <v>135</v>
      </c>
      <c r="E132">
        <v>75412.249018560004</v>
      </c>
      <c r="F132">
        <v>1739.55</v>
      </c>
      <c r="G132">
        <v>133.27616504030701</v>
      </c>
      <c r="H132">
        <v>-1.7960579481508401</v>
      </c>
      <c r="I132">
        <v>26.2508848931374</v>
      </c>
      <c r="J132">
        <v>-1.0982120198423699</v>
      </c>
      <c r="K132">
        <v>1797.85957833007</v>
      </c>
      <c r="L132">
        <v>1513.57029401662</v>
      </c>
      <c r="M132">
        <v>32.263677167300699</v>
      </c>
      <c r="N132">
        <v>0.664981451715139</v>
      </c>
      <c r="O132">
        <v>19.272225575579899</v>
      </c>
      <c r="P132">
        <v>162.03961738344501</v>
      </c>
      <c r="Q132">
        <v>0.15136882265000001</v>
      </c>
    </row>
    <row r="133" spans="1:17" x14ac:dyDescent="0.3">
      <c r="A133" t="s">
        <v>339</v>
      </c>
      <c r="B133" t="s">
        <v>340</v>
      </c>
      <c r="C133" t="s">
        <v>3133</v>
      </c>
      <c r="D133" t="s">
        <v>51</v>
      </c>
      <c r="E133">
        <v>74060.354475</v>
      </c>
      <c r="F133">
        <v>6160.25</v>
      </c>
      <c r="G133">
        <v>47.287885416863098</v>
      </c>
      <c r="H133">
        <v>-1.78218595007937</v>
      </c>
      <c r="I133">
        <v>15.882731786831499</v>
      </c>
      <c r="J133">
        <v>4.0168629105458198</v>
      </c>
      <c r="K133">
        <v>5925.1538383759898</v>
      </c>
      <c r="L133">
        <v>5242.1863387947897</v>
      </c>
      <c r="M133">
        <v>55.032901101978702</v>
      </c>
      <c r="N133">
        <v>0.84228758947136095</v>
      </c>
      <c r="O133">
        <v>4.5395884907268398</v>
      </c>
      <c r="P133">
        <v>76.508932536783107</v>
      </c>
      <c r="Q133">
        <v>4.0296964183654999E-2</v>
      </c>
    </row>
    <row r="134" spans="1:17" x14ac:dyDescent="0.3">
      <c r="A134" t="s">
        <v>341</v>
      </c>
      <c r="B134" t="s">
        <v>342</v>
      </c>
      <c r="C134" t="s">
        <v>3138</v>
      </c>
      <c r="D134" t="s">
        <v>83</v>
      </c>
      <c r="E134">
        <v>73521.706044254999</v>
      </c>
      <c r="F134">
        <v>702.2</v>
      </c>
      <c r="G134">
        <v>153.318036221315</v>
      </c>
      <c r="H134">
        <v>9.9959952535739909</v>
      </c>
      <c r="I134">
        <v>51.866265197595098</v>
      </c>
      <c r="J134">
        <v>4.5396297500076601</v>
      </c>
      <c r="K134">
        <v>644.90677152171702</v>
      </c>
      <c r="L134">
        <v>482.88897170535603</v>
      </c>
      <c r="M134">
        <v>47.622768004241102</v>
      </c>
      <c r="N134">
        <v>1.70079887271396</v>
      </c>
      <c r="O134">
        <v>11.9695243520364</v>
      </c>
      <c r="P134">
        <v>190.76604554865401</v>
      </c>
      <c r="Q134">
        <v>0.240380426786617</v>
      </c>
    </row>
    <row r="135" spans="1:17" x14ac:dyDescent="0.3">
      <c r="A135" t="s">
        <v>343</v>
      </c>
      <c r="B135" t="s">
        <v>344</v>
      </c>
      <c r="C135" t="s">
        <v>3129</v>
      </c>
      <c r="D135" t="s">
        <v>345</v>
      </c>
      <c r="E135">
        <v>70693.464624810003</v>
      </c>
      <c r="F135">
        <v>730.95</v>
      </c>
      <c r="G135">
        <v>-32.829940615435497</v>
      </c>
      <c r="H135">
        <v>-6.8735016419450403</v>
      </c>
      <c r="I135">
        <v>-9.0786201543161908</v>
      </c>
      <c r="J135">
        <v>-1.2292302897540499</v>
      </c>
      <c r="K135">
        <v>755.09818348272995</v>
      </c>
      <c r="L135">
        <v>744.93249677795302</v>
      </c>
      <c r="M135">
        <v>27.560496900430199</v>
      </c>
      <c r="N135">
        <v>0.99123873969029097</v>
      </c>
      <c r="O135">
        <v>11.827074355291</v>
      </c>
      <c r="P135">
        <v>12.809630372713899</v>
      </c>
      <c r="Q135">
        <v>-0.14082088628591</v>
      </c>
    </row>
    <row r="136" spans="1:17" x14ac:dyDescent="0.3">
      <c r="A136" t="s">
        <v>346</v>
      </c>
      <c r="B136" t="s">
        <v>347</v>
      </c>
      <c r="C136" t="s">
        <v>3129</v>
      </c>
      <c r="D136" t="s">
        <v>34</v>
      </c>
      <c r="E136">
        <v>70493.359945634904</v>
      </c>
      <c r="F136">
        <v>518.65</v>
      </c>
      <c r="G136">
        <v>2.4529321076617001</v>
      </c>
      <c r="H136">
        <v>0.76483474937287499</v>
      </c>
      <c r="I136">
        <v>-13.6252937939442</v>
      </c>
      <c r="J136">
        <v>1.4454190547883801</v>
      </c>
      <c r="K136">
        <v>537.01112985755503</v>
      </c>
      <c r="L136">
        <v>511.79140584060298</v>
      </c>
      <c r="M136">
        <v>47.941976946421498</v>
      </c>
      <c r="N136">
        <v>0.99165718007061399</v>
      </c>
      <c r="O136">
        <v>21.989781162633701</v>
      </c>
      <c r="P136">
        <v>32.680992581222803</v>
      </c>
      <c r="Q136">
        <v>0.16168329274427601</v>
      </c>
    </row>
    <row r="137" spans="1:17" hidden="1" x14ac:dyDescent="0.3">
      <c r="A137" t="s">
        <v>348</v>
      </c>
      <c r="B137" t="s">
        <v>349</v>
      </c>
      <c r="C137" t="s">
        <v>3130</v>
      </c>
      <c r="D137" t="s">
        <v>27</v>
      </c>
      <c r="E137">
        <v>70350</v>
      </c>
      <c r="F137">
        <v>1385.75</v>
      </c>
      <c r="G137">
        <v>44.221530553417303</v>
      </c>
      <c r="H137">
        <v>17.997093638260299</v>
      </c>
      <c r="I137">
        <v>60.249808816083203</v>
      </c>
      <c r="J137">
        <v>-0.677327295317245</v>
      </c>
      <c r="K137">
        <v>1271.3381556936599</v>
      </c>
      <c r="M137">
        <v>53.4649898512601</v>
      </c>
      <c r="N137">
        <v>0.99319566546320104</v>
      </c>
      <c r="O137">
        <v>13.1517228937398</v>
      </c>
      <c r="P137">
        <v>83.543046357615793</v>
      </c>
    </row>
    <row r="138" spans="1:17" x14ac:dyDescent="0.3">
      <c r="A138" t="s">
        <v>350</v>
      </c>
      <c r="B138" t="s">
        <v>351</v>
      </c>
      <c r="C138" t="s">
        <v>3139</v>
      </c>
      <c r="D138" t="s">
        <v>125</v>
      </c>
      <c r="E138">
        <v>69820</v>
      </c>
      <c r="F138">
        <v>857.7</v>
      </c>
      <c r="G138">
        <v>-4.1328228786461398</v>
      </c>
      <c r="H138">
        <v>-5.97435831022967</v>
      </c>
      <c r="I138">
        <v>-25.617155513292801</v>
      </c>
      <c r="J138">
        <v>-1.3985386477011299</v>
      </c>
      <c r="K138">
        <v>931.13225168551003</v>
      </c>
      <c r="L138">
        <v>923.264495624029</v>
      </c>
      <c r="M138">
        <v>29.166088045600201</v>
      </c>
      <c r="N138">
        <v>1.0303449112309699</v>
      </c>
      <c r="O138">
        <v>32.785356185146298</v>
      </c>
      <c r="P138">
        <v>34.953976870427198</v>
      </c>
      <c r="Q138">
        <v>-5.7596438465058998E-2</v>
      </c>
    </row>
    <row r="139" spans="1:17" x14ac:dyDescent="0.3">
      <c r="A139" t="s">
        <v>352</v>
      </c>
      <c r="B139" t="s">
        <v>353</v>
      </c>
      <c r="C139" t="s">
        <v>3143</v>
      </c>
      <c r="D139" t="s">
        <v>167</v>
      </c>
      <c r="E139">
        <v>69670.208743875002</v>
      </c>
      <c r="F139">
        <v>2307.8000000000002</v>
      </c>
      <c r="G139">
        <v>-21.568829306015299</v>
      </c>
      <c r="H139">
        <v>-5.3018170587103102</v>
      </c>
      <c r="I139">
        <v>-21.619856502143499</v>
      </c>
      <c r="J139">
        <v>-0.91513966687428805</v>
      </c>
      <c r="K139">
        <v>2463.18952914786</v>
      </c>
      <c r="L139">
        <v>2429.4635329903799</v>
      </c>
      <c r="M139">
        <v>26.234705469449601</v>
      </c>
      <c r="N139">
        <v>1.3747720360545601</v>
      </c>
      <c r="O139">
        <v>16.7323858219949</v>
      </c>
      <c r="P139">
        <v>10.8320326569816</v>
      </c>
      <c r="Q139">
        <v>-5.5855473923338998E-2</v>
      </c>
    </row>
    <row r="140" spans="1:17" x14ac:dyDescent="0.3">
      <c r="A140" t="s">
        <v>354</v>
      </c>
      <c r="B140" t="s">
        <v>355</v>
      </c>
      <c r="C140" t="s">
        <v>3143</v>
      </c>
      <c r="D140" t="s">
        <v>167</v>
      </c>
      <c r="E140">
        <v>69589.02012365</v>
      </c>
      <c r="F140">
        <v>4497.5</v>
      </c>
      <c r="G140">
        <v>5.23180015069343</v>
      </c>
      <c r="H140">
        <v>0.28256191462066299</v>
      </c>
      <c r="I140">
        <v>3.4455644271588199</v>
      </c>
      <c r="J140">
        <v>2.07473047416542</v>
      </c>
      <c r="K140">
        <v>4464.0123178870199</v>
      </c>
      <c r="L140">
        <v>3992.3471949607101</v>
      </c>
      <c r="M140">
        <v>40.252985260497603</v>
      </c>
      <c r="N140">
        <v>0.58400072874426001</v>
      </c>
      <c r="O140">
        <v>6.8160088938299097</v>
      </c>
      <c r="P140">
        <v>39.673913043478201</v>
      </c>
      <c r="Q140">
        <v>2.1405450291414E-2</v>
      </c>
    </row>
    <row r="141" spans="1:17" x14ac:dyDescent="0.3">
      <c r="A141" t="s">
        <v>356</v>
      </c>
      <c r="B141" t="s">
        <v>357</v>
      </c>
      <c r="C141" t="s">
        <v>3136</v>
      </c>
      <c r="D141" t="s">
        <v>358</v>
      </c>
      <c r="E141">
        <v>69326.411987600004</v>
      </c>
      <c r="F141">
        <v>228.74</v>
      </c>
      <c r="G141">
        <v>33.625878775919197</v>
      </c>
      <c r="H141">
        <v>12.351314114177599</v>
      </c>
      <c r="I141">
        <v>-8.0657683415163604</v>
      </c>
      <c r="J141">
        <v>1.85485560791444</v>
      </c>
      <c r="K141">
        <v>227.70811634329499</v>
      </c>
      <c r="L141">
        <v>221.301540461234</v>
      </c>
      <c r="M141">
        <v>62.803954280270602</v>
      </c>
      <c r="N141">
        <v>1.79786090699887</v>
      </c>
      <c r="O141">
        <v>25.185800472151701</v>
      </c>
      <c r="P141">
        <v>62.630643441166001</v>
      </c>
      <c r="Q141">
        <v>9.8928747500266007E-2</v>
      </c>
    </row>
    <row r="142" spans="1:17" x14ac:dyDescent="0.3">
      <c r="A142" t="s">
        <v>359</v>
      </c>
      <c r="B142" t="s">
        <v>360</v>
      </c>
      <c r="C142" t="s">
        <v>3129</v>
      </c>
      <c r="D142" t="s">
        <v>24</v>
      </c>
      <c r="E142">
        <v>68806.413145700004</v>
      </c>
      <c r="F142">
        <v>21.26</v>
      </c>
      <c r="G142">
        <v>3.7171059613724999</v>
      </c>
      <c r="H142">
        <v>-4.2136325268123196</v>
      </c>
      <c r="I142">
        <v>-24.237282681705398</v>
      </c>
      <c r="J142">
        <v>0.92798139196602303</v>
      </c>
      <c r="K142">
        <v>23.3918248452126</v>
      </c>
      <c r="L142">
        <v>23.076976442790698</v>
      </c>
      <c r="M142">
        <v>19.218808408962602</v>
      </c>
      <c r="N142">
        <v>0.47180210816734203</v>
      </c>
      <c r="O142">
        <v>54.515522107243598</v>
      </c>
      <c r="P142">
        <v>35.414012738853501</v>
      </c>
      <c r="Q142">
        <v>5.0091742806142002E-2</v>
      </c>
    </row>
    <row r="143" spans="1:17" x14ac:dyDescent="0.3">
      <c r="A143" t="s">
        <v>361</v>
      </c>
      <c r="B143" t="s">
        <v>362</v>
      </c>
      <c r="C143" t="s">
        <v>3135</v>
      </c>
      <c r="D143" t="s">
        <v>117</v>
      </c>
      <c r="E143">
        <v>68618.452584159997</v>
      </c>
      <c r="F143">
        <v>1433.95</v>
      </c>
      <c r="G143">
        <v>6.0759619062122496</v>
      </c>
      <c r="H143">
        <v>-3.6692464462571102</v>
      </c>
      <c r="I143">
        <v>12.016380967307001</v>
      </c>
      <c r="J143">
        <v>0.38572177736000801</v>
      </c>
      <c r="K143">
        <v>1566.64666272764</v>
      </c>
      <c r="L143">
        <v>1422.1930144743001</v>
      </c>
      <c r="M143">
        <v>21.045667214902899</v>
      </c>
      <c r="N143">
        <v>1.0550595017893301</v>
      </c>
      <c r="O143">
        <v>25.841207852435499</v>
      </c>
      <c r="P143">
        <v>43.065948318866603</v>
      </c>
      <c r="Q143">
        <v>8.3431571294282997E-2</v>
      </c>
    </row>
    <row r="144" spans="1:17" x14ac:dyDescent="0.3">
      <c r="A144" t="s">
        <v>363</v>
      </c>
      <c r="B144" t="s">
        <v>364</v>
      </c>
      <c r="C144" t="s">
        <v>3140</v>
      </c>
      <c r="D144" t="s">
        <v>95</v>
      </c>
      <c r="E144">
        <v>68321.072071054994</v>
      </c>
      <c r="F144">
        <v>314.55</v>
      </c>
      <c r="G144">
        <v>66.988657630694604</v>
      </c>
      <c r="H144">
        <v>7.3651745734731699</v>
      </c>
      <c r="I144">
        <v>17.2892895015408</v>
      </c>
      <c r="J144">
        <v>-1.91353049226977</v>
      </c>
      <c r="K144">
        <v>326.51857979202299</v>
      </c>
      <c r="L144">
        <v>276.05704094213399</v>
      </c>
      <c r="M144">
        <v>42.524173928596099</v>
      </c>
      <c r="N144">
        <v>1.1322175176514999</v>
      </c>
      <c r="O144">
        <v>14.751231918613801</v>
      </c>
      <c r="P144">
        <v>95.130272952853602</v>
      </c>
    </row>
    <row r="145" spans="1:17" x14ac:dyDescent="0.3">
      <c r="A145" t="s">
        <v>365</v>
      </c>
      <c r="B145" t="s">
        <v>366</v>
      </c>
      <c r="C145" t="s">
        <v>3130</v>
      </c>
      <c r="D145" t="s">
        <v>27</v>
      </c>
      <c r="E145">
        <v>68236.120490560003</v>
      </c>
      <c r="F145">
        <v>9.16</v>
      </c>
      <c r="G145">
        <v>-42.127853595654798</v>
      </c>
      <c r="H145">
        <v>-26.7678378791231</v>
      </c>
      <c r="I145">
        <v>-40.4784779038892</v>
      </c>
      <c r="J145">
        <v>-3.8826003649970899</v>
      </c>
      <c r="K145">
        <v>13.173297666599099</v>
      </c>
      <c r="L145">
        <v>13.843823634685</v>
      </c>
      <c r="M145">
        <v>18.863907808143601</v>
      </c>
      <c r="N145">
        <v>1.1630890322329701</v>
      </c>
      <c r="O145">
        <v>109.388646288209</v>
      </c>
      <c r="P145">
        <v>2.9213483146067301</v>
      </c>
      <c r="Q145">
        <v>-8.0567211159449995E-3</v>
      </c>
    </row>
    <row r="146" spans="1:17" x14ac:dyDescent="0.3">
      <c r="A146" t="s">
        <v>367</v>
      </c>
      <c r="B146" t="s">
        <v>368</v>
      </c>
      <c r="C146" t="s">
        <v>3143</v>
      </c>
      <c r="D146" t="s">
        <v>276</v>
      </c>
      <c r="E146">
        <v>68195.823237489996</v>
      </c>
      <c r="F146">
        <v>7949.35</v>
      </c>
      <c r="G146">
        <v>7.3941988101136804</v>
      </c>
      <c r="H146">
        <v>9.0497510633904206</v>
      </c>
      <c r="I146">
        <v>4.5059639188972804</v>
      </c>
      <c r="J146">
        <v>-0.99082374120263905</v>
      </c>
      <c r="K146">
        <v>7994.7171028347802</v>
      </c>
      <c r="L146">
        <v>7354.51123981814</v>
      </c>
      <c r="M146">
        <v>38.218415886837001</v>
      </c>
      <c r="N146">
        <v>0.88173359024824105</v>
      </c>
      <c r="O146">
        <v>24.9794008315145</v>
      </c>
      <c r="P146">
        <v>49.283568075117302</v>
      </c>
      <c r="Q146">
        <v>0.12524847849394299</v>
      </c>
    </row>
    <row r="147" spans="1:17" x14ac:dyDescent="0.3">
      <c r="A147" t="s">
        <v>369</v>
      </c>
      <c r="B147" t="s">
        <v>370</v>
      </c>
      <c r="C147" t="s">
        <v>3129</v>
      </c>
      <c r="D147" t="s">
        <v>43</v>
      </c>
      <c r="E147">
        <v>67465.452000000005</v>
      </c>
      <c r="F147">
        <v>363.15</v>
      </c>
      <c r="G147">
        <v>41.572169710911197</v>
      </c>
      <c r="H147">
        <v>-1.11990239986823</v>
      </c>
      <c r="I147">
        <v>-2.2485720459359602</v>
      </c>
      <c r="J147">
        <v>0.32336732467039703</v>
      </c>
      <c r="K147">
        <v>393.60715392020802</v>
      </c>
      <c r="L147">
        <v>357.245941014393</v>
      </c>
      <c r="M147">
        <v>34.483543373256303</v>
      </c>
      <c r="N147">
        <v>0.42706815661347203</v>
      </c>
      <c r="O147">
        <v>28.817293129560799</v>
      </c>
      <c r="P147">
        <v>70.894117647058806</v>
      </c>
      <c r="Q147">
        <v>0.110530169557601</v>
      </c>
    </row>
    <row r="148" spans="1:17" x14ac:dyDescent="0.3">
      <c r="A148" t="s">
        <v>371</v>
      </c>
      <c r="B148" t="s">
        <v>372</v>
      </c>
      <c r="C148" t="s">
        <v>3138</v>
      </c>
      <c r="D148" t="s">
        <v>100</v>
      </c>
      <c r="E148">
        <v>67260.603047055003</v>
      </c>
      <c r="F148">
        <v>567.85</v>
      </c>
      <c r="G148">
        <v>-25.267251625166399</v>
      </c>
      <c r="H148">
        <v>-3.2446991558267899</v>
      </c>
      <c r="I148">
        <v>-8.7344868664095792</v>
      </c>
      <c r="J148">
        <v>-2.25414967371051</v>
      </c>
      <c r="K148">
        <v>582.85994275892403</v>
      </c>
      <c r="L148">
        <v>553.980002778889</v>
      </c>
      <c r="M148">
        <v>21.129988469059299</v>
      </c>
      <c r="N148">
        <v>1.24194554416693</v>
      </c>
      <c r="O148">
        <v>10.856740336356401</v>
      </c>
      <c r="P148">
        <v>29.3507972665148</v>
      </c>
      <c r="Q148">
        <v>-8.1993077434834999E-2</v>
      </c>
    </row>
    <row r="149" spans="1:17" x14ac:dyDescent="0.3">
      <c r="A149" t="s">
        <v>373</v>
      </c>
      <c r="B149" t="s">
        <v>374</v>
      </c>
      <c r="C149" t="s">
        <v>3141</v>
      </c>
      <c r="D149" t="s">
        <v>375</v>
      </c>
      <c r="E149">
        <v>67117.187301900005</v>
      </c>
      <c r="F149">
        <v>5432.8</v>
      </c>
      <c r="G149">
        <v>9.2559586536226597</v>
      </c>
      <c r="H149">
        <v>-1.1459637394247499</v>
      </c>
      <c r="I149">
        <v>15.927933658935199</v>
      </c>
      <c r="J149">
        <v>4.6131013425496299</v>
      </c>
      <c r="K149">
        <v>5363.9135826494603</v>
      </c>
      <c r="L149">
        <v>4967.1228158072399</v>
      </c>
      <c r="M149">
        <v>46.962562420738799</v>
      </c>
      <c r="N149">
        <v>0.86955834970732404</v>
      </c>
      <c r="O149">
        <v>18.907377411279601</v>
      </c>
      <c r="P149">
        <v>50.869202999166902</v>
      </c>
      <c r="Q149">
        <v>7.7220550564866999E-2</v>
      </c>
    </row>
    <row r="150" spans="1:17" x14ac:dyDescent="0.3">
      <c r="A150" t="s">
        <v>376</v>
      </c>
      <c r="B150" t="s">
        <v>377</v>
      </c>
      <c r="C150" t="s">
        <v>3141</v>
      </c>
      <c r="D150" t="s">
        <v>202</v>
      </c>
      <c r="E150">
        <v>66184.134373763998</v>
      </c>
      <c r="F150">
        <v>222.42</v>
      </c>
      <c r="G150">
        <v>3.3753443226259501</v>
      </c>
      <c r="H150">
        <v>-8.8166413993178896</v>
      </c>
      <c r="I150">
        <v>15.3829147782211</v>
      </c>
      <c r="J150">
        <v>-1.9389473214364199</v>
      </c>
      <c r="K150">
        <v>240.43674395652801</v>
      </c>
      <c r="L150">
        <v>215.21512800256301</v>
      </c>
      <c r="M150">
        <v>23.450778033161502</v>
      </c>
      <c r="N150">
        <v>0.94969408023008095</v>
      </c>
      <c r="O150">
        <v>18.986601924287299</v>
      </c>
      <c r="P150">
        <v>41.1742304030466</v>
      </c>
      <c r="Q150">
        <v>5.6230257749042001E-2</v>
      </c>
    </row>
    <row r="151" spans="1:17" x14ac:dyDescent="0.3">
      <c r="A151" t="s">
        <v>378</v>
      </c>
      <c r="B151" t="s">
        <v>379</v>
      </c>
      <c r="C151" t="s">
        <v>3142</v>
      </c>
      <c r="D151" t="s">
        <v>135</v>
      </c>
      <c r="E151">
        <v>65753.828539080001</v>
      </c>
      <c r="F151">
        <v>1748.1</v>
      </c>
      <c r="G151">
        <v>30.812819846293898</v>
      </c>
      <c r="H151">
        <v>4.5085786724228498</v>
      </c>
      <c r="I151">
        <v>3.9396866988661499</v>
      </c>
      <c r="J151">
        <v>-1.3294885264782399</v>
      </c>
      <c r="K151">
        <v>1801.3129170377699</v>
      </c>
      <c r="L151">
        <v>1618.1541999491001</v>
      </c>
      <c r="M151">
        <v>35.193797418074801</v>
      </c>
      <c r="N151">
        <v>0.91216226812113199</v>
      </c>
      <c r="O151">
        <v>12.693781820261901</v>
      </c>
      <c r="P151">
        <v>66.311483208067699</v>
      </c>
      <c r="Q151">
        <v>8.2671106208830003E-2</v>
      </c>
    </row>
    <row r="152" spans="1:17" x14ac:dyDescent="0.3">
      <c r="A152" t="s">
        <v>380</v>
      </c>
      <c r="B152" t="s">
        <v>381</v>
      </c>
      <c r="C152" t="s">
        <v>3136</v>
      </c>
      <c r="D152" t="s">
        <v>117</v>
      </c>
      <c r="E152">
        <v>64104.3826758</v>
      </c>
      <c r="F152">
        <v>758.5</v>
      </c>
      <c r="G152">
        <v>38.655092789841703</v>
      </c>
      <c r="H152">
        <v>5.7218943683271402</v>
      </c>
      <c r="I152">
        <v>-2.27222252381249</v>
      </c>
      <c r="J152">
        <v>3.79174419723434</v>
      </c>
      <c r="K152">
        <v>753.15375295029696</v>
      </c>
      <c r="L152">
        <v>683.70576725497097</v>
      </c>
      <c r="M152">
        <v>56.089056654381302</v>
      </c>
      <c r="N152">
        <v>0.80103193387943605</v>
      </c>
      <c r="O152">
        <v>11.799604482531301</v>
      </c>
      <c r="P152">
        <v>77.572281399976603</v>
      </c>
      <c r="Q152">
        <v>0.176875491764797</v>
      </c>
    </row>
    <row r="153" spans="1:17" x14ac:dyDescent="0.3">
      <c r="A153" t="s">
        <v>382</v>
      </c>
      <c r="B153" t="s">
        <v>383</v>
      </c>
      <c r="C153" t="s">
        <v>3135</v>
      </c>
      <c r="D153" t="s">
        <v>190</v>
      </c>
      <c r="E153">
        <v>60489.52029</v>
      </c>
      <c r="F153">
        <v>3765.5</v>
      </c>
      <c r="G153">
        <v>-5.2040625683853197</v>
      </c>
      <c r="H153">
        <v>0.40296201568339601</v>
      </c>
      <c r="I153">
        <v>6.4228272629845504</v>
      </c>
      <c r="J153">
        <v>3.3458686421282602</v>
      </c>
      <c r="K153">
        <v>3945.14941422434</v>
      </c>
      <c r="L153">
        <v>3733.37968544348</v>
      </c>
      <c r="M153">
        <v>46.1872110085041</v>
      </c>
      <c r="N153">
        <v>0.47267273794257603</v>
      </c>
      <c r="O153">
        <v>31.483202761917401</v>
      </c>
      <c r="P153">
        <v>44.150524462139202</v>
      </c>
      <c r="Q153">
        <v>0.11276271159112</v>
      </c>
    </row>
    <row r="154" spans="1:17" x14ac:dyDescent="0.3">
      <c r="A154" t="s">
        <v>384</v>
      </c>
      <c r="B154" t="s">
        <v>385</v>
      </c>
      <c r="C154" t="s">
        <v>3138</v>
      </c>
      <c r="D154" t="s">
        <v>325</v>
      </c>
      <c r="E154">
        <v>59876.902550400002</v>
      </c>
      <c r="F154">
        <v>1757.2</v>
      </c>
      <c r="G154">
        <v>79.861946987568501</v>
      </c>
      <c r="H154">
        <v>1.8014138037206799</v>
      </c>
      <c r="I154">
        <v>24.3244535929283</v>
      </c>
      <c r="J154">
        <v>0.91293276669505397</v>
      </c>
      <c r="K154">
        <v>1741.7829535122401</v>
      </c>
      <c r="L154">
        <v>1411.79202997487</v>
      </c>
      <c r="M154">
        <v>34.154574019996403</v>
      </c>
      <c r="N154">
        <v>0.75152828314757902</v>
      </c>
      <c r="O154">
        <v>10.6817664466196</v>
      </c>
      <c r="P154">
        <v>117.825709681418</v>
      </c>
      <c r="Q154">
        <v>2.7148130848285001E-2</v>
      </c>
    </row>
    <row r="155" spans="1:17" x14ac:dyDescent="0.3">
      <c r="A155" t="s">
        <v>386</v>
      </c>
      <c r="B155" t="s">
        <v>387</v>
      </c>
      <c r="C155" t="s">
        <v>3142</v>
      </c>
      <c r="D155" t="s">
        <v>135</v>
      </c>
      <c r="E155">
        <v>59783.026277659999</v>
      </c>
      <c r="F155">
        <v>1673.75</v>
      </c>
      <c r="G155">
        <v>59.761189943664199</v>
      </c>
      <c r="H155">
        <v>-8.3867988645231399</v>
      </c>
      <c r="I155">
        <v>5.3903701581230203</v>
      </c>
      <c r="J155">
        <v>-3.7768708280743799</v>
      </c>
      <c r="K155">
        <v>1765.66956406951</v>
      </c>
      <c r="L155">
        <v>1558.4142853390199</v>
      </c>
      <c r="M155">
        <v>34.089015756377499</v>
      </c>
      <c r="N155">
        <v>1.25539358140515</v>
      </c>
      <c r="O155">
        <v>23.584764749813299</v>
      </c>
      <c r="P155">
        <v>93.715459622117393</v>
      </c>
      <c r="Q155">
        <v>0.165421392416088</v>
      </c>
    </row>
    <row r="156" spans="1:17" x14ac:dyDescent="0.3">
      <c r="A156" t="s">
        <v>388</v>
      </c>
      <c r="B156" t="s">
        <v>389</v>
      </c>
      <c r="C156" t="s">
        <v>3135</v>
      </c>
      <c r="D156" t="s">
        <v>190</v>
      </c>
      <c r="E156">
        <v>59776.19790295</v>
      </c>
      <c r="F156">
        <v>992.8</v>
      </c>
      <c r="G156">
        <v>40.300908579844602</v>
      </c>
      <c r="H156">
        <v>-5.0544116375792703</v>
      </c>
      <c r="I156">
        <v>20.995678284447902</v>
      </c>
      <c r="J156">
        <v>-2.2701399201033698</v>
      </c>
      <c r="K156">
        <v>1071.48776719173</v>
      </c>
      <c r="L156">
        <v>898.72289950339496</v>
      </c>
      <c r="M156">
        <v>30.742793653401101</v>
      </c>
      <c r="N156">
        <v>0.79497568888244297</v>
      </c>
      <c r="O156">
        <v>26.4101531023368</v>
      </c>
      <c r="P156">
        <v>80.969741159314594</v>
      </c>
      <c r="Q156">
        <v>0.114025514208084</v>
      </c>
    </row>
    <row r="157" spans="1:17" x14ac:dyDescent="0.3">
      <c r="A157" t="s">
        <v>390</v>
      </c>
      <c r="B157" t="s">
        <v>391</v>
      </c>
      <c r="C157" t="s">
        <v>3133</v>
      </c>
      <c r="D157" t="s">
        <v>51</v>
      </c>
      <c r="E157">
        <v>59720.207052409998</v>
      </c>
      <c r="F157">
        <v>28034.75</v>
      </c>
      <c r="G157">
        <v>-4.0755406942270902</v>
      </c>
      <c r="H157">
        <v>-5.0487838958538402</v>
      </c>
      <c r="I157">
        <v>-3.9456466810877302</v>
      </c>
      <c r="J157">
        <v>-0.61484312027030297</v>
      </c>
      <c r="K157">
        <v>28605.951176450599</v>
      </c>
      <c r="L157">
        <v>27047.921093945901</v>
      </c>
      <c r="M157">
        <v>33.279267573129999</v>
      </c>
      <c r="N157">
        <v>0.63841508533237801</v>
      </c>
      <c r="O157">
        <v>8.8684578960040508</v>
      </c>
      <c r="P157">
        <v>27.4306818181818</v>
      </c>
      <c r="Q157">
        <v>1.7658742862890001E-3</v>
      </c>
    </row>
    <row r="158" spans="1:17" x14ac:dyDescent="0.3">
      <c r="A158" t="s">
        <v>392</v>
      </c>
      <c r="B158" t="s">
        <v>393</v>
      </c>
      <c r="C158" t="s">
        <v>3129</v>
      </c>
      <c r="D158" t="s">
        <v>143</v>
      </c>
      <c r="E158">
        <v>59576.992473195998</v>
      </c>
      <c r="F158">
        <v>211.13</v>
      </c>
      <c r="G158">
        <v>225.718782489972</v>
      </c>
      <c r="H158">
        <v>-1.3449939210472801</v>
      </c>
      <c r="I158">
        <v>10.9939626459254</v>
      </c>
      <c r="J158">
        <v>-0.53640746978329001</v>
      </c>
      <c r="K158">
        <v>231.58049388545001</v>
      </c>
      <c r="L158">
        <v>182.657524493484</v>
      </c>
      <c r="M158">
        <v>35.3347548347624</v>
      </c>
      <c r="N158">
        <v>0.24413830179406701</v>
      </c>
      <c r="O158">
        <v>46.828967934447903</v>
      </c>
      <c r="P158">
        <v>351.13247863247801</v>
      </c>
    </row>
    <row r="159" spans="1:17" x14ac:dyDescent="0.3">
      <c r="A159" t="s">
        <v>394</v>
      </c>
      <c r="B159" t="s">
        <v>395</v>
      </c>
      <c r="C159" t="s">
        <v>3141</v>
      </c>
      <c r="D159" t="s">
        <v>161</v>
      </c>
      <c r="E159">
        <v>59400.03659625</v>
      </c>
      <c r="F159">
        <v>13643.25</v>
      </c>
      <c r="G159">
        <v>220.26909904745099</v>
      </c>
      <c r="H159">
        <v>22.366375686989301</v>
      </c>
      <c r="I159">
        <v>70.793090272639603</v>
      </c>
      <c r="J159">
        <v>6.6104978738638502</v>
      </c>
      <c r="K159">
        <v>12543.5983245475</v>
      </c>
      <c r="L159">
        <v>9850.5628649953105</v>
      </c>
      <c r="M159">
        <v>66.765975142140903</v>
      </c>
      <c r="N159">
        <v>0.97714144472676401</v>
      </c>
      <c r="O159">
        <v>8.8446667766111506</v>
      </c>
      <c r="P159">
        <v>250.19507687568901</v>
      </c>
      <c r="Q159">
        <v>0.181978781891632</v>
      </c>
    </row>
    <row r="160" spans="1:17" x14ac:dyDescent="0.3">
      <c r="A160" t="s">
        <v>396</v>
      </c>
      <c r="B160" t="s">
        <v>397</v>
      </c>
      <c r="C160" t="s">
        <v>3129</v>
      </c>
      <c r="D160" t="s">
        <v>398</v>
      </c>
      <c r="E160">
        <v>59352.051191603001</v>
      </c>
      <c r="F160">
        <v>225.16</v>
      </c>
      <c r="G160">
        <v>2.4248266552110098</v>
      </c>
      <c r="H160">
        <v>5.5916001388433898</v>
      </c>
      <c r="I160">
        <v>0.69808626744645597</v>
      </c>
      <c r="J160">
        <v>1.17142520943907</v>
      </c>
      <c r="K160">
        <v>225.52233426908299</v>
      </c>
      <c r="L160">
        <v>209.74965166794399</v>
      </c>
      <c r="M160">
        <v>41.452361074183202</v>
      </c>
      <c r="N160">
        <v>1.02154068642484</v>
      </c>
      <c r="O160">
        <v>9.6553561911529595</v>
      </c>
      <c r="P160">
        <v>45.264516129032202</v>
      </c>
      <c r="Q160">
        <v>9.0118615368891999E-2</v>
      </c>
    </row>
    <row r="161" spans="1:17" x14ac:dyDescent="0.3">
      <c r="A161" t="s">
        <v>399</v>
      </c>
      <c r="B161" t="s">
        <v>400</v>
      </c>
      <c r="C161" t="s">
        <v>3130</v>
      </c>
      <c r="D161" t="s">
        <v>27</v>
      </c>
      <c r="E161">
        <v>59338.425000000003</v>
      </c>
      <c r="F161">
        <v>1980</v>
      </c>
      <c r="G161">
        <v>-16.605829028449001</v>
      </c>
      <c r="H161">
        <v>8.2002865324098693</v>
      </c>
      <c r="I161">
        <v>-13.468385359897001</v>
      </c>
      <c r="J161">
        <v>2.2378069026460201</v>
      </c>
      <c r="K161">
        <v>1983.5991590639601</v>
      </c>
      <c r="L161">
        <v>1856.71803550512</v>
      </c>
      <c r="M161">
        <v>50.853896966023697</v>
      </c>
      <c r="N161">
        <v>1.59108445701805</v>
      </c>
      <c r="O161">
        <v>9.8484848484848406</v>
      </c>
      <c r="P161">
        <v>28.288194894389001</v>
      </c>
      <c r="Q161">
        <v>2.83760111064E-2</v>
      </c>
    </row>
    <row r="162" spans="1:17" x14ac:dyDescent="0.3">
      <c r="A162" t="s">
        <v>401</v>
      </c>
      <c r="B162" t="s">
        <v>402</v>
      </c>
      <c r="C162" t="s">
        <v>3131</v>
      </c>
      <c r="D162" t="s">
        <v>403</v>
      </c>
      <c r="E162">
        <v>59081.17995813</v>
      </c>
      <c r="F162">
        <v>1630.3</v>
      </c>
      <c r="G162">
        <v>4.5941915371328301</v>
      </c>
      <c r="H162">
        <v>-14.053520049082801</v>
      </c>
      <c r="I162">
        <v>9.0202834783603798</v>
      </c>
      <c r="J162">
        <v>-0.325971671334505</v>
      </c>
      <c r="K162">
        <v>1756.6508232895801</v>
      </c>
      <c r="L162">
        <v>1591.19187061962</v>
      </c>
      <c r="M162">
        <v>17.694203397530298</v>
      </c>
      <c r="N162">
        <v>0.58188679989294001</v>
      </c>
      <c r="O162">
        <v>22.1983683984542</v>
      </c>
      <c r="P162">
        <v>39.347835377580203</v>
      </c>
      <c r="Q162">
        <v>4.3825327792750002E-2</v>
      </c>
    </row>
    <row r="163" spans="1:17" x14ac:dyDescent="0.3">
      <c r="A163" t="s">
        <v>404</v>
      </c>
      <c r="B163" t="s">
        <v>405</v>
      </c>
      <c r="C163" t="s">
        <v>3143</v>
      </c>
      <c r="D163" t="s">
        <v>406</v>
      </c>
      <c r="E163">
        <v>58957.96291101</v>
      </c>
      <c r="F163">
        <v>850.2</v>
      </c>
      <c r="G163">
        <v>39.7119490103115</v>
      </c>
      <c r="H163">
        <v>-6.5083053180192598</v>
      </c>
      <c r="I163">
        <v>13.6732512288285</v>
      </c>
      <c r="J163">
        <v>-1.2347264965478499</v>
      </c>
      <c r="K163">
        <v>963.24589414874401</v>
      </c>
      <c r="L163">
        <v>837.58923149409895</v>
      </c>
      <c r="M163">
        <v>23.506305169899498</v>
      </c>
      <c r="N163">
        <v>0.312089978300436</v>
      </c>
      <c r="O163">
        <v>39.614208421547801</v>
      </c>
      <c r="P163">
        <v>68.023715415019694</v>
      </c>
      <c r="Q163">
        <v>0.144003395056189</v>
      </c>
    </row>
    <row r="164" spans="1:17" x14ac:dyDescent="0.3">
      <c r="A164" t="s">
        <v>407</v>
      </c>
      <c r="B164" t="s">
        <v>408</v>
      </c>
      <c r="C164" t="s">
        <v>3129</v>
      </c>
      <c r="D164" t="s">
        <v>54</v>
      </c>
      <c r="E164">
        <v>58762.056539999998</v>
      </c>
      <c r="F164">
        <v>5349.1</v>
      </c>
      <c r="G164">
        <v>41.9430561272071</v>
      </c>
      <c r="H164">
        <v>9.9677564254740698</v>
      </c>
      <c r="I164">
        <v>6.5365740613968804</v>
      </c>
      <c r="J164">
        <v>3.81671558073712</v>
      </c>
      <c r="K164">
        <v>4792.6901118907799</v>
      </c>
      <c r="L164">
        <v>4262.9292351274898</v>
      </c>
      <c r="M164">
        <v>67.187747918976896</v>
      </c>
      <c r="N164">
        <v>0.95062300705416203</v>
      </c>
      <c r="O164">
        <v>3.4912415172645801</v>
      </c>
      <c r="P164">
        <v>81.7752404254596</v>
      </c>
      <c r="Q164">
        <v>9.6643432701793E-2</v>
      </c>
    </row>
    <row r="165" spans="1:17" x14ac:dyDescent="0.3">
      <c r="A165" t="s">
        <v>409</v>
      </c>
      <c r="B165" t="s">
        <v>410</v>
      </c>
      <c r="C165" t="s">
        <v>3141</v>
      </c>
      <c r="D165" t="s">
        <v>271</v>
      </c>
      <c r="E165">
        <v>58487.243060175002</v>
      </c>
      <c r="F165">
        <v>5087.55</v>
      </c>
      <c r="G165">
        <v>47.632121858445799</v>
      </c>
      <c r="H165">
        <v>20.665490820260899</v>
      </c>
      <c r="I165">
        <v>1.8441379183967499</v>
      </c>
      <c r="J165">
        <v>4.2467305485357798</v>
      </c>
      <c r="K165">
        <v>4868.72851610425</v>
      </c>
      <c r="L165">
        <v>4361.3865510326004</v>
      </c>
      <c r="M165">
        <v>58.508724244755498</v>
      </c>
      <c r="N165">
        <v>0.55797397324738696</v>
      </c>
      <c r="O165">
        <v>14.789043842320901</v>
      </c>
      <c r="P165">
        <v>103.48165183481601</v>
      </c>
      <c r="Q165">
        <v>0.14966341421082799</v>
      </c>
    </row>
    <row r="166" spans="1:17" x14ac:dyDescent="0.3">
      <c r="A166" t="s">
        <v>411</v>
      </c>
      <c r="B166" t="s">
        <v>412</v>
      </c>
      <c r="C166" t="s">
        <v>3136</v>
      </c>
      <c r="D166" t="s">
        <v>117</v>
      </c>
      <c r="E166">
        <v>57418.432042389002</v>
      </c>
      <c r="F166">
        <v>132.19</v>
      </c>
      <c r="G166">
        <v>26.921725937182998</v>
      </c>
      <c r="H166">
        <v>8.8200208015203092</v>
      </c>
      <c r="I166">
        <v>-19.780838541050699</v>
      </c>
      <c r="J166">
        <v>2.2704200117146698</v>
      </c>
      <c r="K166">
        <v>136.343037633015</v>
      </c>
      <c r="L166">
        <v>133.435112327871</v>
      </c>
      <c r="M166">
        <v>61.301102328592997</v>
      </c>
      <c r="N166">
        <v>1.3460315990338201</v>
      </c>
      <c r="O166">
        <v>32.6499735229593</v>
      </c>
      <c r="P166">
        <v>61.601466992665003</v>
      </c>
      <c r="Q166">
        <v>4.5302728420880001E-3</v>
      </c>
    </row>
    <row r="167" spans="1:17" x14ac:dyDescent="0.3">
      <c r="A167" t="s">
        <v>413</v>
      </c>
      <c r="B167" t="s">
        <v>414</v>
      </c>
      <c r="C167" t="s">
        <v>3135</v>
      </c>
      <c r="D167" t="s">
        <v>415</v>
      </c>
      <c r="E167">
        <v>56580.558620124997</v>
      </c>
      <c r="F167">
        <v>131237.85</v>
      </c>
      <c r="G167">
        <v>-3.8175930898313601</v>
      </c>
      <c r="H167">
        <v>-0.30481273356477001</v>
      </c>
      <c r="I167">
        <v>-11.2444160335048</v>
      </c>
      <c r="J167">
        <v>-1.5509354133471001</v>
      </c>
      <c r="K167">
        <v>135723.491799365</v>
      </c>
      <c r="L167">
        <v>130022.404489063</v>
      </c>
      <c r="M167">
        <v>34.672483368316797</v>
      </c>
      <c r="N167">
        <v>0.82588705816847197</v>
      </c>
      <c r="O167">
        <v>15.3973491641321</v>
      </c>
      <c r="P167">
        <v>23.338048024058999</v>
      </c>
      <c r="Q167">
        <v>3.9906041669800003E-2</v>
      </c>
    </row>
    <row r="168" spans="1:17" x14ac:dyDescent="0.3">
      <c r="A168" t="s">
        <v>416</v>
      </c>
      <c r="B168" t="s">
        <v>417</v>
      </c>
      <c r="C168" t="s">
        <v>3129</v>
      </c>
      <c r="D168" t="s">
        <v>34</v>
      </c>
      <c r="E168">
        <v>55858.236598272</v>
      </c>
      <c r="F168">
        <v>44.56</v>
      </c>
      <c r="G168">
        <v>-10.5209864869255</v>
      </c>
      <c r="H168">
        <v>-3.8781481761957801</v>
      </c>
      <c r="I168">
        <v>-30.279641756322501</v>
      </c>
      <c r="J168">
        <v>-0.21159768889646399</v>
      </c>
      <c r="K168">
        <v>50.217962022816202</v>
      </c>
      <c r="L168">
        <v>49.569522285650301</v>
      </c>
      <c r="M168">
        <v>28.714052975030999</v>
      </c>
      <c r="N168">
        <v>0.65470228829160304</v>
      </c>
      <c r="O168">
        <v>58.5502692998204</v>
      </c>
      <c r="P168">
        <v>28.2302158273381</v>
      </c>
      <c r="Q168">
        <v>0.10687850432158701</v>
      </c>
    </row>
    <row r="169" spans="1:17" x14ac:dyDescent="0.3">
      <c r="A169" t="s">
        <v>418</v>
      </c>
      <c r="B169" t="s">
        <v>419</v>
      </c>
      <c r="C169" t="s">
        <v>3131</v>
      </c>
      <c r="D169" t="s">
        <v>233</v>
      </c>
      <c r="E169">
        <v>55659.927915990003</v>
      </c>
      <c r="F169">
        <v>2068.1</v>
      </c>
      <c r="G169">
        <v>8.4326358574060194</v>
      </c>
      <c r="H169">
        <v>4.4217598653923798</v>
      </c>
      <c r="I169">
        <v>2.4593446780497499</v>
      </c>
      <c r="J169">
        <v>0.25405015777303303</v>
      </c>
      <c r="K169">
        <v>2066.5038424105701</v>
      </c>
      <c r="L169">
        <v>1920.26658882735</v>
      </c>
      <c r="M169">
        <v>43.316191573615001</v>
      </c>
      <c r="N169">
        <v>0.86254346257388304</v>
      </c>
      <c r="O169">
        <v>6.61476717760263</v>
      </c>
      <c r="P169">
        <v>34.205061648280299</v>
      </c>
      <c r="Q169">
        <v>-1.3081005667300001E-4</v>
      </c>
    </row>
    <row r="170" spans="1:17" x14ac:dyDescent="0.3">
      <c r="A170" t="s">
        <v>420</v>
      </c>
      <c r="B170" t="s">
        <v>421</v>
      </c>
      <c r="C170" t="s">
        <v>3129</v>
      </c>
      <c r="D170" t="s">
        <v>422</v>
      </c>
      <c r="E170">
        <v>55614.638922585</v>
      </c>
      <c r="F170">
        <v>3826.45</v>
      </c>
      <c r="G170">
        <v>150.32303902621399</v>
      </c>
      <c r="H170">
        <v>47.417067715769903</v>
      </c>
      <c r="I170">
        <v>26.439734843368601</v>
      </c>
      <c r="J170">
        <v>18.310234832109799</v>
      </c>
      <c r="K170">
        <v>3186.2261116289301</v>
      </c>
      <c r="L170">
        <v>2574.5922836929399</v>
      </c>
      <c r="M170">
        <v>73.702043240205299</v>
      </c>
      <c r="N170">
        <v>2.02667628014138</v>
      </c>
      <c r="O170">
        <v>11.330345359275499</v>
      </c>
      <c r="P170">
        <v>181.34627403404201</v>
      </c>
      <c r="Q170">
        <v>0.200438663062943</v>
      </c>
    </row>
    <row r="171" spans="1:17" x14ac:dyDescent="0.3">
      <c r="A171" t="s">
        <v>423</v>
      </c>
      <c r="B171" t="s">
        <v>424</v>
      </c>
      <c r="C171" t="s">
        <v>3135</v>
      </c>
      <c r="D171" t="s">
        <v>415</v>
      </c>
      <c r="E171">
        <v>55280.017066449996</v>
      </c>
      <c r="F171">
        <v>2814.2</v>
      </c>
      <c r="G171">
        <v>-15.5108597001389</v>
      </c>
      <c r="H171">
        <v>-3.8117839959583102</v>
      </c>
      <c r="I171">
        <v>5.1171317399763296</v>
      </c>
      <c r="J171">
        <v>-1.2560638232543599</v>
      </c>
      <c r="K171">
        <v>3006.7308516077501</v>
      </c>
      <c r="L171">
        <v>2812.1227466196701</v>
      </c>
      <c r="M171">
        <v>24.3291137810454</v>
      </c>
      <c r="N171">
        <v>0.91355452245735203</v>
      </c>
      <c r="O171">
        <v>19.927510482552702</v>
      </c>
      <c r="P171">
        <v>28.279697328835699</v>
      </c>
      <c r="Q171">
        <v>-1.7719803258007E-2</v>
      </c>
    </row>
    <row r="172" spans="1:17" x14ac:dyDescent="0.3">
      <c r="A172" t="s">
        <v>425</v>
      </c>
      <c r="B172" t="s">
        <v>426</v>
      </c>
      <c r="C172" t="s">
        <v>3139</v>
      </c>
      <c r="D172" t="s">
        <v>427</v>
      </c>
      <c r="E172">
        <v>54949.5707150909</v>
      </c>
      <c r="F172">
        <v>194.05</v>
      </c>
      <c r="G172">
        <v>5.7973668717016604</v>
      </c>
      <c r="H172">
        <v>-11.373057864208899</v>
      </c>
      <c r="I172">
        <v>-1.90983644014873</v>
      </c>
      <c r="J172">
        <v>0.516958336259425</v>
      </c>
      <c r="K172">
        <v>198.24072741828701</v>
      </c>
      <c r="L172">
        <v>180.45792515232901</v>
      </c>
      <c r="M172">
        <v>30.126275386181899</v>
      </c>
      <c r="N172">
        <v>0.42351832196477401</v>
      </c>
      <c r="O172">
        <v>18.423086833290299</v>
      </c>
      <c r="P172">
        <v>42.161172161172097</v>
      </c>
      <c r="Q172">
        <v>-7.6733847517056003E-2</v>
      </c>
    </row>
    <row r="173" spans="1:17" x14ac:dyDescent="0.3">
      <c r="A173" t="s">
        <v>428</v>
      </c>
      <c r="B173" t="s">
        <v>429</v>
      </c>
      <c r="C173" t="s">
        <v>3131</v>
      </c>
      <c r="D173" t="s">
        <v>195</v>
      </c>
      <c r="E173">
        <v>54385.528612800001</v>
      </c>
      <c r="F173">
        <v>16641.3</v>
      </c>
      <c r="G173">
        <v>-31.6087550656522</v>
      </c>
      <c r="H173">
        <v>3.62558008858537</v>
      </c>
      <c r="I173">
        <v>-7.7981773718841003</v>
      </c>
      <c r="J173">
        <v>5.4999125021960804</v>
      </c>
      <c r="K173">
        <v>16631.917665056098</v>
      </c>
      <c r="L173">
        <v>16489.333897730201</v>
      </c>
      <c r="M173">
        <v>63.641632258127103</v>
      </c>
      <c r="N173">
        <v>0.96979527315526703</v>
      </c>
      <c r="O173">
        <v>15.676058961739701</v>
      </c>
      <c r="P173">
        <v>8.4448759888956904</v>
      </c>
      <c r="Q173">
        <v>-2.2102478710061001E-2</v>
      </c>
    </row>
    <row r="174" spans="1:17" x14ac:dyDescent="0.3">
      <c r="A174" t="s">
        <v>430</v>
      </c>
      <c r="B174" t="s">
        <v>431</v>
      </c>
      <c r="C174" t="s">
        <v>3128</v>
      </c>
      <c r="D174" t="s">
        <v>21</v>
      </c>
      <c r="E174">
        <v>53862.506380779902</v>
      </c>
      <c r="F174">
        <v>2874.45</v>
      </c>
      <c r="G174">
        <v>-10.0251569039673</v>
      </c>
      <c r="H174">
        <v>-5.3443703320731197</v>
      </c>
      <c r="I174">
        <v>6.9874337187097897</v>
      </c>
      <c r="J174">
        <v>-2.6042428745473098</v>
      </c>
      <c r="K174">
        <v>2940.0344092017199</v>
      </c>
      <c r="L174">
        <v>2651.8154903529598</v>
      </c>
      <c r="M174">
        <v>26.3265660653719</v>
      </c>
      <c r="N174">
        <v>0.83950665693433402</v>
      </c>
      <c r="O174">
        <v>10.901215884777899</v>
      </c>
      <c r="P174">
        <v>38.922720023198501</v>
      </c>
      <c r="Q174">
        <v>-5.5624077254711003E-2</v>
      </c>
    </row>
    <row r="175" spans="1:17" x14ac:dyDescent="0.3">
      <c r="A175" t="s">
        <v>432</v>
      </c>
      <c r="B175" t="s">
        <v>433</v>
      </c>
      <c r="C175" t="s">
        <v>3129</v>
      </c>
      <c r="D175" t="s">
        <v>24</v>
      </c>
      <c r="E175">
        <v>53748.463891353</v>
      </c>
      <c r="F175">
        <v>72.22</v>
      </c>
      <c r="G175">
        <v>-45.964661892778203</v>
      </c>
      <c r="H175">
        <v>-2.0451667077463398</v>
      </c>
      <c r="I175">
        <v>-22.596878641301299</v>
      </c>
      <c r="J175">
        <v>-8.9071219077771602E-2</v>
      </c>
      <c r="K175">
        <v>74.099859019317805</v>
      </c>
      <c r="L175">
        <v>77.402540078216106</v>
      </c>
      <c r="M175">
        <v>34.403559448867902</v>
      </c>
      <c r="N175">
        <v>1.0506002001794501</v>
      </c>
      <c r="O175">
        <v>29.257823317640501</v>
      </c>
      <c r="P175">
        <v>2.5706575770487001</v>
      </c>
      <c r="Q175">
        <v>3.6933801147547997E-2</v>
      </c>
    </row>
    <row r="176" spans="1:17" x14ac:dyDescent="0.3">
      <c r="A176" t="s">
        <v>434</v>
      </c>
      <c r="B176" t="s">
        <v>435</v>
      </c>
      <c r="C176" t="s">
        <v>3140</v>
      </c>
      <c r="D176" t="s">
        <v>436</v>
      </c>
      <c r="E176">
        <v>53681.878530540002</v>
      </c>
      <c r="F176">
        <v>868.3</v>
      </c>
      <c r="G176">
        <v>-3.8343169746658199</v>
      </c>
      <c r="H176">
        <v>-5.5783713832125104</v>
      </c>
      <c r="I176">
        <v>-14.8600340334851</v>
      </c>
      <c r="J176">
        <v>0.61871325244959996</v>
      </c>
      <c r="K176">
        <v>950.60417235339401</v>
      </c>
      <c r="L176">
        <v>941.51672227645997</v>
      </c>
      <c r="M176">
        <v>30.477574031487102</v>
      </c>
      <c r="N176">
        <v>0.89114353188058204</v>
      </c>
      <c r="O176">
        <v>35.897731198894299</v>
      </c>
      <c r="P176">
        <v>29.172865218684802</v>
      </c>
      <c r="Q176">
        <v>1.0051702298591E-2</v>
      </c>
    </row>
    <row r="177" spans="1:17" x14ac:dyDescent="0.3">
      <c r="A177" t="s">
        <v>437</v>
      </c>
      <c r="B177" t="s">
        <v>438</v>
      </c>
      <c r="C177" t="s">
        <v>3127</v>
      </c>
      <c r="D177" t="s">
        <v>439</v>
      </c>
      <c r="E177">
        <v>53677.503149079901</v>
      </c>
      <c r="F177">
        <v>346.5</v>
      </c>
      <c r="G177">
        <v>29.077384640509699</v>
      </c>
      <c r="H177">
        <v>2.4697992786482201</v>
      </c>
      <c r="I177">
        <v>13.173335960229901</v>
      </c>
      <c r="J177">
        <v>9.1673665308648502</v>
      </c>
      <c r="K177">
        <v>346.179220600576</v>
      </c>
      <c r="L177">
        <v>310.09353733925701</v>
      </c>
      <c r="M177">
        <v>67.671060575379798</v>
      </c>
      <c r="N177">
        <v>1.3626010504828301</v>
      </c>
      <c r="O177">
        <v>10.880230880230799</v>
      </c>
      <c r="P177">
        <v>80.751173708920106</v>
      </c>
      <c r="Q177">
        <v>4.9713402304981003E-2</v>
      </c>
    </row>
    <row r="178" spans="1:17" x14ac:dyDescent="0.3">
      <c r="A178" t="s">
        <v>440</v>
      </c>
      <c r="B178" t="s">
        <v>441</v>
      </c>
      <c r="C178" t="s">
        <v>3128</v>
      </c>
      <c r="D178" t="s">
        <v>287</v>
      </c>
      <c r="E178">
        <v>53676.563236279901</v>
      </c>
      <c r="F178">
        <v>5145.8</v>
      </c>
      <c r="G178">
        <v>-17.762313617352898</v>
      </c>
      <c r="H178">
        <v>-8.3937009214786702</v>
      </c>
      <c r="I178">
        <v>-19.882039008533798</v>
      </c>
      <c r="J178">
        <v>-1.5359369277433499</v>
      </c>
      <c r="K178">
        <v>5353.2628144652299</v>
      </c>
      <c r="L178">
        <v>5069.0731462773501</v>
      </c>
      <c r="M178">
        <v>14.112905503802899</v>
      </c>
      <c r="N178">
        <v>1.0883619613518301</v>
      </c>
      <c r="O178">
        <v>16.599945586692002</v>
      </c>
      <c r="P178">
        <v>25.171491121381599</v>
      </c>
      <c r="Q178">
        <v>-2.3388770859485E-2</v>
      </c>
    </row>
    <row r="179" spans="1:17" x14ac:dyDescent="0.3">
      <c r="A179" t="s">
        <v>442</v>
      </c>
      <c r="B179" t="s">
        <v>443</v>
      </c>
      <c r="C179" t="s">
        <v>3129</v>
      </c>
      <c r="D179" t="s">
        <v>54</v>
      </c>
      <c r="E179">
        <v>53456.613464549999</v>
      </c>
      <c r="F179">
        <v>733</v>
      </c>
      <c r="G179">
        <v>-23.070317369380898</v>
      </c>
      <c r="H179">
        <v>2.6925588962842002</v>
      </c>
      <c r="I179">
        <v>5.4971080787146898</v>
      </c>
      <c r="J179">
        <v>2.8663773551458398</v>
      </c>
      <c r="K179">
        <v>692.82246059010595</v>
      </c>
      <c r="L179">
        <v>667.26916581656405</v>
      </c>
      <c r="M179">
        <v>42.450457381084</v>
      </c>
      <c r="N179">
        <v>0.76281098524192603</v>
      </c>
      <c r="O179">
        <v>10.968622100954899</v>
      </c>
      <c r="P179">
        <v>32.382156402383899</v>
      </c>
      <c r="Q179">
        <v>-5.2361127930199997E-3</v>
      </c>
    </row>
    <row r="180" spans="1:17" x14ac:dyDescent="0.3">
      <c r="A180" t="s">
        <v>444</v>
      </c>
      <c r="B180" t="s">
        <v>445</v>
      </c>
      <c r="C180" t="s">
        <v>3141</v>
      </c>
      <c r="D180" t="s">
        <v>446</v>
      </c>
      <c r="E180">
        <v>50855.122208834997</v>
      </c>
      <c r="F180">
        <v>1887.5</v>
      </c>
      <c r="G180">
        <v>-24.767827770570399</v>
      </c>
      <c r="H180">
        <v>-4.1726374679090801E-2</v>
      </c>
      <c r="I180">
        <v>-16.917189214436899</v>
      </c>
      <c r="J180">
        <v>-1.8337083264398999</v>
      </c>
      <c r="K180">
        <v>1994.1320406294201</v>
      </c>
      <c r="L180">
        <v>2019.5132716942801</v>
      </c>
      <c r="M180">
        <v>29.972170081906501</v>
      </c>
      <c r="N180">
        <v>1.2674158547387</v>
      </c>
      <c r="O180">
        <v>30.013245033112501</v>
      </c>
      <c r="P180">
        <v>8.4770114942528796</v>
      </c>
      <c r="Q180">
        <v>-1.0704786257200999E-2</v>
      </c>
    </row>
    <row r="181" spans="1:17" x14ac:dyDescent="0.3">
      <c r="A181" t="s">
        <v>447</v>
      </c>
      <c r="B181" t="s">
        <v>448</v>
      </c>
      <c r="C181" t="s">
        <v>3129</v>
      </c>
      <c r="D181" t="s">
        <v>34</v>
      </c>
      <c r="E181">
        <v>50271.320250712</v>
      </c>
      <c r="F181">
        <v>55.18</v>
      </c>
      <c r="G181">
        <v>-8.2585679373783201</v>
      </c>
      <c r="H181">
        <v>-0.86614069939253002</v>
      </c>
      <c r="I181">
        <v>-23.8501115173645</v>
      </c>
      <c r="J181">
        <v>1.29329949277845</v>
      </c>
      <c r="K181">
        <v>59.991122081704098</v>
      </c>
      <c r="L181">
        <v>57.972445688497302</v>
      </c>
      <c r="M181">
        <v>37.373354087487002</v>
      </c>
      <c r="N181">
        <v>0.62089006499951604</v>
      </c>
      <c r="O181">
        <v>39.362087712939399</v>
      </c>
      <c r="P181">
        <v>35.079559363525</v>
      </c>
      <c r="Q181">
        <v>0.101548666575901</v>
      </c>
    </row>
    <row r="182" spans="1:17" x14ac:dyDescent="0.3">
      <c r="A182" t="s">
        <v>449</v>
      </c>
      <c r="B182" t="s">
        <v>450</v>
      </c>
      <c r="C182" t="s">
        <v>3134</v>
      </c>
      <c r="D182" t="s">
        <v>103</v>
      </c>
      <c r="E182">
        <v>49778.715481724998</v>
      </c>
      <c r="F182">
        <v>118</v>
      </c>
      <c r="G182">
        <v>55.571460634400601</v>
      </c>
      <c r="H182">
        <v>-1.43441955972946</v>
      </c>
      <c r="I182">
        <v>-22.793563476328099</v>
      </c>
      <c r="J182">
        <v>-0.61843502480003998</v>
      </c>
      <c r="K182">
        <v>132.645352366504</v>
      </c>
      <c r="L182">
        <v>122.12814028585299</v>
      </c>
      <c r="M182">
        <v>38.963325048622004</v>
      </c>
      <c r="N182">
        <v>0.57121601685230405</v>
      </c>
      <c r="O182">
        <v>44.491525423728802</v>
      </c>
      <c r="P182">
        <v>86.119873817034701</v>
      </c>
      <c r="Q182">
        <v>0.17685105282465099</v>
      </c>
    </row>
    <row r="183" spans="1:17" x14ac:dyDescent="0.3">
      <c r="A183" t="s">
        <v>451</v>
      </c>
      <c r="B183" t="s">
        <v>452</v>
      </c>
      <c r="C183" t="s">
        <v>3129</v>
      </c>
      <c r="D183" t="s">
        <v>34</v>
      </c>
      <c r="E183">
        <v>49514.815710616</v>
      </c>
      <c r="F183">
        <v>105.52</v>
      </c>
      <c r="G183">
        <v>-24.994848062920099</v>
      </c>
      <c r="H183">
        <v>-5.0673803999107596</v>
      </c>
      <c r="I183">
        <v>-36.960128336589896</v>
      </c>
      <c r="J183">
        <v>2.0120197595592502</v>
      </c>
      <c r="K183">
        <v>115.063988992745</v>
      </c>
      <c r="L183">
        <v>118.86128439804401</v>
      </c>
      <c r="M183">
        <v>27.601505215261</v>
      </c>
      <c r="N183">
        <v>0.69292800291994205</v>
      </c>
      <c r="O183">
        <v>49.687263078089401</v>
      </c>
      <c r="P183">
        <v>22.129629629629601</v>
      </c>
      <c r="Q183">
        <v>6.9208610148504005E-2</v>
      </c>
    </row>
    <row r="184" spans="1:17" x14ac:dyDescent="0.3">
      <c r="A184" t="s">
        <v>453</v>
      </c>
      <c r="B184" t="s">
        <v>454</v>
      </c>
      <c r="C184" t="s">
        <v>3143</v>
      </c>
      <c r="D184" t="s">
        <v>406</v>
      </c>
      <c r="E184">
        <v>47711.160762809901</v>
      </c>
      <c r="F184">
        <v>1566.25</v>
      </c>
      <c r="G184">
        <v>8.62460578314478</v>
      </c>
      <c r="H184">
        <v>-3.22112819649919</v>
      </c>
      <c r="I184">
        <v>25.522642147986801</v>
      </c>
      <c r="J184">
        <v>1.1832474312445</v>
      </c>
      <c r="K184">
        <v>1658.38836830592</v>
      </c>
      <c r="L184">
        <v>1427.7368998748</v>
      </c>
      <c r="M184">
        <v>36.074309008718103</v>
      </c>
      <c r="N184">
        <v>0.97381243419547603</v>
      </c>
      <c r="O184">
        <v>14.2218675179569</v>
      </c>
      <c r="P184">
        <v>53.6970708012364</v>
      </c>
      <c r="Q184">
        <v>8.6050291714987001E-2</v>
      </c>
    </row>
    <row r="185" spans="1:17" x14ac:dyDescent="0.3">
      <c r="A185" t="s">
        <v>455</v>
      </c>
      <c r="B185" t="s">
        <v>456</v>
      </c>
      <c r="C185" t="s">
        <v>3128</v>
      </c>
      <c r="D185" t="s">
        <v>21</v>
      </c>
      <c r="E185">
        <v>47522.984982790003</v>
      </c>
      <c r="F185">
        <v>7208.05</v>
      </c>
      <c r="G185">
        <v>14.103996955227901</v>
      </c>
      <c r="H185">
        <v>8.2815035818665397</v>
      </c>
      <c r="I185">
        <v>16.716882887257199</v>
      </c>
      <c r="J185">
        <v>6.6575396322534699</v>
      </c>
      <c r="K185">
        <v>6537.13494533009</v>
      </c>
      <c r="L185">
        <v>5884.5489221604303</v>
      </c>
      <c r="M185">
        <v>68.038399549740006</v>
      </c>
      <c r="N185">
        <v>0.96830225541160797</v>
      </c>
      <c r="O185">
        <v>1.0675564126219901</v>
      </c>
      <c r="P185">
        <v>68.127587614438099</v>
      </c>
      <c r="Q185">
        <v>1.1139310694897001E-2</v>
      </c>
    </row>
    <row r="186" spans="1:17" x14ac:dyDescent="0.3">
      <c r="A186" t="s">
        <v>457</v>
      </c>
      <c r="B186" t="s">
        <v>458</v>
      </c>
      <c r="C186" t="s">
        <v>3129</v>
      </c>
      <c r="D186" t="s">
        <v>24</v>
      </c>
      <c r="E186">
        <v>47494.663263413997</v>
      </c>
      <c r="F186">
        <v>184.2</v>
      </c>
      <c r="G186">
        <v>0.91375201969499598</v>
      </c>
      <c r="H186">
        <v>5.80369747813734</v>
      </c>
      <c r="I186">
        <v>9.1642455540197005</v>
      </c>
      <c r="J186">
        <v>3.8451409993447698</v>
      </c>
      <c r="K186">
        <v>190.266943840008</v>
      </c>
      <c r="L186">
        <v>172.93794171736599</v>
      </c>
      <c r="M186">
        <v>58.193249420914597</v>
      </c>
      <c r="N186">
        <v>1.1430460898711201</v>
      </c>
      <c r="O186">
        <v>12.1552660152008</v>
      </c>
      <c r="P186">
        <v>34.207650273223997</v>
      </c>
      <c r="Q186">
        <v>0.11375781783627199</v>
      </c>
    </row>
    <row r="187" spans="1:17" hidden="1" x14ac:dyDescent="0.3">
      <c r="A187" t="s">
        <v>459</v>
      </c>
      <c r="B187" t="s">
        <v>460</v>
      </c>
      <c r="C187" t="s">
        <v>3144</v>
      </c>
      <c r="D187" t="s">
        <v>103</v>
      </c>
      <c r="E187">
        <v>47214.107304320001</v>
      </c>
      <c r="F187">
        <v>997.2</v>
      </c>
      <c r="G187">
        <v>-7.4361307933552698</v>
      </c>
      <c r="H187">
        <v>-7.5358159990334403</v>
      </c>
      <c r="I187">
        <v>8.5921474693106497</v>
      </c>
      <c r="J187">
        <v>4.4269654871652504</v>
      </c>
      <c r="M187">
        <v>43.532635838861701</v>
      </c>
      <c r="O187">
        <v>27.1510228640192</v>
      </c>
      <c r="P187">
        <v>24.323650417653599</v>
      </c>
    </row>
    <row r="188" spans="1:17" x14ac:dyDescent="0.3">
      <c r="A188" t="s">
        <v>461</v>
      </c>
      <c r="B188" t="s">
        <v>462</v>
      </c>
      <c r="C188" t="s">
        <v>3128</v>
      </c>
      <c r="D188" t="s">
        <v>287</v>
      </c>
      <c r="E188">
        <v>47183.659120149998</v>
      </c>
      <c r="F188">
        <v>7430.65</v>
      </c>
      <c r="G188">
        <v>-24.366457849416499</v>
      </c>
      <c r="H188">
        <v>4.3806430916243699E-2</v>
      </c>
      <c r="I188">
        <v>-16.343948236584499</v>
      </c>
      <c r="J188">
        <v>1.3113937479334199</v>
      </c>
      <c r="K188">
        <v>7532.6594886217899</v>
      </c>
      <c r="L188">
        <v>7452.9147400524498</v>
      </c>
      <c r="M188">
        <v>37.0847204298599</v>
      </c>
      <c r="N188">
        <v>0.52968694671493699</v>
      </c>
      <c r="O188">
        <v>23.811510433138402</v>
      </c>
      <c r="P188">
        <v>15.901079361118001</v>
      </c>
      <c r="Q188">
        <v>-1.18988577572E-4</v>
      </c>
    </row>
    <row r="189" spans="1:17" x14ac:dyDescent="0.3">
      <c r="A189" t="s">
        <v>463</v>
      </c>
      <c r="B189" t="s">
        <v>464</v>
      </c>
      <c r="C189" t="s">
        <v>3133</v>
      </c>
      <c r="D189" t="s">
        <v>51</v>
      </c>
      <c r="E189">
        <v>46919.424698119998</v>
      </c>
      <c r="F189">
        <v>1675.1</v>
      </c>
      <c r="G189">
        <v>87.387208463115002</v>
      </c>
      <c r="H189">
        <v>-2.43098187334187</v>
      </c>
      <c r="I189">
        <v>51.070541007987202</v>
      </c>
      <c r="J189">
        <v>1.9231769439686699</v>
      </c>
      <c r="K189">
        <v>1604.9573083423099</v>
      </c>
      <c r="L189">
        <v>1255.92604315055</v>
      </c>
      <c r="M189">
        <v>44.043165600194897</v>
      </c>
      <c r="N189">
        <v>1.19334213930257</v>
      </c>
      <c r="O189">
        <v>5.6414542415378097</v>
      </c>
      <c r="P189">
        <v>131.97618058440599</v>
      </c>
      <c r="Q189">
        <v>0.155649064402649</v>
      </c>
    </row>
    <row r="190" spans="1:17" x14ac:dyDescent="0.3">
      <c r="A190" t="s">
        <v>465</v>
      </c>
      <c r="B190" t="s">
        <v>466</v>
      </c>
      <c r="C190" t="s">
        <v>3133</v>
      </c>
      <c r="D190" t="s">
        <v>51</v>
      </c>
      <c r="E190">
        <v>46609.52916459</v>
      </c>
      <c r="F190">
        <v>2613.25</v>
      </c>
      <c r="G190">
        <v>43.532517243264898</v>
      </c>
      <c r="H190">
        <v>-2.7989284408337598</v>
      </c>
      <c r="I190">
        <v>25.279314526776901</v>
      </c>
      <c r="J190">
        <v>5.6500960688097397</v>
      </c>
      <c r="K190">
        <v>2745.8171527319601</v>
      </c>
      <c r="L190">
        <v>2388.15905128738</v>
      </c>
      <c r="M190">
        <v>49.731633590886702</v>
      </c>
      <c r="N190">
        <v>0.50327562204857201</v>
      </c>
      <c r="O190">
        <v>18.167033387544201</v>
      </c>
      <c r="P190">
        <v>88.675499079455605</v>
      </c>
      <c r="Q190">
        <v>7.0287449911154001E-2</v>
      </c>
    </row>
    <row r="191" spans="1:17" x14ac:dyDescent="0.3">
      <c r="A191" t="s">
        <v>467</v>
      </c>
      <c r="B191" t="s">
        <v>468</v>
      </c>
      <c r="C191" t="s">
        <v>607</v>
      </c>
      <c r="D191" t="s">
        <v>469</v>
      </c>
      <c r="E191">
        <v>46165.382561669998</v>
      </c>
      <c r="F191">
        <v>41418.949999999997</v>
      </c>
      <c r="G191">
        <v>-21.210396598400301</v>
      </c>
      <c r="H191">
        <v>2.7151369224305801</v>
      </c>
      <c r="I191">
        <v>8.1204669680789792</v>
      </c>
      <c r="J191">
        <v>2.5906147087908198</v>
      </c>
      <c r="K191">
        <v>41530.009159394802</v>
      </c>
      <c r="L191">
        <v>39324.660493829098</v>
      </c>
      <c r="M191">
        <v>35.247776063416097</v>
      </c>
      <c r="N191">
        <v>1.1518355549864401</v>
      </c>
      <c r="O191">
        <v>6.4730032992144899</v>
      </c>
      <c r="P191">
        <v>25.246106371172601</v>
      </c>
      <c r="Q191">
        <v>-2.8713530890319999E-2</v>
      </c>
    </row>
    <row r="192" spans="1:17" x14ac:dyDescent="0.3">
      <c r="A192" t="s">
        <v>470</v>
      </c>
      <c r="B192" t="s">
        <v>471</v>
      </c>
      <c r="C192" t="s">
        <v>3128</v>
      </c>
      <c r="D192" t="s">
        <v>21</v>
      </c>
      <c r="E192">
        <v>45892.719712124999</v>
      </c>
      <c r="F192">
        <v>1705.95</v>
      </c>
      <c r="G192">
        <v>24.378160063804302</v>
      </c>
      <c r="H192">
        <v>-1.44171102273097</v>
      </c>
      <c r="I192">
        <v>4.0848783683857404</v>
      </c>
      <c r="J192">
        <v>7.2184387029717403</v>
      </c>
      <c r="K192">
        <v>1724.3352554763901</v>
      </c>
      <c r="L192">
        <v>1578.5883228252301</v>
      </c>
      <c r="M192">
        <v>49.747511539336202</v>
      </c>
      <c r="N192">
        <v>1.12589239838272</v>
      </c>
      <c r="O192">
        <v>13.057240833553101</v>
      </c>
      <c r="P192">
        <v>56.337060117302002</v>
      </c>
      <c r="Q192">
        <v>0.17820224582257299</v>
      </c>
    </row>
    <row r="193" spans="1:17" x14ac:dyDescent="0.3">
      <c r="A193" t="s">
        <v>472</v>
      </c>
      <c r="B193" t="s">
        <v>473</v>
      </c>
      <c r="C193" t="s">
        <v>3137</v>
      </c>
      <c r="D193" t="s">
        <v>77</v>
      </c>
      <c r="E193">
        <v>45702.725132624997</v>
      </c>
      <c r="F193">
        <v>2349.0500000000002</v>
      </c>
      <c r="G193">
        <v>-6.6169796583437899</v>
      </c>
      <c r="H193">
        <v>0.68926489486724596</v>
      </c>
      <c r="I193">
        <v>-19.174201679032102</v>
      </c>
      <c r="J193">
        <v>1.85667586148671</v>
      </c>
      <c r="K193">
        <v>2455.01121638926</v>
      </c>
      <c r="L193">
        <v>2418.4377289672998</v>
      </c>
      <c r="M193">
        <v>39.219732335939</v>
      </c>
      <c r="N193">
        <v>0.90261700505507703</v>
      </c>
      <c r="O193">
        <v>21.070219876120099</v>
      </c>
      <c r="P193">
        <v>30.285635052689901</v>
      </c>
      <c r="Q193">
        <v>-2.0569497638546999E-2</v>
      </c>
    </row>
    <row r="194" spans="1:17" x14ac:dyDescent="0.3">
      <c r="A194" t="s">
        <v>474</v>
      </c>
      <c r="B194" t="s">
        <v>475</v>
      </c>
      <c r="C194" t="s">
        <v>3143</v>
      </c>
      <c r="D194" t="s">
        <v>406</v>
      </c>
      <c r="E194">
        <v>44983.915925130001</v>
      </c>
      <c r="F194">
        <v>580.29999999999995</v>
      </c>
      <c r="G194">
        <v>-31.0256050281304</v>
      </c>
      <c r="H194">
        <v>-0.95205036152941203</v>
      </c>
      <c r="I194">
        <v>8.5223512818954195</v>
      </c>
      <c r="J194">
        <v>1.9217238181833101</v>
      </c>
      <c r="K194">
        <v>586.78879348678697</v>
      </c>
      <c r="L194">
        <v>563.249090333391</v>
      </c>
      <c r="M194">
        <v>44.189393778136598</v>
      </c>
      <c r="N194">
        <v>0.85961993894917499</v>
      </c>
      <c r="O194">
        <v>9.4089264173703206</v>
      </c>
      <c r="P194">
        <v>29.5891022778025</v>
      </c>
      <c r="Q194">
        <v>-8.8527988769338997E-2</v>
      </c>
    </row>
    <row r="195" spans="1:17" x14ac:dyDescent="0.3">
      <c r="A195" t="s">
        <v>476</v>
      </c>
      <c r="B195" t="s">
        <v>477</v>
      </c>
      <c r="C195" t="s">
        <v>3129</v>
      </c>
      <c r="D195" t="s">
        <v>143</v>
      </c>
      <c r="E195">
        <v>44908.6227</v>
      </c>
      <c r="F195">
        <v>210.31</v>
      </c>
      <c r="G195">
        <v>114.60247834953999</v>
      </c>
      <c r="H195">
        <v>-11.2275674359476</v>
      </c>
      <c r="I195">
        <v>-9.5576020881080197</v>
      </c>
      <c r="J195">
        <v>-1.4131493649732501</v>
      </c>
      <c r="K195">
        <v>259.399142674963</v>
      </c>
      <c r="L195">
        <v>226.45124286453401</v>
      </c>
      <c r="M195">
        <v>28.5266924821521</v>
      </c>
      <c r="N195">
        <v>0.412641463214244</v>
      </c>
      <c r="O195">
        <v>68.180305263658397</v>
      </c>
      <c r="P195">
        <v>198.31205673758799</v>
      </c>
      <c r="Q195">
        <v>0.15836353865367001</v>
      </c>
    </row>
    <row r="196" spans="1:17" x14ac:dyDescent="0.3">
      <c r="A196" t="s">
        <v>478</v>
      </c>
      <c r="B196" t="s">
        <v>479</v>
      </c>
      <c r="C196" t="s">
        <v>3141</v>
      </c>
      <c r="D196" t="s">
        <v>446</v>
      </c>
      <c r="E196">
        <v>44662.028084520003</v>
      </c>
      <c r="F196">
        <v>1562.95</v>
      </c>
      <c r="G196">
        <v>-26.8886592055424</v>
      </c>
      <c r="H196">
        <v>13.5659096687159</v>
      </c>
      <c r="I196">
        <v>-11.732318667706499</v>
      </c>
      <c r="J196">
        <v>9.3915577925384497</v>
      </c>
      <c r="K196">
        <v>1488.65919059456</v>
      </c>
      <c r="L196">
        <v>1503.52978486098</v>
      </c>
      <c r="M196">
        <v>79.541633454108194</v>
      </c>
      <c r="N196">
        <v>1.59093787291629</v>
      </c>
      <c r="O196">
        <v>14.4214466233724</v>
      </c>
      <c r="P196">
        <v>19.7662835249042</v>
      </c>
      <c r="Q196">
        <v>6.8649051203358E-2</v>
      </c>
    </row>
    <row r="197" spans="1:17" x14ac:dyDescent="0.3">
      <c r="A197" t="s">
        <v>480</v>
      </c>
      <c r="B197" t="s">
        <v>481</v>
      </c>
      <c r="C197" t="s">
        <v>3143</v>
      </c>
      <c r="D197" t="s">
        <v>482</v>
      </c>
      <c r="E197">
        <v>44657.320500000002</v>
      </c>
      <c r="F197">
        <v>3996.15</v>
      </c>
      <c r="G197">
        <v>15.0970702814575</v>
      </c>
      <c r="H197">
        <v>4.17355357290994</v>
      </c>
      <c r="I197">
        <v>12.223566973485701</v>
      </c>
      <c r="J197">
        <v>-2.2723836214073199</v>
      </c>
      <c r="K197">
        <v>3811.7377437098698</v>
      </c>
      <c r="L197">
        <v>3442.9435046102099</v>
      </c>
      <c r="M197">
        <v>38.820957881604699</v>
      </c>
      <c r="N197">
        <v>0.60458866886517604</v>
      </c>
      <c r="O197">
        <v>12.871138470778099</v>
      </c>
      <c r="P197">
        <v>61.395395799676898</v>
      </c>
      <c r="Q197">
        <v>7.3586621540600999E-2</v>
      </c>
    </row>
    <row r="198" spans="1:17" x14ac:dyDescent="0.3">
      <c r="A198" t="s">
        <v>483</v>
      </c>
      <c r="B198" t="s">
        <v>484</v>
      </c>
      <c r="C198" t="s">
        <v>3129</v>
      </c>
      <c r="D198" t="s">
        <v>485</v>
      </c>
      <c r="E198">
        <v>44255.984762824999</v>
      </c>
      <c r="F198">
        <v>651.85</v>
      </c>
      <c r="G198">
        <v>-54.152840724050499</v>
      </c>
      <c r="H198">
        <v>15.508865850550601</v>
      </c>
      <c r="I198">
        <v>48.002980209212502</v>
      </c>
      <c r="J198">
        <v>7.5087939208598904</v>
      </c>
      <c r="K198">
        <v>605.66608183033998</v>
      </c>
      <c r="L198">
        <v>551.23994235771795</v>
      </c>
      <c r="M198">
        <v>54.332914918064397</v>
      </c>
      <c r="N198">
        <v>1.2787755090038599</v>
      </c>
      <c r="O198">
        <v>53.148730536166198</v>
      </c>
      <c r="P198">
        <v>110.274193548387</v>
      </c>
      <c r="Q198">
        <v>-5.3166726248279998E-2</v>
      </c>
    </row>
    <row r="199" spans="1:17" x14ac:dyDescent="0.3">
      <c r="A199" t="s">
        <v>486</v>
      </c>
      <c r="B199" t="s">
        <v>487</v>
      </c>
      <c r="C199" t="s">
        <v>3133</v>
      </c>
      <c r="D199" t="s">
        <v>284</v>
      </c>
      <c r="E199">
        <v>43893.266724720001</v>
      </c>
      <c r="F199">
        <v>580.04999999999995</v>
      </c>
      <c r="G199">
        <v>49.315709329078601</v>
      </c>
      <c r="H199">
        <v>6.3411965617812101</v>
      </c>
      <c r="I199">
        <v>23.4388569529834</v>
      </c>
      <c r="J199">
        <v>0.83284219620817401</v>
      </c>
      <c r="K199">
        <v>556.67053466698803</v>
      </c>
      <c r="L199">
        <v>474.752824745883</v>
      </c>
      <c r="M199">
        <v>41.308500957689198</v>
      </c>
      <c r="N199">
        <v>0.90960747330171698</v>
      </c>
      <c r="O199">
        <v>8.3527282130850793</v>
      </c>
      <c r="P199">
        <v>84.847036328871795</v>
      </c>
      <c r="Q199">
        <v>9.5756296959994006E-2</v>
      </c>
    </row>
    <row r="200" spans="1:17" x14ac:dyDescent="0.3">
      <c r="A200" t="s">
        <v>488</v>
      </c>
      <c r="B200" t="s">
        <v>489</v>
      </c>
      <c r="C200" t="s">
        <v>3131</v>
      </c>
      <c r="D200" t="s">
        <v>120</v>
      </c>
      <c r="E200">
        <v>43727.686665225003</v>
      </c>
      <c r="F200">
        <v>331.15</v>
      </c>
      <c r="G200">
        <v>-27.915032967675099</v>
      </c>
      <c r="H200">
        <v>-6.9848615045839999</v>
      </c>
      <c r="I200">
        <v>-17.2210088320982</v>
      </c>
      <c r="J200">
        <v>1.59612231231848</v>
      </c>
      <c r="K200">
        <v>353.14572308880997</v>
      </c>
      <c r="L200">
        <v>356.61702487707203</v>
      </c>
      <c r="M200">
        <v>27.935092077661398</v>
      </c>
      <c r="N200">
        <v>0.31865708179399599</v>
      </c>
      <c r="O200">
        <v>23.961950777593199</v>
      </c>
      <c r="P200">
        <v>15.8677396780965</v>
      </c>
      <c r="Q200">
        <v>-1.2736945370606999E-2</v>
      </c>
    </row>
    <row r="201" spans="1:17" hidden="1" x14ac:dyDescent="0.3">
      <c r="A201" t="s">
        <v>490</v>
      </c>
      <c r="B201" t="s">
        <v>491</v>
      </c>
      <c r="C201" t="s">
        <v>3144</v>
      </c>
      <c r="D201" t="s">
        <v>80</v>
      </c>
      <c r="E201">
        <v>43689.270010925</v>
      </c>
      <c r="F201">
        <v>90.82</v>
      </c>
      <c r="G201">
        <v>-26.581217510027901</v>
      </c>
      <c r="H201">
        <v>-8.7177168088678698</v>
      </c>
      <c r="I201">
        <v>-10.5529392473619</v>
      </c>
      <c r="J201">
        <v>0.95507747880196203</v>
      </c>
      <c r="M201">
        <v>30.873914179339799</v>
      </c>
      <c r="O201">
        <v>73.3098436467738</v>
      </c>
      <c r="P201">
        <v>19.499999999999901</v>
      </c>
    </row>
    <row r="202" spans="1:17" x14ac:dyDescent="0.3">
      <c r="A202" t="s">
        <v>492</v>
      </c>
      <c r="B202" t="s">
        <v>493</v>
      </c>
      <c r="C202" t="s">
        <v>3129</v>
      </c>
      <c r="D202" t="s">
        <v>54</v>
      </c>
      <c r="E202">
        <v>43612.155888191999</v>
      </c>
      <c r="F202">
        <v>168.5</v>
      </c>
      <c r="G202">
        <v>2.4614033551120502</v>
      </c>
      <c r="H202">
        <v>5.987686861657</v>
      </c>
      <c r="I202">
        <v>-10.343557152800701</v>
      </c>
      <c r="J202">
        <v>-2.63057569431251</v>
      </c>
      <c r="K202">
        <v>175.658421512541</v>
      </c>
      <c r="L202">
        <v>164.74810123599499</v>
      </c>
      <c r="M202">
        <v>35.609702443224997</v>
      </c>
      <c r="N202">
        <v>1.33780858781547</v>
      </c>
      <c r="O202">
        <v>15.281899109792199</v>
      </c>
      <c r="P202">
        <v>33.096366508688703</v>
      </c>
      <c r="Q202">
        <v>8.2715188368794004E-2</v>
      </c>
    </row>
    <row r="203" spans="1:17" x14ac:dyDescent="0.3">
      <c r="A203" t="s">
        <v>494</v>
      </c>
      <c r="B203" t="s">
        <v>495</v>
      </c>
      <c r="C203" t="s">
        <v>3141</v>
      </c>
      <c r="D203" t="s">
        <v>496</v>
      </c>
      <c r="E203">
        <v>43606.444904684999</v>
      </c>
      <c r="F203">
        <v>3849.35</v>
      </c>
      <c r="G203">
        <v>-5.9118212702524202</v>
      </c>
      <c r="H203">
        <v>9.2293851325337393</v>
      </c>
      <c r="I203">
        <v>15.1578929331788</v>
      </c>
      <c r="J203">
        <v>-3.3269730462860401</v>
      </c>
      <c r="K203">
        <v>3960.9131514201299</v>
      </c>
      <c r="L203">
        <v>3577.9194882439701</v>
      </c>
      <c r="M203">
        <v>39.245778113450001</v>
      </c>
      <c r="N203">
        <v>1.2226110884999599</v>
      </c>
      <c r="O203">
        <v>14.824580773377299</v>
      </c>
      <c r="P203">
        <v>45.346246790515004</v>
      </c>
      <c r="Q203">
        <v>0.122401823160511</v>
      </c>
    </row>
    <row r="204" spans="1:17" x14ac:dyDescent="0.3">
      <c r="A204" t="s">
        <v>497</v>
      </c>
      <c r="B204" t="s">
        <v>498</v>
      </c>
      <c r="C204" t="s">
        <v>3129</v>
      </c>
      <c r="D204" t="s">
        <v>398</v>
      </c>
      <c r="E204">
        <v>43531.314222100002</v>
      </c>
      <c r="F204">
        <v>703.9</v>
      </c>
      <c r="G204">
        <v>187.219610768303</v>
      </c>
      <c r="H204">
        <v>-3.8487684755655098</v>
      </c>
      <c r="I204">
        <v>38.9358650764853</v>
      </c>
      <c r="J204">
        <v>1.68806768179188</v>
      </c>
      <c r="K204">
        <v>707.98244558810302</v>
      </c>
      <c r="L204">
        <v>556.44656370591497</v>
      </c>
      <c r="M204">
        <v>36.305682726533199</v>
      </c>
      <c r="N204">
        <v>0.74502832575089795</v>
      </c>
      <c r="O204">
        <v>17.751101008666001</v>
      </c>
      <c r="P204">
        <v>216.35955056179699</v>
      </c>
      <c r="Q204">
        <v>0.13323147220610601</v>
      </c>
    </row>
    <row r="205" spans="1:17" x14ac:dyDescent="0.3">
      <c r="A205" t="s">
        <v>499</v>
      </c>
      <c r="B205" t="s">
        <v>500</v>
      </c>
      <c r="C205" t="s">
        <v>3141</v>
      </c>
      <c r="D205" t="s">
        <v>322</v>
      </c>
      <c r="E205">
        <v>43289.942348999997</v>
      </c>
      <c r="F205">
        <v>1569</v>
      </c>
      <c r="G205">
        <v>177.52266487327401</v>
      </c>
      <c r="H205">
        <v>-10.7308500720011</v>
      </c>
      <c r="I205">
        <v>27.3505833604193</v>
      </c>
      <c r="J205">
        <v>-0.95155086737563599</v>
      </c>
      <c r="K205">
        <v>1921.1626378896001</v>
      </c>
      <c r="L205">
        <v>1595.11282286856</v>
      </c>
      <c r="M205">
        <v>29.739674440591699</v>
      </c>
      <c r="N205">
        <v>0.37961714686196901</v>
      </c>
      <c r="O205">
        <v>89.894837476099397</v>
      </c>
      <c r="P205">
        <v>260.19283746556403</v>
      </c>
      <c r="Q205">
        <v>0.202939095429958</v>
      </c>
    </row>
    <row r="206" spans="1:17" x14ac:dyDescent="0.3">
      <c r="A206" t="s">
        <v>501</v>
      </c>
      <c r="B206" t="s">
        <v>502</v>
      </c>
      <c r="C206" t="s">
        <v>3135</v>
      </c>
      <c r="D206" t="s">
        <v>190</v>
      </c>
      <c r="E206">
        <v>43289.0546712</v>
      </c>
      <c r="F206">
        <v>675.45</v>
      </c>
      <c r="G206">
        <v>-4.4837726052059397</v>
      </c>
      <c r="H206">
        <v>-2.1820214496430999</v>
      </c>
      <c r="I206">
        <v>-5.5450678733555501</v>
      </c>
      <c r="J206">
        <v>-1.005766262182</v>
      </c>
      <c r="K206">
        <v>706.92987287022697</v>
      </c>
      <c r="L206">
        <v>657.29633111410999</v>
      </c>
      <c r="M206">
        <v>32.533728577055903</v>
      </c>
      <c r="N206">
        <v>0.95973523272569605</v>
      </c>
      <c r="O206">
        <v>13.798208601672901</v>
      </c>
      <c r="P206">
        <v>38.383527965580797</v>
      </c>
      <c r="Q206">
        <v>-8.6390032800759999E-3</v>
      </c>
    </row>
    <row r="207" spans="1:17" x14ac:dyDescent="0.3">
      <c r="A207" t="s">
        <v>503</v>
      </c>
      <c r="B207" t="s">
        <v>504</v>
      </c>
      <c r="C207" t="s">
        <v>3136</v>
      </c>
      <c r="D207" t="s">
        <v>117</v>
      </c>
      <c r="E207">
        <v>42899.882688004996</v>
      </c>
      <c r="F207">
        <v>908.55</v>
      </c>
      <c r="G207">
        <v>38.906306714778303</v>
      </c>
      <c r="H207">
        <v>27.871299091171601</v>
      </c>
      <c r="I207">
        <v>28.838870822746301</v>
      </c>
      <c r="J207">
        <v>6.4249391403599097</v>
      </c>
      <c r="K207">
        <v>817.42591672425101</v>
      </c>
      <c r="L207">
        <v>697.58027600830599</v>
      </c>
      <c r="M207">
        <v>76.027211725536006</v>
      </c>
      <c r="N207">
        <v>1.23908194598607</v>
      </c>
      <c r="O207">
        <v>9.90039073248583</v>
      </c>
      <c r="P207">
        <v>84.664634146341399</v>
      </c>
    </row>
    <row r="208" spans="1:17" x14ac:dyDescent="0.3">
      <c r="A208" t="s">
        <v>505</v>
      </c>
      <c r="B208" t="s">
        <v>506</v>
      </c>
      <c r="C208" t="s">
        <v>3128</v>
      </c>
      <c r="D208" t="s">
        <v>21</v>
      </c>
      <c r="E208">
        <v>42897.418704850003</v>
      </c>
      <c r="F208">
        <v>1025.8499999999999</v>
      </c>
      <c r="G208">
        <v>-48.034314742828101</v>
      </c>
      <c r="H208">
        <v>-4.9344928417873897</v>
      </c>
      <c r="I208">
        <v>-17.037987799862201</v>
      </c>
      <c r="J208">
        <v>-1.38144863473737</v>
      </c>
      <c r="K208">
        <v>1060.2605363852999</v>
      </c>
      <c r="L208">
        <v>1081.7247502033299</v>
      </c>
      <c r="M208">
        <v>36.629135373915197</v>
      </c>
      <c r="N208">
        <v>0.63112690038706698</v>
      </c>
      <c r="O208">
        <v>36.472193790515099</v>
      </c>
      <c r="P208">
        <v>5.7468302236882698</v>
      </c>
    </row>
    <row r="209" spans="1:17" x14ac:dyDescent="0.3">
      <c r="A209" t="s">
        <v>507</v>
      </c>
      <c r="B209" t="s">
        <v>508</v>
      </c>
      <c r="C209" t="s">
        <v>3135</v>
      </c>
      <c r="D209" t="s">
        <v>509</v>
      </c>
      <c r="E209">
        <v>42704</v>
      </c>
      <c r="F209">
        <v>480.5</v>
      </c>
      <c r="G209">
        <v>62.266821705658302</v>
      </c>
      <c r="H209">
        <v>5.5629312331807297</v>
      </c>
      <c r="I209">
        <v>17.266617516083102</v>
      </c>
      <c r="J209">
        <v>4.9177668193237496</v>
      </c>
      <c r="K209">
        <v>493.91786708050398</v>
      </c>
      <c r="L209">
        <v>438.95772647418602</v>
      </c>
      <c r="M209">
        <v>61.425098397000397</v>
      </c>
      <c r="N209">
        <v>1.4316996131054101</v>
      </c>
      <c r="O209">
        <v>29.105098855359</v>
      </c>
      <c r="P209">
        <v>98.8001654944145</v>
      </c>
      <c r="Q209">
        <v>0.140011330339536</v>
      </c>
    </row>
    <row r="210" spans="1:17" x14ac:dyDescent="0.3">
      <c r="A210" t="s">
        <v>510</v>
      </c>
      <c r="B210" t="s">
        <v>511</v>
      </c>
      <c r="C210" t="s">
        <v>3141</v>
      </c>
      <c r="D210" t="s">
        <v>140</v>
      </c>
      <c r="E210">
        <v>42636.476362900001</v>
      </c>
      <c r="F210">
        <v>47453.85</v>
      </c>
      <c r="G210">
        <v>-2.7606745336829399</v>
      </c>
      <c r="H210">
        <v>-2.15288239364902</v>
      </c>
      <c r="I210">
        <v>0.58935896503276197</v>
      </c>
      <c r="J210">
        <v>2.5815696311019098</v>
      </c>
      <c r="K210">
        <v>50594.148746406398</v>
      </c>
      <c r="L210">
        <v>47620.4150624295</v>
      </c>
      <c r="M210">
        <v>28.738981449855899</v>
      </c>
      <c r="N210">
        <v>0.71151381866478403</v>
      </c>
      <c r="O210">
        <v>26.425990725726098</v>
      </c>
      <c r="P210">
        <v>35.668869022262697</v>
      </c>
      <c r="Q210">
        <v>-3.6091142694282999E-2</v>
      </c>
    </row>
    <row r="211" spans="1:17" x14ac:dyDescent="0.3">
      <c r="A211" t="s">
        <v>512</v>
      </c>
      <c r="B211" t="s">
        <v>513</v>
      </c>
      <c r="C211" t="s">
        <v>3141</v>
      </c>
      <c r="D211" t="s">
        <v>161</v>
      </c>
      <c r="E211">
        <v>42528.049230825003</v>
      </c>
      <c r="F211">
        <v>1641.65</v>
      </c>
      <c r="G211">
        <v>292.57030440469299</v>
      </c>
      <c r="H211">
        <v>5.28054575363997</v>
      </c>
      <c r="I211">
        <v>58.333120410222598</v>
      </c>
      <c r="J211">
        <v>1.9182117909223599</v>
      </c>
      <c r="K211">
        <v>1634.4311300941899</v>
      </c>
      <c r="L211">
        <v>1254.82848947655</v>
      </c>
      <c r="M211">
        <v>52.202640763649299</v>
      </c>
      <c r="N211">
        <v>1.81605221210752</v>
      </c>
      <c r="O211">
        <v>15.1219809338165</v>
      </c>
      <c r="P211">
        <v>370.38681948423999</v>
      </c>
      <c r="Q211">
        <v>0.23491295564582701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176</v>
      </c>
      <c r="E212">
        <v>42435.809255624998</v>
      </c>
      <c r="F212">
        <v>596.15</v>
      </c>
      <c r="G212">
        <v>14.819249558672499</v>
      </c>
      <c r="H212">
        <v>-6.8292206987358597</v>
      </c>
      <c r="I212">
        <v>-4.69764506035572</v>
      </c>
      <c r="J212">
        <v>4.2093773731093602</v>
      </c>
      <c r="K212">
        <v>621.14369196383905</v>
      </c>
      <c r="L212">
        <v>579.709277703829</v>
      </c>
      <c r="M212">
        <v>48.496938914687597</v>
      </c>
      <c r="N212">
        <v>0.60588529075622499</v>
      </c>
      <c r="O212">
        <v>15.734295059968099</v>
      </c>
      <c r="P212">
        <v>50.1448180329933</v>
      </c>
      <c r="Q212">
        <v>-3.3030561551845E-2</v>
      </c>
    </row>
    <row r="213" spans="1:17" x14ac:dyDescent="0.3">
      <c r="A213" t="s">
        <v>516</v>
      </c>
      <c r="B213" t="s">
        <v>517</v>
      </c>
      <c r="C213" t="s">
        <v>3138</v>
      </c>
      <c r="D213" t="s">
        <v>325</v>
      </c>
      <c r="E213">
        <v>42277.484634619999</v>
      </c>
      <c r="F213">
        <v>1935.6</v>
      </c>
      <c r="G213">
        <v>96.7537953503506</v>
      </c>
      <c r="H213">
        <v>18.125451310102999</v>
      </c>
      <c r="I213">
        <v>27.408584409889102</v>
      </c>
      <c r="J213">
        <v>0.39098494947442702</v>
      </c>
      <c r="K213">
        <v>1843.7811002661599</v>
      </c>
      <c r="L213">
        <v>1512.53521259331</v>
      </c>
      <c r="M213">
        <v>56.459296739527502</v>
      </c>
      <c r="N213">
        <v>1.2449790480077101</v>
      </c>
      <c r="O213">
        <v>13.6365984707584</v>
      </c>
      <c r="P213">
        <v>137.78869778869699</v>
      </c>
      <c r="Q213">
        <v>0.19932832293988101</v>
      </c>
    </row>
    <row r="214" spans="1:17" x14ac:dyDescent="0.3">
      <c r="A214" t="s">
        <v>518</v>
      </c>
      <c r="B214" t="s">
        <v>519</v>
      </c>
      <c r="C214" t="s">
        <v>3129</v>
      </c>
      <c r="D214" t="s">
        <v>227</v>
      </c>
      <c r="E214">
        <v>41745.553658550001</v>
      </c>
      <c r="F214">
        <v>631.04999999999995</v>
      </c>
      <c r="G214">
        <v>61.118428827213002</v>
      </c>
      <c r="H214">
        <v>-3.8333067181709302</v>
      </c>
      <c r="I214">
        <v>11.9945576883195</v>
      </c>
      <c r="J214">
        <v>3.6002395807421501</v>
      </c>
      <c r="K214">
        <v>665.11284710677</v>
      </c>
      <c r="L214">
        <v>579.58078603660704</v>
      </c>
      <c r="M214">
        <v>44.309699717253999</v>
      </c>
      <c r="N214">
        <v>0.98185783803258697</v>
      </c>
      <c r="O214">
        <v>17.177719673559899</v>
      </c>
      <c r="P214">
        <v>92.2174840085287</v>
      </c>
      <c r="Q214">
        <v>3.1767815824665001E-2</v>
      </c>
    </row>
    <row r="215" spans="1:17" x14ac:dyDescent="0.3">
      <c r="A215" t="s">
        <v>520</v>
      </c>
      <c r="B215" t="s">
        <v>521</v>
      </c>
      <c r="C215" t="s">
        <v>3133</v>
      </c>
      <c r="D215" t="s">
        <v>51</v>
      </c>
      <c r="E215">
        <v>41530.150115024997</v>
      </c>
      <c r="F215">
        <v>3310</v>
      </c>
      <c r="G215">
        <v>64.010686157500601</v>
      </c>
      <c r="H215">
        <v>1.42312530704615</v>
      </c>
      <c r="I215">
        <v>44.862556733282602</v>
      </c>
      <c r="J215">
        <v>4.7133817536498199</v>
      </c>
      <c r="K215">
        <v>3060.63429678077</v>
      </c>
      <c r="L215">
        <v>2508.0021758083599</v>
      </c>
      <c r="M215">
        <v>58.137254713640502</v>
      </c>
      <c r="N215">
        <v>0.77441629852410099</v>
      </c>
      <c r="O215">
        <v>5.2870090634441</v>
      </c>
      <c r="P215">
        <v>100.599981818732</v>
      </c>
      <c r="Q215">
        <v>8.9723856564922003E-2</v>
      </c>
    </row>
    <row r="216" spans="1:17" x14ac:dyDescent="0.3">
      <c r="A216" t="s">
        <v>522</v>
      </c>
      <c r="B216" t="s">
        <v>523</v>
      </c>
      <c r="C216" t="s">
        <v>3133</v>
      </c>
      <c r="D216" t="s">
        <v>524</v>
      </c>
      <c r="E216">
        <v>41466.879475050002</v>
      </c>
      <c r="F216">
        <v>340</v>
      </c>
      <c r="G216">
        <v>4.3787396154600398</v>
      </c>
      <c r="H216">
        <v>-6.5679986607643599</v>
      </c>
      <c r="I216">
        <v>14.041959705645001</v>
      </c>
      <c r="J216">
        <v>-0.56184965543940302</v>
      </c>
      <c r="K216">
        <v>359.48679513836498</v>
      </c>
      <c r="L216">
        <v>320.780761321299</v>
      </c>
      <c r="M216">
        <v>29.727291174004101</v>
      </c>
      <c r="N216">
        <v>0.83660968397749502</v>
      </c>
      <c r="O216">
        <v>16.411764705882302</v>
      </c>
      <c r="P216">
        <v>56.321839080459696</v>
      </c>
      <c r="Q216">
        <v>-3.2139608838161998E-2</v>
      </c>
    </row>
    <row r="217" spans="1:17" x14ac:dyDescent="0.3">
      <c r="A217" t="s">
        <v>525</v>
      </c>
      <c r="B217" t="s">
        <v>526</v>
      </c>
      <c r="C217" t="s">
        <v>3139</v>
      </c>
      <c r="D217" t="s">
        <v>527</v>
      </c>
      <c r="E217">
        <v>41366.650500659998</v>
      </c>
      <c r="F217">
        <v>618.4</v>
      </c>
      <c r="G217">
        <v>-10.9848153246426</v>
      </c>
      <c r="H217">
        <v>-1.8889660711323</v>
      </c>
      <c r="I217">
        <v>26.4663340020305</v>
      </c>
      <c r="J217">
        <v>-4.4278016024954798</v>
      </c>
      <c r="K217">
        <v>642.57550314032596</v>
      </c>
      <c r="L217">
        <v>565.77414795184905</v>
      </c>
      <c r="M217">
        <v>21.125955680087099</v>
      </c>
      <c r="N217">
        <v>0.92547319646987203</v>
      </c>
      <c r="O217">
        <v>15.693725743855101</v>
      </c>
      <c r="P217">
        <v>46.870917943237103</v>
      </c>
      <c r="Q217">
        <v>-7.2391622793685995E-2</v>
      </c>
    </row>
    <row r="218" spans="1:17" x14ac:dyDescent="0.3">
      <c r="A218" t="s">
        <v>528</v>
      </c>
      <c r="B218" t="s">
        <v>529</v>
      </c>
      <c r="C218" t="s">
        <v>3129</v>
      </c>
      <c r="D218" t="s">
        <v>34</v>
      </c>
      <c r="E218">
        <v>40824.119028834997</v>
      </c>
      <c r="F218">
        <v>55.84</v>
      </c>
      <c r="G218">
        <v>-2.8974426755907898</v>
      </c>
      <c r="H218">
        <v>-3.4971727606685099</v>
      </c>
      <c r="I218">
        <v>-23.562629169842499</v>
      </c>
      <c r="J218">
        <v>0.24089431782528301</v>
      </c>
      <c r="K218">
        <v>61.184090794271299</v>
      </c>
      <c r="L218">
        <v>58.825117493438597</v>
      </c>
      <c r="M218">
        <v>33.583815268732202</v>
      </c>
      <c r="N218">
        <v>0.98404116999816005</v>
      </c>
      <c r="O218">
        <v>31.626074498567299</v>
      </c>
      <c r="P218">
        <v>44.476067270375097</v>
      </c>
      <c r="Q218">
        <v>0.12498468276701</v>
      </c>
    </row>
    <row r="219" spans="1:17" x14ac:dyDescent="0.3">
      <c r="A219" t="s">
        <v>530</v>
      </c>
      <c r="B219" t="s">
        <v>531</v>
      </c>
      <c r="C219" t="s">
        <v>3141</v>
      </c>
      <c r="D219" t="s">
        <v>106</v>
      </c>
      <c r="E219">
        <v>40627.954687500001</v>
      </c>
      <c r="F219">
        <v>1109.3</v>
      </c>
      <c r="G219">
        <v>94.888605137309298</v>
      </c>
      <c r="H219">
        <v>-13.308182878836201</v>
      </c>
      <c r="I219">
        <v>15.4808855476735</v>
      </c>
      <c r="J219">
        <v>1.63647407208968</v>
      </c>
      <c r="K219">
        <v>1254.84969537149</v>
      </c>
      <c r="L219">
        <v>1137.4780677866399</v>
      </c>
      <c r="M219">
        <v>30.507202224233801</v>
      </c>
      <c r="N219">
        <v>0.54987571601332896</v>
      </c>
      <c r="O219">
        <v>61.786712341116001</v>
      </c>
      <c r="P219">
        <v>146.51111111111101</v>
      </c>
      <c r="Q219">
        <v>0.179101777461669</v>
      </c>
    </row>
    <row r="220" spans="1:17" x14ac:dyDescent="0.3">
      <c r="A220" t="s">
        <v>532</v>
      </c>
      <c r="B220" t="s">
        <v>533</v>
      </c>
      <c r="C220" t="s">
        <v>3136</v>
      </c>
      <c r="D220" t="s">
        <v>164</v>
      </c>
      <c r="E220">
        <v>40470.181426545001</v>
      </c>
      <c r="F220">
        <v>214.89</v>
      </c>
      <c r="G220">
        <v>103.418782489972</v>
      </c>
      <c r="H220">
        <v>27.966072570573601</v>
      </c>
      <c r="I220">
        <v>10.588446520428199</v>
      </c>
      <c r="J220">
        <v>8.8214560575943004</v>
      </c>
      <c r="K220">
        <v>190.04517340398701</v>
      </c>
      <c r="L220">
        <v>167.992055674813</v>
      </c>
      <c r="M220">
        <v>78.406035658063402</v>
      </c>
      <c r="N220">
        <v>2.0491295458112901</v>
      </c>
      <c r="O220">
        <v>5.8169295918842199</v>
      </c>
      <c r="P220">
        <v>142.53950338600399</v>
      </c>
      <c r="Q220">
        <v>9.5483905721974002E-2</v>
      </c>
    </row>
    <row r="221" spans="1:17" x14ac:dyDescent="0.3">
      <c r="A221" t="s">
        <v>534</v>
      </c>
      <c r="B221" t="s">
        <v>535</v>
      </c>
      <c r="C221" t="s">
        <v>3129</v>
      </c>
      <c r="D221" t="s">
        <v>43</v>
      </c>
      <c r="E221">
        <v>40060.92261768</v>
      </c>
      <c r="F221">
        <v>1151.6500000000001</v>
      </c>
      <c r="G221">
        <v>2.31762687739517</v>
      </c>
      <c r="H221">
        <v>3.3358424733288201</v>
      </c>
      <c r="I221">
        <v>0.95715335862847595</v>
      </c>
      <c r="J221">
        <v>2.7159244870770398</v>
      </c>
      <c r="K221">
        <v>1116.02298420031</v>
      </c>
      <c r="L221">
        <v>1018.43911011259</v>
      </c>
      <c r="M221">
        <v>46.198887475459202</v>
      </c>
      <c r="N221">
        <v>0.52832389769453902</v>
      </c>
      <c r="O221">
        <v>5.3141145313245897</v>
      </c>
      <c r="P221">
        <v>34.814164471758801</v>
      </c>
      <c r="Q221">
        <v>-1.1342878974331E-2</v>
      </c>
    </row>
    <row r="222" spans="1:17" x14ac:dyDescent="0.3">
      <c r="A222" t="s">
        <v>536</v>
      </c>
      <c r="B222" t="s">
        <v>537</v>
      </c>
      <c r="C222" t="s">
        <v>3141</v>
      </c>
      <c r="D222" t="s">
        <v>271</v>
      </c>
      <c r="E222">
        <v>39729.74772195</v>
      </c>
      <c r="F222">
        <v>4143.7</v>
      </c>
      <c r="G222">
        <v>-4.6662368131603804</v>
      </c>
      <c r="H222">
        <v>-1.23811520511826</v>
      </c>
      <c r="I222">
        <v>-8.9012824141976203</v>
      </c>
      <c r="J222">
        <v>2.9409817310919002</v>
      </c>
      <c r="K222">
        <v>4319.8291741429803</v>
      </c>
      <c r="L222">
        <v>4028.81677108536</v>
      </c>
      <c r="M222">
        <v>39.893370383775299</v>
      </c>
      <c r="N222">
        <v>0.65186446609256099</v>
      </c>
      <c r="O222">
        <v>19.457248352921301</v>
      </c>
      <c r="P222">
        <v>24.061017050642899</v>
      </c>
      <c r="Q222">
        <v>0.100272606232075</v>
      </c>
    </row>
    <row r="223" spans="1:17" x14ac:dyDescent="0.3">
      <c r="A223" t="s">
        <v>538</v>
      </c>
      <c r="B223" t="s">
        <v>539</v>
      </c>
      <c r="C223" t="s">
        <v>3141</v>
      </c>
      <c r="D223" t="s">
        <v>540</v>
      </c>
      <c r="E223">
        <v>38692.635760520003</v>
      </c>
      <c r="F223">
        <v>4107.8999999999996</v>
      </c>
      <c r="G223">
        <v>27.533956284262501</v>
      </c>
      <c r="H223">
        <v>-2.2734560167810001</v>
      </c>
      <c r="I223">
        <v>-0.99971572628511396</v>
      </c>
      <c r="J223">
        <v>6.0269458293231102</v>
      </c>
      <c r="K223">
        <v>4344.7029800095997</v>
      </c>
      <c r="L223">
        <v>3888.6837619335301</v>
      </c>
      <c r="M223">
        <v>46.581619560872497</v>
      </c>
      <c r="N223">
        <v>1.05066900502815</v>
      </c>
      <c r="O223">
        <v>22.6831227634557</v>
      </c>
      <c r="P223">
        <v>76.980741889621299</v>
      </c>
      <c r="Q223">
        <v>0.19692837115383999</v>
      </c>
    </row>
    <row r="224" spans="1:17" x14ac:dyDescent="0.3">
      <c r="A224" t="s">
        <v>541</v>
      </c>
      <c r="B224" t="s">
        <v>542</v>
      </c>
      <c r="C224" t="s">
        <v>3145</v>
      </c>
      <c r="D224" t="s">
        <v>543</v>
      </c>
      <c r="E224">
        <v>38672.816333950002</v>
      </c>
      <c r="F224">
        <v>33819.050000000003</v>
      </c>
      <c r="G224">
        <v>-16.4493576846947</v>
      </c>
      <c r="H224">
        <v>-2.8309960361950002</v>
      </c>
      <c r="I224">
        <v>2.6294152776467499</v>
      </c>
      <c r="J224">
        <v>2.96773101586176</v>
      </c>
      <c r="K224">
        <v>35500.668109563303</v>
      </c>
      <c r="L224">
        <v>33811.031599667702</v>
      </c>
      <c r="M224">
        <v>39.803401907691999</v>
      </c>
      <c r="N224">
        <v>1.25551185228908</v>
      </c>
      <c r="O224">
        <v>20.809129765620199</v>
      </c>
      <c r="P224">
        <v>18.6677053014233</v>
      </c>
      <c r="Q224">
        <v>2.0911166114467999E-2</v>
      </c>
    </row>
    <row r="225" spans="1:17" x14ac:dyDescent="0.3">
      <c r="A225" t="s">
        <v>544</v>
      </c>
      <c r="B225" t="s">
        <v>545</v>
      </c>
      <c r="C225" t="s">
        <v>3143</v>
      </c>
      <c r="D225" t="s">
        <v>276</v>
      </c>
      <c r="E225">
        <v>38578.77164685</v>
      </c>
      <c r="F225">
        <v>2762.65</v>
      </c>
      <c r="G225">
        <v>7.3645339581081197</v>
      </c>
      <c r="H225">
        <v>-2.7620997588121901</v>
      </c>
      <c r="I225">
        <v>15.051782521715401</v>
      </c>
      <c r="J225">
        <v>1.1522001394267001</v>
      </c>
      <c r="K225">
        <v>2858.9611469225501</v>
      </c>
      <c r="L225">
        <v>2575.1355121141701</v>
      </c>
      <c r="M225">
        <v>39.276384664347802</v>
      </c>
      <c r="N225">
        <v>0.82029395914193304</v>
      </c>
      <c r="O225">
        <v>14.708703599804499</v>
      </c>
      <c r="P225">
        <v>43.7495121887764</v>
      </c>
      <c r="Q225">
        <v>-3.4274347159405E-2</v>
      </c>
    </row>
    <row r="226" spans="1:17" x14ac:dyDescent="0.3">
      <c r="A226" t="s">
        <v>546</v>
      </c>
      <c r="B226" t="s">
        <v>547</v>
      </c>
      <c r="C226" t="s">
        <v>3127</v>
      </c>
      <c r="D226" t="s">
        <v>176</v>
      </c>
      <c r="E226">
        <v>38454.543947999999</v>
      </c>
      <c r="F226">
        <v>542.15</v>
      </c>
      <c r="G226">
        <v>-8.4210390614087896</v>
      </c>
      <c r="H226">
        <v>1.7703802134250799</v>
      </c>
      <c r="I226">
        <v>3.9165306169485201</v>
      </c>
      <c r="J226">
        <v>4.2249462582802897</v>
      </c>
      <c r="K226">
        <v>537.49045899737803</v>
      </c>
      <c r="L226">
        <v>491.59143007674197</v>
      </c>
      <c r="M226">
        <v>51.575475302246403</v>
      </c>
      <c r="N226">
        <v>0.98606913450077305</v>
      </c>
      <c r="O226">
        <v>5.2015124965415396</v>
      </c>
      <c r="P226">
        <v>44.303965930263502</v>
      </c>
      <c r="Q226">
        <v>-2.2613998236729001E-2</v>
      </c>
    </row>
    <row r="227" spans="1:17" x14ac:dyDescent="0.3">
      <c r="A227" t="s">
        <v>548</v>
      </c>
      <c r="B227" t="s">
        <v>549</v>
      </c>
      <c r="C227" t="s">
        <v>3134</v>
      </c>
      <c r="D227" t="s">
        <v>146</v>
      </c>
      <c r="E227">
        <v>38319.702689714999</v>
      </c>
      <c r="F227">
        <v>264.25</v>
      </c>
      <c r="G227">
        <v>69.866606426668397</v>
      </c>
      <c r="H227">
        <v>4.1569910263514496</v>
      </c>
      <c r="I227">
        <v>5.4081087048315801</v>
      </c>
      <c r="J227">
        <v>-1.49152467579728</v>
      </c>
      <c r="K227">
        <v>271.34474755336498</v>
      </c>
      <c r="L227">
        <v>238.00684641165299</v>
      </c>
      <c r="M227">
        <v>47.211697338354497</v>
      </c>
      <c r="N227">
        <v>0.77665462109239902</v>
      </c>
      <c r="O227">
        <v>17.994323557237401</v>
      </c>
      <c r="P227">
        <v>126.241438356164</v>
      </c>
      <c r="Q227">
        <v>0.15112420552216599</v>
      </c>
    </row>
    <row r="228" spans="1:17" x14ac:dyDescent="0.3">
      <c r="A228" t="s">
        <v>550</v>
      </c>
      <c r="B228" t="s">
        <v>551</v>
      </c>
      <c r="C228" t="s">
        <v>3141</v>
      </c>
      <c r="D228" t="s">
        <v>217</v>
      </c>
      <c r="E228">
        <v>38216.536574149999</v>
      </c>
      <c r="F228">
        <v>9406.7000000000007</v>
      </c>
      <c r="G228">
        <v>52.784019063328401</v>
      </c>
      <c r="H228">
        <v>5.8341438629623799</v>
      </c>
      <c r="I228">
        <v>18.440818726029601</v>
      </c>
      <c r="J228">
        <v>3.5574475606341598</v>
      </c>
      <c r="K228">
        <v>9187.1308113879895</v>
      </c>
      <c r="L228">
        <v>7679.7277480622497</v>
      </c>
      <c r="M228">
        <v>45.595325428626502</v>
      </c>
      <c r="N228">
        <v>0.71407358989453096</v>
      </c>
      <c r="O228">
        <v>12.949280831747499</v>
      </c>
      <c r="P228">
        <v>106.938501644429</v>
      </c>
      <c r="Q228">
        <v>0.27987029091009402</v>
      </c>
    </row>
    <row r="229" spans="1:17" x14ac:dyDescent="0.3">
      <c r="A229" t="s">
        <v>552</v>
      </c>
      <c r="B229" t="s">
        <v>553</v>
      </c>
      <c r="C229" t="s">
        <v>3133</v>
      </c>
      <c r="D229" t="s">
        <v>51</v>
      </c>
      <c r="E229">
        <v>37837.447072520001</v>
      </c>
      <c r="F229">
        <v>1486.45</v>
      </c>
      <c r="G229">
        <v>32.6272449049562</v>
      </c>
      <c r="H229">
        <v>6.22552067168305</v>
      </c>
      <c r="I229">
        <v>4.6918463841559896</v>
      </c>
      <c r="J229">
        <v>4.9933199193997799</v>
      </c>
      <c r="K229">
        <v>1404.0188877988001</v>
      </c>
      <c r="L229">
        <v>1250.5459115241399</v>
      </c>
      <c r="M229">
        <v>59.853578203461403</v>
      </c>
      <c r="N229">
        <v>0.89681197086664199</v>
      </c>
      <c r="O229">
        <v>2.2469642436677901</v>
      </c>
      <c r="P229">
        <v>60.653877330451202</v>
      </c>
      <c r="Q229">
        <v>1.700277524139E-3</v>
      </c>
    </row>
    <row r="230" spans="1:17" x14ac:dyDescent="0.3">
      <c r="A230" t="s">
        <v>554</v>
      </c>
      <c r="B230" t="s">
        <v>555</v>
      </c>
      <c r="C230" t="s">
        <v>3129</v>
      </c>
      <c r="D230" t="s">
        <v>398</v>
      </c>
      <c r="E230">
        <v>37579.9034700599</v>
      </c>
      <c r="F230">
        <v>1977.25</v>
      </c>
      <c r="G230">
        <v>52.094554818376899</v>
      </c>
      <c r="H230">
        <v>9.6204757114558799</v>
      </c>
      <c r="I230">
        <v>65.666163624514894</v>
      </c>
      <c r="J230">
        <v>3.8180488242776498</v>
      </c>
      <c r="K230">
        <v>1783.2772389297299</v>
      </c>
      <c r="L230">
        <v>1390.5039245763001</v>
      </c>
      <c r="M230">
        <v>51.476489135170503</v>
      </c>
      <c r="N230">
        <v>0.75240452585595696</v>
      </c>
      <c r="O230">
        <v>8.9872297382728394</v>
      </c>
      <c r="P230">
        <v>105.72781188221801</v>
      </c>
      <c r="Q230">
        <v>0.13159325772345501</v>
      </c>
    </row>
    <row r="231" spans="1:17" x14ac:dyDescent="0.3">
      <c r="A231" t="s">
        <v>556</v>
      </c>
      <c r="B231" t="s">
        <v>557</v>
      </c>
      <c r="C231" t="s">
        <v>3145</v>
      </c>
      <c r="D231" t="s">
        <v>167</v>
      </c>
      <c r="E231">
        <v>37492.293828815004</v>
      </c>
      <c r="F231">
        <v>1086.4000000000001</v>
      </c>
      <c r="G231">
        <v>34.012375068913002</v>
      </c>
      <c r="H231">
        <v>-8.2334895188851895</v>
      </c>
      <c r="I231">
        <v>16.587161456397901</v>
      </c>
      <c r="J231">
        <v>-6.3929602281806899</v>
      </c>
      <c r="K231">
        <v>1087.8118901283699</v>
      </c>
      <c r="L231">
        <v>892.97273585959795</v>
      </c>
      <c r="M231">
        <v>22.250785569040001</v>
      </c>
      <c r="N231">
        <v>0.51810414896319401</v>
      </c>
      <c r="O231">
        <v>20.949926362297401</v>
      </c>
      <c r="P231">
        <v>80.345285524568396</v>
      </c>
      <c r="Q231">
        <v>6.8146863425515E-2</v>
      </c>
    </row>
    <row r="232" spans="1:17" x14ac:dyDescent="0.3">
      <c r="A232" t="s">
        <v>558</v>
      </c>
      <c r="B232" t="s">
        <v>559</v>
      </c>
      <c r="C232" t="s">
        <v>3129</v>
      </c>
      <c r="D232" t="s">
        <v>54</v>
      </c>
      <c r="E232">
        <v>37088.144453339999</v>
      </c>
      <c r="F232">
        <v>291.95</v>
      </c>
      <c r="G232">
        <v>-23.959054606707902</v>
      </c>
      <c r="H232">
        <v>-7.0987827254057096</v>
      </c>
      <c r="I232">
        <v>-12.461464952726001</v>
      </c>
      <c r="J232">
        <v>-6.3538105359506698</v>
      </c>
      <c r="K232">
        <v>315.69829843058301</v>
      </c>
      <c r="L232">
        <v>295.22376305575</v>
      </c>
      <c r="M232">
        <v>25.5685160096602</v>
      </c>
      <c r="N232">
        <v>1.39651775367468</v>
      </c>
      <c r="O232">
        <v>17.485870868299301</v>
      </c>
      <c r="P232">
        <v>23.004002527912299</v>
      </c>
      <c r="Q232">
        <v>5.2008488560872E-2</v>
      </c>
    </row>
    <row r="233" spans="1:17" x14ac:dyDescent="0.3">
      <c r="A233" t="s">
        <v>560</v>
      </c>
      <c r="B233" t="s">
        <v>561</v>
      </c>
      <c r="C233" t="s">
        <v>3129</v>
      </c>
      <c r="D233" t="s">
        <v>562</v>
      </c>
      <c r="E233">
        <v>36879.160514559997</v>
      </c>
      <c r="F233">
        <v>963.8</v>
      </c>
      <c r="G233">
        <v>61.199368285721199</v>
      </c>
      <c r="H233">
        <v>-5.8695429828419599</v>
      </c>
      <c r="I233">
        <v>23.7062492912669</v>
      </c>
      <c r="J233">
        <v>-1.99766619953115</v>
      </c>
      <c r="K233">
        <v>1037.5361594747601</v>
      </c>
      <c r="L233">
        <v>863.336120887324</v>
      </c>
      <c r="M233">
        <v>41.745444059866003</v>
      </c>
      <c r="N233">
        <v>1.12364246871937</v>
      </c>
      <c r="O233">
        <v>26.063498651172399</v>
      </c>
      <c r="P233">
        <v>92.011156489690194</v>
      </c>
      <c r="Q233">
        <v>0.128939118879942</v>
      </c>
    </row>
    <row r="234" spans="1:17" x14ac:dyDescent="0.3">
      <c r="A234" t="s">
        <v>563</v>
      </c>
      <c r="B234" t="s">
        <v>564</v>
      </c>
      <c r="C234" t="s">
        <v>3137</v>
      </c>
      <c r="D234" t="s">
        <v>77</v>
      </c>
      <c r="E234">
        <v>36337.353118749998</v>
      </c>
      <c r="F234">
        <v>1853.7</v>
      </c>
      <c r="G234">
        <v>-42.628803564120098</v>
      </c>
      <c r="H234">
        <v>4.5197694806975397</v>
      </c>
      <c r="I234">
        <v>-17.953667776876099</v>
      </c>
      <c r="J234">
        <v>6.1674938068986203</v>
      </c>
      <c r="K234">
        <v>1865.98066508177</v>
      </c>
      <c r="L234">
        <v>1917.2685191236801</v>
      </c>
      <c r="M234">
        <v>60.639498786235499</v>
      </c>
      <c r="N234">
        <v>1.0843640146808</v>
      </c>
      <c r="O234">
        <v>31.126935318552</v>
      </c>
      <c r="P234">
        <v>12.250211941383</v>
      </c>
      <c r="Q234">
        <v>-4.0341978438208997E-2</v>
      </c>
    </row>
    <row r="235" spans="1:17" x14ac:dyDescent="0.3">
      <c r="A235" t="s">
        <v>565</v>
      </c>
      <c r="B235" t="s">
        <v>566</v>
      </c>
      <c r="C235" t="s">
        <v>3129</v>
      </c>
      <c r="D235" t="s">
        <v>43</v>
      </c>
      <c r="E235">
        <v>36196.671999999999</v>
      </c>
      <c r="F235">
        <v>205.15</v>
      </c>
      <c r="G235">
        <v>25.126009628615101</v>
      </c>
      <c r="H235">
        <v>-13.639724530875499</v>
      </c>
      <c r="I235">
        <v>-22.949702244953698</v>
      </c>
      <c r="J235">
        <v>-1.4762878640846699</v>
      </c>
      <c r="K235">
        <v>245.01508243789101</v>
      </c>
      <c r="L235">
        <v>232.67146367736601</v>
      </c>
      <c r="M235">
        <v>21.4050462691485</v>
      </c>
      <c r="N235">
        <v>0.31921326099453901</v>
      </c>
      <c r="O235">
        <v>58.274433341457403</v>
      </c>
      <c r="P235">
        <v>57.686395080707101</v>
      </c>
      <c r="Q235">
        <v>2.5365221778067999E-2</v>
      </c>
    </row>
    <row r="236" spans="1:17" x14ac:dyDescent="0.3">
      <c r="A236" t="s">
        <v>567</v>
      </c>
      <c r="B236" t="s">
        <v>568</v>
      </c>
      <c r="C236" t="s">
        <v>3132</v>
      </c>
      <c r="D236" t="s">
        <v>48</v>
      </c>
      <c r="E236">
        <v>36046.790999999997</v>
      </c>
      <c r="F236">
        <v>55.96</v>
      </c>
      <c r="G236">
        <v>53.194423515613103</v>
      </c>
      <c r="H236">
        <v>-2.5897299579894599</v>
      </c>
      <c r="I236">
        <v>-30.193415437838102</v>
      </c>
      <c r="J236">
        <v>-0.11795349580275701</v>
      </c>
      <c r="K236">
        <v>62.617928548792896</v>
      </c>
      <c r="L236">
        <v>59.124785539039401</v>
      </c>
      <c r="M236">
        <v>37.315628223753997</v>
      </c>
      <c r="N236">
        <v>0.45870492697899501</v>
      </c>
      <c r="O236">
        <v>39.653323802716201</v>
      </c>
      <c r="P236">
        <v>80.516129032257993</v>
      </c>
      <c r="Q236">
        <v>0.106430190465157</v>
      </c>
    </row>
    <row r="237" spans="1:17" hidden="1" x14ac:dyDescent="0.3">
      <c r="A237" t="s">
        <v>569</v>
      </c>
      <c r="B237" t="s">
        <v>570</v>
      </c>
      <c r="C237" t="s">
        <v>3144</v>
      </c>
      <c r="D237" t="s">
        <v>34</v>
      </c>
      <c r="E237">
        <v>35881.601450417998</v>
      </c>
      <c r="F237">
        <v>50.96</v>
      </c>
      <c r="G237">
        <v>-6.95987248078813</v>
      </c>
      <c r="H237">
        <v>-5.9078096372585698</v>
      </c>
      <c r="I237">
        <v>-29.9474448859667</v>
      </c>
      <c r="J237">
        <v>-1.2605675459121699</v>
      </c>
      <c r="K237">
        <v>57.462804853400897</v>
      </c>
      <c r="L237">
        <v>55.884369115213197</v>
      </c>
      <c r="M237">
        <v>26.905409712794299</v>
      </c>
      <c r="N237">
        <v>0.445406273491667</v>
      </c>
      <c r="O237">
        <v>52.0800627943485</v>
      </c>
      <c r="P237">
        <v>39.425444596443199</v>
      </c>
      <c r="Q237">
        <v>0.10280570596102601</v>
      </c>
    </row>
    <row r="238" spans="1:17" x14ac:dyDescent="0.3">
      <c r="A238" t="s">
        <v>571</v>
      </c>
      <c r="B238" t="s">
        <v>572</v>
      </c>
      <c r="C238" t="s">
        <v>3139</v>
      </c>
      <c r="D238" t="s">
        <v>111</v>
      </c>
      <c r="E238">
        <v>35518.217528699999</v>
      </c>
      <c r="F238">
        <v>322.89999999999998</v>
      </c>
      <c r="G238">
        <v>24.056430780272098</v>
      </c>
      <c r="H238">
        <v>7.6809595607668797</v>
      </c>
      <c r="I238">
        <v>24.7425912455369</v>
      </c>
      <c r="J238">
        <v>-1.7195164948245401</v>
      </c>
      <c r="K238">
        <v>326.95427259049302</v>
      </c>
      <c r="L238">
        <v>288.82221532435199</v>
      </c>
      <c r="M238">
        <v>42.163878007503399</v>
      </c>
      <c r="N238">
        <v>1.50864961349588</v>
      </c>
      <c r="O238">
        <v>12.852276246515901</v>
      </c>
      <c r="P238">
        <v>62.465408805031402</v>
      </c>
      <c r="Q238">
        <v>1.3250091313337001E-2</v>
      </c>
    </row>
    <row r="239" spans="1:17" x14ac:dyDescent="0.3">
      <c r="A239" t="s">
        <v>573</v>
      </c>
      <c r="B239" t="s">
        <v>574</v>
      </c>
      <c r="C239" t="s">
        <v>3143</v>
      </c>
      <c r="D239" t="s">
        <v>167</v>
      </c>
      <c r="E239">
        <v>35420.422783800001</v>
      </c>
      <c r="F239">
        <v>8235.9</v>
      </c>
      <c r="G239">
        <v>200.65039330457199</v>
      </c>
      <c r="H239">
        <v>20.6724888762494</v>
      </c>
      <c r="I239">
        <v>117.333933045366</v>
      </c>
      <c r="J239">
        <v>16.025744396847799</v>
      </c>
      <c r="K239">
        <v>6736.4306563538403</v>
      </c>
      <c r="L239">
        <v>5056.4141495287204</v>
      </c>
      <c r="M239">
        <v>87.488111093189204</v>
      </c>
      <c r="N239">
        <v>1.3239144420814399</v>
      </c>
      <c r="O239">
        <v>6.24218361077721</v>
      </c>
      <c r="P239">
        <v>238.92592592592499</v>
      </c>
      <c r="Q239">
        <v>9.3007255371479997E-2</v>
      </c>
    </row>
    <row r="240" spans="1:17" x14ac:dyDescent="0.3">
      <c r="A240" t="s">
        <v>575</v>
      </c>
      <c r="B240" t="s">
        <v>576</v>
      </c>
      <c r="C240" t="s">
        <v>3137</v>
      </c>
      <c r="D240" t="s">
        <v>77</v>
      </c>
      <c r="E240">
        <v>35277.206335304902</v>
      </c>
      <c r="F240">
        <v>4366.8</v>
      </c>
      <c r="G240">
        <v>15.203875320869299</v>
      </c>
      <c r="H240">
        <v>-2.0159544661402702</v>
      </c>
      <c r="I240">
        <v>-10.681737478491801</v>
      </c>
      <c r="J240">
        <v>2.2425072514939699</v>
      </c>
      <c r="K240">
        <v>4521.59725798212</v>
      </c>
      <c r="L240">
        <v>4183.4681258875598</v>
      </c>
      <c r="M240">
        <v>39.395004056706</v>
      </c>
      <c r="N240">
        <v>0.95082020475213302</v>
      </c>
      <c r="O240">
        <v>12.1072639003389</v>
      </c>
      <c r="P240">
        <v>43.049481597955797</v>
      </c>
      <c r="Q240">
        <v>1.8472096111293999E-2</v>
      </c>
    </row>
    <row r="241" spans="1:17" x14ac:dyDescent="0.3">
      <c r="A241" t="s">
        <v>577</v>
      </c>
      <c r="B241" t="s">
        <v>578</v>
      </c>
      <c r="C241" t="s">
        <v>3129</v>
      </c>
      <c r="D241" t="s">
        <v>579</v>
      </c>
      <c r="E241">
        <v>34920.749555000002</v>
      </c>
      <c r="F241">
        <v>607.5</v>
      </c>
      <c r="G241">
        <v>4.1722867451390799</v>
      </c>
      <c r="H241">
        <v>-8.8007858859901091</v>
      </c>
      <c r="I241">
        <v>-16.212339371047801</v>
      </c>
      <c r="J241">
        <v>-0.45721804475567301</v>
      </c>
      <c r="K241">
        <v>681.41261926561594</v>
      </c>
      <c r="L241">
        <v>644.52632874257802</v>
      </c>
      <c r="M241">
        <v>25.2683265654846</v>
      </c>
      <c r="N241">
        <v>0.72534431485017203</v>
      </c>
      <c r="O241">
        <v>36.090534979423801</v>
      </c>
      <c r="P241">
        <v>40.625</v>
      </c>
      <c r="Q241">
        <v>3.0866497515652999E-2</v>
      </c>
    </row>
    <row r="242" spans="1:17" x14ac:dyDescent="0.3">
      <c r="A242" t="s">
        <v>580</v>
      </c>
      <c r="B242" t="s">
        <v>581</v>
      </c>
      <c r="C242" t="s">
        <v>3133</v>
      </c>
      <c r="D242" t="s">
        <v>187</v>
      </c>
      <c r="E242">
        <v>34697.984919399998</v>
      </c>
      <c r="F242">
        <v>869.3</v>
      </c>
      <c r="G242">
        <v>-14.7015427654025</v>
      </c>
      <c r="H242">
        <v>-4.1050282476767004</v>
      </c>
      <c r="I242">
        <v>9.1092692574391094</v>
      </c>
      <c r="J242">
        <v>1.86270644960184</v>
      </c>
      <c r="K242">
        <v>856.78653227885002</v>
      </c>
      <c r="L242">
        <v>773.116105150625</v>
      </c>
      <c r="M242">
        <v>35.747405931176303</v>
      </c>
      <c r="N242">
        <v>0.8407682218907</v>
      </c>
      <c r="O242">
        <v>8.7369147590014897</v>
      </c>
      <c r="P242">
        <v>43.059326915164903</v>
      </c>
      <c r="Q242">
        <v>1.7811707794103002E-2</v>
      </c>
    </row>
    <row r="243" spans="1:17" hidden="1" x14ac:dyDescent="0.3">
      <c r="A243" t="s">
        <v>582</v>
      </c>
      <c r="B243" t="s">
        <v>583</v>
      </c>
      <c r="C243" t="s">
        <v>3129</v>
      </c>
      <c r="D243" t="s">
        <v>43</v>
      </c>
      <c r="E243">
        <v>34660.699703630002</v>
      </c>
      <c r="F243">
        <v>381.45</v>
      </c>
      <c r="G243">
        <v>-1.5076880982631899</v>
      </c>
      <c r="H243">
        <v>-2.5283044201507399</v>
      </c>
      <c r="I243">
        <v>14.5205901644027</v>
      </c>
      <c r="J243">
        <v>5.9177193228622302</v>
      </c>
      <c r="K243">
        <v>364.21665511313603</v>
      </c>
      <c r="M243">
        <v>51.939701186622898</v>
      </c>
      <c r="N243">
        <v>0.92914410810909298</v>
      </c>
      <c r="O243">
        <v>6.8029885961462702</v>
      </c>
      <c r="P243">
        <v>36.941303177167399</v>
      </c>
    </row>
    <row r="244" spans="1:17" x14ac:dyDescent="0.3">
      <c r="A244" t="s">
        <v>584</v>
      </c>
      <c r="B244" t="s">
        <v>585</v>
      </c>
      <c r="C244" t="s">
        <v>3131</v>
      </c>
      <c r="D244" t="s">
        <v>40</v>
      </c>
      <c r="E244">
        <v>34318.281030799997</v>
      </c>
      <c r="F244">
        <v>6407.1</v>
      </c>
      <c r="G244">
        <v>177.403155022269</v>
      </c>
      <c r="H244">
        <v>-6.4950846059401002</v>
      </c>
      <c r="I244">
        <v>85.634867897495795</v>
      </c>
      <c r="J244">
        <v>-1.28101087768394</v>
      </c>
      <c r="K244">
        <v>6166.3248352979299</v>
      </c>
      <c r="L244">
        <v>4310.5185158166096</v>
      </c>
      <c r="M244">
        <v>34.449981151444497</v>
      </c>
      <c r="N244">
        <v>0.29384240470997502</v>
      </c>
      <c r="O244">
        <v>32.353170701253298</v>
      </c>
      <c r="P244">
        <v>221.62542041062201</v>
      </c>
      <c r="Q244">
        <v>0.17227882922290999</v>
      </c>
    </row>
    <row r="245" spans="1:17" x14ac:dyDescent="0.3">
      <c r="A245" t="s">
        <v>586</v>
      </c>
      <c r="B245" t="s">
        <v>587</v>
      </c>
      <c r="C245" t="s">
        <v>3138</v>
      </c>
      <c r="D245" t="s">
        <v>588</v>
      </c>
      <c r="E245">
        <v>34135.887338250002</v>
      </c>
      <c r="F245">
        <v>1212.55</v>
      </c>
      <c r="G245">
        <v>-23.0740900373758</v>
      </c>
      <c r="H245">
        <v>0.35856306750773698</v>
      </c>
      <c r="I245">
        <v>4.4823114064490204</v>
      </c>
      <c r="J245">
        <v>3.28775750410749</v>
      </c>
      <c r="K245">
        <v>1267.8168342126901</v>
      </c>
      <c r="L245">
        <v>1205.1173185830601</v>
      </c>
      <c r="M245">
        <v>47.238500733779802</v>
      </c>
      <c r="N245">
        <v>0.40617005126955402</v>
      </c>
      <c r="O245">
        <v>18.8569543523978</v>
      </c>
      <c r="P245">
        <v>22.473612443815899</v>
      </c>
      <c r="Q245">
        <v>0.110577457109736</v>
      </c>
    </row>
    <row r="246" spans="1:17" x14ac:dyDescent="0.3">
      <c r="A246" t="s">
        <v>589</v>
      </c>
      <c r="B246" t="s">
        <v>590</v>
      </c>
      <c r="C246" t="s">
        <v>3129</v>
      </c>
      <c r="D246" t="s">
        <v>43</v>
      </c>
      <c r="E246">
        <v>33968.468527375</v>
      </c>
      <c r="F246">
        <v>571.70000000000005</v>
      </c>
      <c r="G246">
        <v>-28.001776118086401</v>
      </c>
      <c r="H246">
        <v>-9.2872121182836302</v>
      </c>
      <c r="I246">
        <v>-8.6540679121943693</v>
      </c>
      <c r="J246">
        <v>-0.80443202382466605</v>
      </c>
      <c r="K246">
        <v>599.70812342300803</v>
      </c>
      <c r="L246">
        <v>578.75901860173894</v>
      </c>
      <c r="M246">
        <v>24.085282007093099</v>
      </c>
      <c r="N246">
        <v>0.68039238422062298</v>
      </c>
      <c r="O246">
        <v>13.171243659261799</v>
      </c>
      <c r="P246">
        <v>25.703605980650799</v>
      </c>
      <c r="Q246">
        <v>-9.0789622842295997E-2</v>
      </c>
    </row>
    <row r="247" spans="1:17" hidden="1" x14ac:dyDescent="0.3">
      <c r="A247" t="s">
        <v>591</v>
      </c>
      <c r="B247" t="s">
        <v>592</v>
      </c>
      <c r="C247" t="s">
        <v>3144</v>
      </c>
      <c r="D247" t="s">
        <v>111</v>
      </c>
      <c r="E247">
        <v>33902.7262357</v>
      </c>
      <c r="F247">
        <v>625.5</v>
      </c>
      <c r="G247">
        <v>-34.057350136543299</v>
      </c>
      <c r="H247">
        <v>5.1518236333406797</v>
      </c>
      <c r="I247">
        <v>-18.029071873877399</v>
      </c>
      <c r="J247">
        <v>8.5802780936440701</v>
      </c>
      <c r="M247">
        <v>55.075470726653002</v>
      </c>
      <c r="O247">
        <v>13.1414868105515</v>
      </c>
      <c r="P247">
        <v>6.4499659632402997</v>
      </c>
    </row>
    <row r="248" spans="1:17" x14ac:dyDescent="0.3">
      <c r="A248" t="s">
        <v>593</v>
      </c>
      <c r="B248" t="s">
        <v>594</v>
      </c>
      <c r="C248" t="s">
        <v>3129</v>
      </c>
      <c r="D248" t="s">
        <v>227</v>
      </c>
      <c r="E248">
        <v>33552.017565920003</v>
      </c>
      <c r="F248">
        <v>6432.35</v>
      </c>
      <c r="G248">
        <v>75.233448436504702</v>
      </c>
      <c r="H248">
        <v>-7.4091707937185101</v>
      </c>
      <c r="I248">
        <v>-19.029725362112298</v>
      </c>
      <c r="J248">
        <v>0.587119998277845</v>
      </c>
      <c r="K248">
        <v>6711.1746225335801</v>
      </c>
      <c r="L248">
        <v>6028.0282455428796</v>
      </c>
      <c r="M248">
        <v>29.584204539707201</v>
      </c>
      <c r="N248">
        <v>0.59999065390325301</v>
      </c>
      <c r="O248">
        <v>51.684065699161202</v>
      </c>
      <c r="P248">
        <v>122.95840554592699</v>
      </c>
      <c r="Q248">
        <v>0.138558846748012</v>
      </c>
    </row>
    <row r="249" spans="1:17" x14ac:dyDescent="0.3">
      <c r="A249" t="s">
        <v>595</v>
      </c>
      <c r="B249" t="s">
        <v>596</v>
      </c>
      <c r="C249" t="s">
        <v>3142</v>
      </c>
      <c r="D249" t="s">
        <v>135</v>
      </c>
      <c r="E249">
        <v>33458.744169999998</v>
      </c>
      <c r="F249">
        <v>1378.75</v>
      </c>
      <c r="G249">
        <v>103.703738586448</v>
      </c>
      <c r="H249">
        <v>5.1394512294848402</v>
      </c>
      <c r="I249">
        <v>32.976660780317701</v>
      </c>
      <c r="J249">
        <v>1.76203385573402</v>
      </c>
      <c r="K249">
        <v>1294.95498330689</v>
      </c>
      <c r="L249">
        <v>1118.4641762628301</v>
      </c>
      <c r="M249">
        <v>54.0606230554692</v>
      </c>
      <c r="N249">
        <v>1.3998149578592101</v>
      </c>
      <c r="O249">
        <v>5.3925657298277301</v>
      </c>
      <c r="P249">
        <v>137.24511743955901</v>
      </c>
      <c r="Q249">
        <v>0.14535993062479199</v>
      </c>
    </row>
    <row r="250" spans="1:17" x14ac:dyDescent="0.3">
      <c r="A250" t="s">
        <v>597</v>
      </c>
      <c r="B250" t="s">
        <v>598</v>
      </c>
      <c r="C250" t="s">
        <v>3135</v>
      </c>
      <c r="D250" t="s">
        <v>415</v>
      </c>
      <c r="E250">
        <v>32488.588892629999</v>
      </c>
      <c r="F250">
        <v>502.25</v>
      </c>
      <c r="G250">
        <v>9.1763276260540092</v>
      </c>
      <c r="H250">
        <v>0.83663827110428501</v>
      </c>
      <c r="I250">
        <v>-3.25182908207857</v>
      </c>
      <c r="J250">
        <v>-2.4367011368200999</v>
      </c>
      <c r="K250">
        <v>519.01499589229502</v>
      </c>
      <c r="L250">
        <v>490.31675136018498</v>
      </c>
      <c r="M250">
        <v>36.345424881872397</v>
      </c>
      <c r="N250">
        <v>1.00438397580524</v>
      </c>
      <c r="O250">
        <v>16.455948232951702</v>
      </c>
      <c r="P250">
        <v>36.4439011138277</v>
      </c>
      <c r="Q250">
        <v>0.10621392418172999</v>
      </c>
    </row>
    <row r="251" spans="1:17" x14ac:dyDescent="0.3">
      <c r="A251" t="s">
        <v>599</v>
      </c>
      <c r="B251" t="s">
        <v>600</v>
      </c>
      <c r="C251" t="s">
        <v>3131</v>
      </c>
      <c r="D251" t="s">
        <v>195</v>
      </c>
      <c r="E251">
        <v>32425.4025</v>
      </c>
      <c r="F251">
        <v>732.8</v>
      </c>
      <c r="G251">
        <v>18.329188681434101</v>
      </c>
      <c r="H251">
        <v>-10.337709922961601</v>
      </c>
      <c r="I251">
        <v>51.113589890423597</v>
      </c>
      <c r="J251">
        <v>2.07658641605228</v>
      </c>
      <c r="K251">
        <v>767.54632818581399</v>
      </c>
      <c r="L251">
        <v>651.40456271852895</v>
      </c>
      <c r="M251">
        <v>35.742556993155802</v>
      </c>
      <c r="N251">
        <v>0.58186801805019905</v>
      </c>
      <c r="O251">
        <v>17.358078602620001</v>
      </c>
      <c r="P251">
        <v>75.689283145528606</v>
      </c>
      <c r="Q251">
        <v>1.4739269812962001E-2</v>
      </c>
    </row>
    <row r="252" spans="1:17" x14ac:dyDescent="0.3">
      <c r="A252" t="s">
        <v>601</v>
      </c>
      <c r="B252" t="s">
        <v>602</v>
      </c>
      <c r="C252" t="s">
        <v>3141</v>
      </c>
      <c r="D252" t="s">
        <v>217</v>
      </c>
      <c r="E252">
        <v>32315.837234499999</v>
      </c>
      <c r="F252">
        <v>4870.8</v>
      </c>
      <c r="G252">
        <v>58.9560238103073</v>
      </c>
      <c r="H252">
        <v>8.5696643848387701</v>
      </c>
      <c r="I252">
        <v>83.268400928804596</v>
      </c>
      <c r="J252">
        <v>-5.5914366951797296</v>
      </c>
      <c r="K252">
        <v>4910.1889666138004</v>
      </c>
      <c r="L252">
        <v>3719.95107632601</v>
      </c>
      <c r="M252">
        <v>32.0255953156964</v>
      </c>
      <c r="N252">
        <v>0.72202720028155498</v>
      </c>
      <c r="O252">
        <v>19.2822534285948</v>
      </c>
      <c r="P252">
        <v>125.708989805375</v>
      </c>
    </row>
    <row r="253" spans="1:17" hidden="1" x14ac:dyDescent="0.3">
      <c r="A253" t="s">
        <v>603</v>
      </c>
      <c r="B253" t="s">
        <v>604</v>
      </c>
      <c r="C253" t="s">
        <v>3144</v>
      </c>
      <c r="D253" t="s">
        <v>135</v>
      </c>
      <c r="E253">
        <v>32216.064643341</v>
      </c>
      <c r="F253">
        <v>394.84</v>
      </c>
      <c r="G253">
        <v>3.7170281040071802</v>
      </c>
      <c r="H253">
        <v>0.99774356509173301</v>
      </c>
      <c r="I253">
        <v>-4.6205056111602998</v>
      </c>
      <c r="J253">
        <v>5.6879516006049702</v>
      </c>
      <c r="K253">
        <v>382.817250514357</v>
      </c>
      <c r="L253">
        <v>362.26893101622801</v>
      </c>
      <c r="M253">
        <v>56.330526885428</v>
      </c>
      <c r="N253">
        <v>1.0919013377601099</v>
      </c>
      <c r="O253">
        <v>1.0535913281329099</v>
      </c>
      <c r="P253">
        <v>39.028169014084497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607</v>
      </c>
      <c r="D254" t="s">
        <v>607</v>
      </c>
      <c r="E254">
        <v>32210.842290000001</v>
      </c>
      <c r="F254">
        <v>918</v>
      </c>
      <c r="G254">
        <v>0.85911042687537098</v>
      </c>
      <c r="H254">
        <v>8.7613504283335395</v>
      </c>
      <c r="I254">
        <v>1.6717780861337499</v>
      </c>
      <c r="J254">
        <v>1.5705150967935799</v>
      </c>
      <c r="K254">
        <v>896.70551722417702</v>
      </c>
      <c r="L254">
        <v>836.02394317254095</v>
      </c>
      <c r="M254">
        <v>51.883804146294203</v>
      </c>
      <c r="N254">
        <v>1.49402275931243</v>
      </c>
      <c r="O254">
        <v>14.705882352941099</v>
      </c>
      <c r="P254">
        <v>29.295774647887299</v>
      </c>
      <c r="Q254">
        <v>7.7877644342369004E-2</v>
      </c>
    </row>
    <row r="255" spans="1:17" x14ac:dyDescent="0.3">
      <c r="A255" t="s">
        <v>608</v>
      </c>
      <c r="B255" t="s">
        <v>609</v>
      </c>
      <c r="C255" t="s">
        <v>3129</v>
      </c>
      <c r="D255" t="s">
        <v>422</v>
      </c>
      <c r="E255">
        <v>32169.733035000001</v>
      </c>
      <c r="F255">
        <v>4289.6000000000004</v>
      </c>
      <c r="G255">
        <v>-16.1070795789934</v>
      </c>
      <c r="H255">
        <v>-4.0833370589273796</v>
      </c>
      <c r="I255">
        <v>-22.5048898573319</v>
      </c>
      <c r="J255">
        <v>-0.436723021183126</v>
      </c>
      <c r="K255">
        <v>4518.7022200039501</v>
      </c>
      <c r="L255">
        <v>4373.2707938435597</v>
      </c>
      <c r="M255">
        <v>27.514022168414201</v>
      </c>
      <c r="N255">
        <v>0.83817224835058701</v>
      </c>
      <c r="O255">
        <v>22.820309585975298</v>
      </c>
      <c r="P255">
        <v>17.179774360094999</v>
      </c>
      <c r="Q255">
        <v>3.4243884859252997E-2</v>
      </c>
    </row>
    <row r="256" spans="1:17" x14ac:dyDescent="0.3">
      <c r="A256" t="s">
        <v>610</v>
      </c>
      <c r="B256" t="s">
        <v>611</v>
      </c>
      <c r="C256" t="s">
        <v>3146</v>
      </c>
      <c r="D256" t="s">
        <v>612</v>
      </c>
      <c r="E256">
        <v>31993.759874700001</v>
      </c>
      <c r="F256">
        <v>794.9</v>
      </c>
      <c r="G256">
        <v>3.8379023416906701</v>
      </c>
      <c r="H256">
        <v>1.9051937482902801</v>
      </c>
      <c r="I256">
        <v>20.421336025693702</v>
      </c>
      <c r="J256">
        <v>1.0673241296850899</v>
      </c>
      <c r="K256">
        <v>812.80851451839703</v>
      </c>
      <c r="L256">
        <v>729.24678403707003</v>
      </c>
      <c r="M256">
        <v>40.195382249375101</v>
      </c>
      <c r="N256">
        <v>0.51619913880952595</v>
      </c>
      <c r="O256">
        <v>15.8636306453642</v>
      </c>
      <c r="P256">
        <v>40.045806906271999</v>
      </c>
      <c r="Q256">
        <v>3.5657537914263002E-2</v>
      </c>
    </row>
    <row r="257" spans="1:17" x14ac:dyDescent="0.3">
      <c r="A257" t="s">
        <v>613</v>
      </c>
      <c r="B257" t="s">
        <v>614</v>
      </c>
      <c r="C257" t="s">
        <v>3136</v>
      </c>
      <c r="D257" t="s">
        <v>615</v>
      </c>
      <c r="E257">
        <v>31945.638500699999</v>
      </c>
      <c r="F257">
        <v>311.60000000000002</v>
      </c>
      <c r="G257">
        <v>83.173709149920597</v>
      </c>
      <c r="H257">
        <v>8.4319863545922509</v>
      </c>
      <c r="I257">
        <v>-16.0967373460491</v>
      </c>
      <c r="J257">
        <v>-1.6949252655829901</v>
      </c>
      <c r="K257">
        <v>325.34482733178299</v>
      </c>
      <c r="L257">
        <v>296.56405937363797</v>
      </c>
      <c r="M257">
        <v>43.961458358180202</v>
      </c>
      <c r="N257">
        <v>1.30744742665561</v>
      </c>
      <c r="O257">
        <v>33.440308087291299</v>
      </c>
      <c r="P257">
        <v>129.708809436048</v>
      </c>
      <c r="Q257">
        <v>0.10422473308952</v>
      </c>
    </row>
    <row r="258" spans="1:17" x14ac:dyDescent="0.3">
      <c r="A258" t="s">
        <v>616</v>
      </c>
      <c r="B258" t="s">
        <v>617</v>
      </c>
      <c r="C258" t="s">
        <v>3135</v>
      </c>
      <c r="D258" t="s">
        <v>190</v>
      </c>
      <c r="E258">
        <v>31938.20295264</v>
      </c>
      <c r="F258">
        <v>2181.5</v>
      </c>
      <c r="G258">
        <v>14.368851205211801</v>
      </c>
      <c r="H258">
        <v>-9.0254708855314405</v>
      </c>
      <c r="I258">
        <v>4.3691469400773304</v>
      </c>
      <c r="J258">
        <v>-0.39455693999743802</v>
      </c>
      <c r="K258">
        <v>2447.5889438355598</v>
      </c>
      <c r="L258">
        <v>2224.21130773101</v>
      </c>
      <c r="M258">
        <v>22.5179457873088</v>
      </c>
      <c r="N258">
        <v>1.7438387069513701</v>
      </c>
      <c r="O258">
        <v>40.330048132019201</v>
      </c>
      <c r="P258">
        <v>41.651245089445098</v>
      </c>
      <c r="Q258">
        <v>2.1858411537384E-2</v>
      </c>
    </row>
    <row r="259" spans="1:17" x14ac:dyDescent="0.3">
      <c r="A259" t="s">
        <v>618</v>
      </c>
      <c r="B259" t="s">
        <v>619</v>
      </c>
      <c r="C259" t="s">
        <v>3139</v>
      </c>
      <c r="D259" t="s">
        <v>607</v>
      </c>
      <c r="E259">
        <v>31551.367659740001</v>
      </c>
      <c r="F259">
        <v>1265.9000000000001</v>
      </c>
      <c r="G259">
        <v>-27.968064786657202</v>
      </c>
      <c r="H259">
        <v>3.0897415814453999</v>
      </c>
      <c r="I259">
        <v>27.746311015862801</v>
      </c>
      <c r="J259">
        <v>-0.292198358282306</v>
      </c>
      <c r="K259">
        <v>1233.8285399604199</v>
      </c>
      <c r="L259">
        <v>1147.8978942200399</v>
      </c>
      <c r="M259">
        <v>44.930851184777801</v>
      </c>
      <c r="N259">
        <v>1.4653363851327199</v>
      </c>
      <c r="O259">
        <v>17.536930247254901</v>
      </c>
      <c r="P259">
        <v>42.870041194063504</v>
      </c>
      <c r="Q259">
        <v>2.1178274713755999E-2</v>
      </c>
    </row>
    <row r="260" spans="1:17" x14ac:dyDescent="0.3">
      <c r="A260" t="s">
        <v>620</v>
      </c>
      <c r="B260" t="s">
        <v>621</v>
      </c>
      <c r="C260" t="s">
        <v>3127</v>
      </c>
      <c r="D260" t="s">
        <v>18</v>
      </c>
      <c r="E260">
        <v>31439.869460603</v>
      </c>
      <c r="F260">
        <v>172.17</v>
      </c>
      <c r="G260">
        <v>59.965178886368399</v>
      </c>
      <c r="H260">
        <v>-8.3408458356666202</v>
      </c>
      <c r="I260">
        <v>-36.291108523221503</v>
      </c>
      <c r="J260">
        <v>3.05429208017325</v>
      </c>
      <c r="K260">
        <v>195.531096402538</v>
      </c>
      <c r="L260">
        <v>190.432256195799</v>
      </c>
      <c r="M260">
        <v>38.174646186494797</v>
      </c>
      <c r="N260">
        <v>0.39062437123784</v>
      </c>
      <c r="O260">
        <v>68.002555613637696</v>
      </c>
      <c r="P260">
        <v>90.243093922651894</v>
      </c>
      <c r="Q260">
        <v>0.11305486220697999</v>
      </c>
    </row>
    <row r="261" spans="1:17" x14ac:dyDescent="0.3">
      <c r="A261" t="s">
        <v>622</v>
      </c>
      <c r="B261" t="s">
        <v>623</v>
      </c>
      <c r="C261" t="s">
        <v>3143</v>
      </c>
      <c r="D261" t="s">
        <v>276</v>
      </c>
      <c r="E261">
        <v>31329.892256159899</v>
      </c>
      <c r="F261">
        <v>599.25</v>
      </c>
      <c r="G261">
        <v>127.808748584483</v>
      </c>
      <c r="H261">
        <v>20.7339202047173</v>
      </c>
      <c r="I261">
        <v>72.422752552587198</v>
      </c>
      <c r="J261">
        <v>0.3109743146592</v>
      </c>
      <c r="K261">
        <v>554.97490472652896</v>
      </c>
      <c r="L261">
        <v>414.868845512897</v>
      </c>
      <c r="M261">
        <v>49.5840982240261</v>
      </c>
      <c r="N261">
        <v>1.1085038926258499</v>
      </c>
      <c r="O261">
        <v>14.926992073425099</v>
      </c>
      <c r="P261">
        <v>167.52232142857099</v>
      </c>
      <c r="Q261">
        <v>0.24412472867216101</v>
      </c>
    </row>
    <row r="262" spans="1:17" x14ac:dyDescent="0.3">
      <c r="A262" t="s">
        <v>624</v>
      </c>
      <c r="B262" t="s">
        <v>625</v>
      </c>
      <c r="C262" t="s">
        <v>3129</v>
      </c>
      <c r="D262" t="s">
        <v>54</v>
      </c>
      <c r="E262">
        <v>30716.894223300002</v>
      </c>
      <c r="F262">
        <v>379.95</v>
      </c>
      <c r="G262">
        <v>-24.695729905986401</v>
      </c>
      <c r="H262">
        <v>3.1723350720611099</v>
      </c>
      <c r="I262">
        <v>-32.389188480020003</v>
      </c>
      <c r="J262">
        <v>3.8190333949942201</v>
      </c>
      <c r="K262">
        <v>395.33134773827499</v>
      </c>
      <c r="L262">
        <v>413.00695081976198</v>
      </c>
      <c r="M262">
        <v>47.124971959049901</v>
      </c>
      <c r="N262">
        <v>0.59625496099452402</v>
      </c>
      <c r="O262">
        <v>36.781155415186198</v>
      </c>
      <c r="P262">
        <v>12.9794826048171</v>
      </c>
      <c r="Q262">
        <v>9.5515211566281996E-2</v>
      </c>
    </row>
    <row r="263" spans="1:17" hidden="1" x14ac:dyDescent="0.3">
      <c r="A263" t="s">
        <v>626</v>
      </c>
      <c r="B263" t="s">
        <v>627</v>
      </c>
      <c r="C263" t="s">
        <v>3144</v>
      </c>
      <c r="D263" t="s">
        <v>143</v>
      </c>
      <c r="E263">
        <v>30602.690117999999</v>
      </c>
      <c r="F263">
        <v>1713.95</v>
      </c>
      <c r="G263">
        <v>167.37030101483299</v>
      </c>
      <c r="H263">
        <v>9.8154833272881898</v>
      </c>
      <c r="I263">
        <v>106.613648380417</v>
      </c>
      <c r="J263">
        <v>8.0139443537335104</v>
      </c>
      <c r="K263">
        <v>1545.61937681263</v>
      </c>
      <c r="L263">
        <v>1115.8168418079699</v>
      </c>
      <c r="M263">
        <v>68.480010767207105</v>
      </c>
      <c r="N263">
        <v>0.90377250120665198</v>
      </c>
      <c r="O263">
        <v>6.7709093030718401</v>
      </c>
      <c r="P263">
        <v>200.69298245613999</v>
      </c>
    </row>
    <row r="264" spans="1:17" x14ac:dyDescent="0.3">
      <c r="A264" t="s">
        <v>628</v>
      </c>
      <c r="B264" t="s">
        <v>629</v>
      </c>
      <c r="C264" t="s">
        <v>3133</v>
      </c>
      <c r="D264" t="s">
        <v>51</v>
      </c>
      <c r="E264">
        <v>30543.976245659898</v>
      </c>
      <c r="F264">
        <v>1160.5</v>
      </c>
      <c r="G264">
        <v>78.907016571376303</v>
      </c>
      <c r="H264">
        <v>-0.204575228633642</v>
      </c>
      <c r="I264">
        <v>74.553788690888993</v>
      </c>
      <c r="J264">
        <v>7.6363858435720404</v>
      </c>
      <c r="K264">
        <v>1086.04756525844</v>
      </c>
      <c r="L264">
        <v>839.23369761376296</v>
      </c>
      <c r="M264">
        <v>56.390626204823</v>
      </c>
      <c r="N264">
        <v>0.51345608845565405</v>
      </c>
      <c r="O264">
        <v>10.9780267126238</v>
      </c>
      <c r="P264">
        <v>114.510166358595</v>
      </c>
      <c r="Q264">
        <v>8.9473886442201001E-2</v>
      </c>
    </row>
    <row r="265" spans="1:17" x14ac:dyDescent="0.3">
      <c r="A265" t="s">
        <v>630</v>
      </c>
      <c r="B265" t="s">
        <v>631</v>
      </c>
      <c r="C265" t="s">
        <v>3132</v>
      </c>
      <c r="D265" t="s">
        <v>48</v>
      </c>
      <c r="E265">
        <v>30421.8</v>
      </c>
      <c r="F265">
        <v>115.83</v>
      </c>
      <c r="G265">
        <v>174.43233496978701</v>
      </c>
      <c r="H265">
        <v>-4.6900761483158302</v>
      </c>
      <c r="I265">
        <v>18.468464650984899</v>
      </c>
      <c r="J265">
        <v>-1.0963778532411499</v>
      </c>
      <c r="K265">
        <v>117.060235636744</v>
      </c>
      <c r="L265">
        <v>96.726316505453298</v>
      </c>
      <c r="M265">
        <v>37.428394599968598</v>
      </c>
      <c r="N265">
        <v>0.34999241404889198</v>
      </c>
      <c r="O265">
        <v>20.722898500676202</v>
      </c>
      <c r="P265">
        <v>201.90269331016501</v>
      </c>
      <c r="Q265">
        <v>0.13139069985040799</v>
      </c>
    </row>
    <row r="266" spans="1:17" x14ac:dyDescent="0.3">
      <c r="A266" t="s">
        <v>632</v>
      </c>
      <c r="B266" t="s">
        <v>633</v>
      </c>
      <c r="C266" t="s">
        <v>3147</v>
      </c>
      <c r="D266" t="s">
        <v>634</v>
      </c>
      <c r="E266">
        <v>30388.998695999999</v>
      </c>
      <c r="F266">
        <v>2637.65</v>
      </c>
      <c r="G266">
        <v>113.839998747175</v>
      </c>
      <c r="H266">
        <v>14.0543528833193</v>
      </c>
      <c r="I266">
        <v>41.244007492766499</v>
      </c>
      <c r="J266">
        <v>3.8456946445097202</v>
      </c>
      <c r="K266">
        <v>2530.8068523330098</v>
      </c>
      <c r="L266">
        <v>2016.1093811768101</v>
      </c>
      <c r="M266">
        <v>49.217681787403201</v>
      </c>
      <c r="N266">
        <v>0.57647189993278602</v>
      </c>
      <c r="O266">
        <v>11.328265691050699</v>
      </c>
      <c r="P266">
        <v>152.056954465096</v>
      </c>
      <c r="Q266">
        <v>0.12880614011101801</v>
      </c>
    </row>
    <row r="267" spans="1:17" x14ac:dyDescent="0.3">
      <c r="A267" t="s">
        <v>635</v>
      </c>
      <c r="B267" t="s">
        <v>636</v>
      </c>
      <c r="C267" t="s">
        <v>3133</v>
      </c>
      <c r="D267" t="s">
        <v>51</v>
      </c>
      <c r="E267">
        <v>30246.532465535998</v>
      </c>
      <c r="F267">
        <v>218.02</v>
      </c>
      <c r="G267">
        <v>97.560436329547898</v>
      </c>
      <c r="H267">
        <v>1.3786498403184699</v>
      </c>
      <c r="I267">
        <v>46.712648282613998</v>
      </c>
      <c r="J267">
        <v>5.7042859894953297</v>
      </c>
      <c r="K267">
        <v>204.343342132473</v>
      </c>
      <c r="L267">
        <v>163.32866036283099</v>
      </c>
      <c r="M267">
        <v>58.426539470533399</v>
      </c>
      <c r="N267">
        <v>1.04222846931825</v>
      </c>
      <c r="O267">
        <v>11.9117512154848</v>
      </c>
      <c r="P267">
        <v>149.16571428571399</v>
      </c>
    </row>
    <row r="268" spans="1:17" x14ac:dyDescent="0.3">
      <c r="A268" t="s">
        <v>637</v>
      </c>
      <c r="B268" t="s">
        <v>638</v>
      </c>
      <c r="C268" t="s">
        <v>3140</v>
      </c>
      <c r="D268" t="s">
        <v>436</v>
      </c>
      <c r="E268">
        <v>30204.663255315001</v>
      </c>
      <c r="F268">
        <v>404.05</v>
      </c>
      <c r="G268">
        <v>-27.471341268373401</v>
      </c>
      <c r="H268">
        <v>-0.199991262598777</v>
      </c>
      <c r="I268">
        <v>-21.334074778497499</v>
      </c>
      <c r="J268">
        <v>-1.5770547826088099</v>
      </c>
      <c r="K268">
        <v>417.30173301714899</v>
      </c>
      <c r="L268">
        <v>417.03225507570602</v>
      </c>
      <c r="M268">
        <v>26.705663699585099</v>
      </c>
      <c r="N268">
        <v>0.62790533793521697</v>
      </c>
      <c r="O268">
        <v>20.777131543125801</v>
      </c>
      <c r="P268">
        <v>14.0739695087521</v>
      </c>
      <c r="Q268">
        <v>-7.1367846952941003E-2</v>
      </c>
    </row>
    <row r="269" spans="1:17" x14ac:dyDescent="0.3">
      <c r="A269" t="s">
        <v>639</v>
      </c>
      <c r="B269" t="s">
        <v>640</v>
      </c>
      <c r="C269" t="s">
        <v>3129</v>
      </c>
      <c r="D269" t="s">
        <v>24</v>
      </c>
      <c r="E269">
        <v>30102.606441749998</v>
      </c>
      <c r="F269">
        <v>184.34</v>
      </c>
      <c r="G269">
        <v>-51.3664173477231</v>
      </c>
      <c r="H269">
        <v>-3.9474168385678898</v>
      </c>
      <c r="I269">
        <v>-10.4660914506601</v>
      </c>
      <c r="J269">
        <v>-3.9271183560600602</v>
      </c>
      <c r="K269">
        <v>199.961020224169</v>
      </c>
      <c r="L269">
        <v>204.232412660991</v>
      </c>
      <c r="M269">
        <v>21.243928612166801</v>
      </c>
      <c r="N269">
        <v>0.78347451606108298</v>
      </c>
      <c r="O269">
        <v>42.725398719756903</v>
      </c>
      <c r="P269">
        <v>8.9801950931126306</v>
      </c>
      <c r="Q269">
        <v>-0.11389337080131599</v>
      </c>
    </row>
    <row r="270" spans="1:17" x14ac:dyDescent="0.3">
      <c r="A270" t="s">
        <v>641</v>
      </c>
      <c r="B270" t="s">
        <v>642</v>
      </c>
      <c r="C270" t="s">
        <v>3138</v>
      </c>
      <c r="D270" t="s">
        <v>325</v>
      </c>
      <c r="E270">
        <v>29974.738555799999</v>
      </c>
      <c r="F270">
        <v>2311.6999999999998</v>
      </c>
      <c r="G270">
        <v>14.1936762361773</v>
      </c>
      <c r="H270">
        <v>7.0159495485554801</v>
      </c>
      <c r="I270">
        <v>53.541286098102397</v>
      </c>
      <c r="J270">
        <v>10.692896421242001</v>
      </c>
      <c r="K270">
        <v>2105.5343963598698</v>
      </c>
      <c r="L270">
        <v>1790.85732753764</v>
      </c>
      <c r="M270">
        <v>84.779988875171597</v>
      </c>
      <c r="N270">
        <v>1.3021311316014501</v>
      </c>
      <c r="O270">
        <v>2.92425487736298</v>
      </c>
      <c r="P270">
        <v>94.8992496416828</v>
      </c>
      <c r="Q270">
        <v>-4.2358461525733998E-2</v>
      </c>
    </row>
    <row r="271" spans="1:17" x14ac:dyDescent="0.3">
      <c r="A271" t="s">
        <v>643</v>
      </c>
      <c r="B271" t="s">
        <v>644</v>
      </c>
      <c r="C271" t="s">
        <v>3143</v>
      </c>
      <c r="D271" t="s">
        <v>406</v>
      </c>
      <c r="E271">
        <v>29846.268007659899</v>
      </c>
      <c r="F271">
        <v>6587.45</v>
      </c>
      <c r="G271">
        <v>-3.9699469238294198</v>
      </c>
      <c r="H271">
        <v>5.3226448126174901</v>
      </c>
      <c r="I271">
        <v>11.967732090339601</v>
      </c>
      <c r="J271">
        <v>9.8963352474423605</v>
      </c>
      <c r="K271">
        <v>6401.1602063605496</v>
      </c>
      <c r="L271">
        <v>5959.7785552259302</v>
      </c>
      <c r="M271">
        <v>69.147740951179202</v>
      </c>
      <c r="N271">
        <v>1.3429944537996801</v>
      </c>
      <c r="O271">
        <v>9.2509241056858205</v>
      </c>
      <c r="P271">
        <v>36.870701655966201</v>
      </c>
      <c r="Q271">
        <v>-1.056318043494E-3</v>
      </c>
    </row>
    <row r="272" spans="1:17" x14ac:dyDescent="0.3">
      <c r="A272" t="s">
        <v>645</v>
      </c>
      <c r="B272" t="s">
        <v>646</v>
      </c>
      <c r="C272" t="s">
        <v>3135</v>
      </c>
      <c r="D272" t="s">
        <v>540</v>
      </c>
      <c r="E272">
        <v>29824.794109271901</v>
      </c>
      <c r="F272">
        <v>65.92</v>
      </c>
      <c r="G272">
        <v>-18.977558973442498</v>
      </c>
      <c r="H272">
        <v>-2.9590509755751899</v>
      </c>
      <c r="I272">
        <v>-15.897530622153401</v>
      </c>
      <c r="J272">
        <v>-2.2684926202545599</v>
      </c>
      <c r="K272">
        <v>70.466181342609502</v>
      </c>
      <c r="L272">
        <v>68.540346573280402</v>
      </c>
      <c r="M272">
        <v>26.9685049454745</v>
      </c>
      <c r="N272">
        <v>1.3157840647372001</v>
      </c>
      <c r="O272">
        <v>21.3592233009708</v>
      </c>
      <c r="P272">
        <v>13.9498703543647</v>
      </c>
      <c r="Q272">
        <v>2.8461406330223E-2</v>
      </c>
    </row>
    <row r="273" spans="1:17" x14ac:dyDescent="0.3">
      <c r="A273" t="s">
        <v>647</v>
      </c>
      <c r="B273" t="s">
        <v>648</v>
      </c>
      <c r="C273" t="s">
        <v>3135</v>
      </c>
      <c r="D273" t="s">
        <v>190</v>
      </c>
      <c r="E273">
        <v>29805.65864265</v>
      </c>
      <c r="F273">
        <v>1418.85</v>
      </c>
      <c r="G273">
        <v>-11.366217577452399</v>
      </c>
      <c r="H273">
        <v>2.7012955529273199</v>
      </c>
      <c r="I273">
        <v>18.307125780776602</v>
      </c>
      <c r="J273">
        <v>6.2335165317893004</v>
      </c>
      <c r="K273">
        <v>1373.68832747485</v>
      </c>
      <c r="L273">
        <v>1276.3582383831699</v>
      </c>
      <c r="M273">
        <v>60.171631628164903</v>
      </c>
      <c r="N273">
        <v>0.92274711562471301</v>
      </c>
      <c r="O273">
        <v>6.1387743595165301</v>
      </c>
      <c r="P273">
        <v>41.453566621803503</v>
      </c>
      <c r="Q273">
        <v>3.2358931043105998E-2</v>
      </c>
    </row>
    <row r="274" spans="1:17" x14ac:dyDescent="0.3">
      <c r="A274" t="s">
        <v>649</v>
      </c>
      <c r="B274" t="s">
        <v>650</v>
      </c>
      <c r="C274" t="s">
        <v>3129</v>
      </c>
      <c r="D274" t="s">
        <v>422</v>
      </c>
      <c r="E274">
        <v>29549.84939127</v>
      </c>
      <c r="F274">
        <v>5771.65</v>
      </c>
      <c r="G274">
        <v>151.45876862079101</v>
      </c>
      <c r="H274">
        <v>8.3937438910105993</v>
      </c>
      <c r="I274">
        <v>50.321052968373301</v>
      </c>
      <c r="J274">
        <v>5.28681244552725</v>
      </c>
      <c r="K274">
        <v>5152.6065939002301</v>
      </c>
      <c r="L274">
        <v>4045.2250810369301</v>
      </c>
      <c r="M274">
        <v>63.397893120711302</v>
      </c>
      <c r="N274">
        <v>0.66453938707386395</v>
      </c>
      <c r="O274">
        <v>4.5706167213881601</v>
      </c>
      <c r="P274">
        <v>181.39977084907699</v>
      </c>
      <c r="Q274">
        <v>0.129057859412122</v>
      </c>
    </row>
    <row r="275" spans="1:17" x14ac:dyDescent="0.3">
      <c r="A275" t="s">
        <v>651</v>
      </c>
      <c r="B275" t="s">
        <v>652</v>
      </c>
      <c r="C275" t="s">
        <v>3135</v>
      </c>
      <c r="D275" t="s">
        <v>190</v>
      </c>
      <c r="E275">
        <v>29364.854845440001</v>
      </c>
      <c r="F275">
        <v>15075.65</v>
      </c>
      <c r="G275">
        <v>-25.4736036211761</v>
      </c>
      <c r="H275">
        <v>-2.2465605493751499</v>
      </c>
      <c r="I275">
        <v>-6.3216365532329597</v>
      </c>
      <c r="J275">
        <v>-1.9249009338807901</v>
      </c>
      <c r="K275">
        <v>15944.077747948601</v>
      </c>
      <c r="L275">
        <v>15283.1119110253</v>
      </c>
      <c r="M275">
        <v>32.739429978968197</v>
      </c>
      <c r="N275">
        <v>0.60895258010947695</v>
      </c>
      <c r="O275">
        <v>21.056140199593301</v>
      </c>
      <c r="P275">
        <v>16.189980732177201</v>
      </c>
      <c r="Q275">
        <v>8.0314023759399999E-2</v>
      </c>
    </row>
    <row r="276" spans="1:17" x14ac:dyDescent="0.3">
      <c r="A276" t="s">
        <v>653</v>
      </c>
      <c r="B276" t="s">
        <v>654</v>
      </c>
      <c r="C276" t="s">
        <v>3133</v>
      </c>
      <c r="D276" t="s">
        <v>284</v>
      </c>
      <c r="E276">
        <v>29090.944987499999</v>
      </c>
      <c r="F276">
        <v>3459.8</v>
      </c>
      <c r="G276">
        <v>13.391345330730701</v>
      </c>
      <c r="H276">
        <v>4.1068737800439896</v>
      </c>
      <c r="I276">
        <v>40.893935206977098</v>
      </c>
      <c r="J276">
        <v>11.5417888273674</v>
      </c>
      <c r="K276">
        <v>3258.50313318297</v>
      </c>
      <c r="L276">
        <v>2835.6421715506799</v>
      </c>
      <c r="M276">
        <v>75.548006990251196</v>
      </c>
      <c r="N276">
        <v>0.98703279548941902</v>
      </c>
      <c r="O276">
        <v>2.8513208856003098</v>
      </c>
      <c r="P276">
        <v>78.000720275762703</v>
      </c>
      <c r="Q276">
        <v>-2.6166031963339002E-2</v>
      </c>
    </row>
    <row r="277" spans="1:17" x14ac:dyDescent="0.3">
      <c r="A277" t="s">
        <v>655</v>
      </c>
      <c r="B277" t="s">
        <v>656</v>
      </c>
      <c r="C277" t="s">
        <v>3141</v>
      </c>
      <c r="D277" t="s">
        <v>161</v>
      </c>
      <c r="E277">
        <v>28976.821294400001</v>
      </c>
      <c r="F277">
        <v>208.14</v>
      </c>
      <c r="G277">
        <v>273.52819999677303</v>
      </c>
      <c r="H277">
        <v>-0.45232675637499298</v>
      </c>
      <c r="I277">
        <v>40.3517615455428</v>
      </c>
      <c r="J277">
        <v>-2.44879217615913</v>
      </c>
      <c r="K277">
        <v>217.94348386901899</v>
      </c>
      <c r="L277">
        <v>160.932813160596</v>
      </c>
      <c r="M277">
        <v>26.949737316189101</v>
      </c>
      <c r="N277">
        <v>0.47637672441464302</v>
      </c>
      <c r="O277">
        <v>25.828769097722599</v>
      </c>
      <c r="P277">
        <v>339.34564643799399</v>
      </c>
      <c r="Q277">
        <v>0.20208161539825301</v>
      </c>
    </row>
    <row r="278" spans="1:17" hidden="1" x14ac:dyDescent="0.3">
      <c r="A278" t="s">
        <v>657</v>
      </c>
      <c r="B278" t="s">
        <v>658</v>
      </c>
      <c r="C278" t="s">
        <v>3144</v>
      </c>
      <c r="D278" t="s">
        <v>190</v>
      </c>
      <c r="E278">
        <v>28852.798779979999</v>
      </c>
      <c r="F278">
        <v>12641.1</v>
      </c>
      <c r="G278">
        <v>103.46696261271001</v>
      </c>
      <c r="H278">
        <v>-7.9224996493651298</v>
      </c>
      <c r="I278">
        <v>41.668655846627097</v>
      </c>
      <c r="J278">
        <v>-3.0505460323468698</v>
      </c>
      <c r="K278">
        <v>13666.2591864078</v>
      </c>
      <c r="L278">
        <v>11060.6352581796</v>
      </c>
      <c r="M278">
        <v>27.997536495703098</v>
      </c>
      <c r="N278">
        <v>1.4876493492045799</v>
      </c>
      <c r="O278">
        <v>19.747885864362999</v>
      </c>
      <c r="P278">
        <v>144.85680803463299</v>
      </c>
      <c r="Q278">
        <v>0.203034743032565</v>
      </c>
    </row>
    <row r="279" spans="1:17" x14ac:dyDescent="0.3">
      <c r="A279" t="s">
        <v>659</v>
      </c>
      <c r="B279" t="s">
        <v>660</v>
      </c>
      <c r="C279" t="s">
        <v>3133</v>
      </c>
      <c r="D279" t="s">
        <v>51</v>
      </c>
      <c r="E279">
        <v>28815.900111315001</v>
      </c>
      <c r="F279">
        <v>1709.1</v>
      </c>
      <c r="G279">
        <v>-20.3346489888146</v>
      </c>
      <c r="H279">
        <v>-8.4817587358619395</v>
      </c>
      <c r="I279">
        <v>-18.229410890009099</v>
      </c>
      <c r="J279">
        <v>1.6997510838548999</v>
      </c>
      <c r="K279">
        <v>1868.6621762864399</v>
      </c>
      <c r="L279">
        <v>1835.4347244862099</v>
      </c>
      <c r="M279">
        <v>24.484444097354402</v>
      </c>
      <c r="N279">
        <v>0.99882898462572201</v>
      </c>
      <c r="O279">
        <v>29.948510912175902</v>
      </c>
      <c r="P279">
        <v>15.8672587369919</v>
      </c>
      <c r="Q279">
        <v>-0.11357552436914101</v>
      </c>
    </row>
    <row r="280" spans="1:17" x14ac:dyDescent="0.3">
      <c r="A280" t="s">
        <v>661</v>
      </c>
      <c r="B280" t="s">
        <v>662</v>
      </c>
      <c r="C280" t="s">
        <v>3143</v>
      </c>
      <c r="D280" t="s">
        <v>167</v>
      </c>
      <c r="E280">
        <v>28753.067316469998</v>
      </c>
      <c r="F280">
        <v>1077.6500000000001</v>
      </c>
      <c r="G280">
        <v>-18.866298242176299</v>
      </c>
      <c r="H280">
        <v>7.5130638087948798</v>
      </c>
      <c r="I280">
        <v>-15.4019751871741</v>
      </c>
      <c r="J280">
        <v>8.6022291942606799</v>
      </c>
      <c r="K280">
        <v>1069.0571848172599</v>
      </c>
      <c r="L280">
        <v>1060.91546954</v>
      </c>
      <c r="M280">
        <v>78.578951350753798</v>
      </c>
      <c r="N280">
        <v>1.7324616947364799</v>
      </c>
      <c r="O280">
        <v>25.17978935647</v>
      </c>
      <c r="P280">
        <v>15.5037513397642</v>
      </c>
      <c r="Q280">
        <v>2.8689560210719998E-3</v>
      </c>
    </row>
    <row r="281" spans="1:17" x14ac:dyDescent="0.3">
      <c r="A281" t="s">
        <v>663</v>
      </c>
      <c r="B281" t="s">
        <v>664</v>
      </c>
      <c r="C281" t="s">
        <v>3129</v>
      </c>
      <c r="D281" t="s">
        <v>422</v>
      </c>
      <c r="E281">
        <v>28712.42</v>
      </c>
      <c r="F281">
        <v>1368.1</v>
      </c>
      <c r="G281">
        <v>82.937126585854301</v>
      </c>
      <c r="H281">
        <v>-1.0840739915032001</v>
      </c>
      <c r="I281">
        <v>35.619487174265402</v>
      </c>
      <c r="J281">
        <v>-2.0999895411379201</v>
      </c>
      <c r="K281">
        <v>1375.3472200906001</v>
      </c>
      <c r="L281">
        <v>1124.28156324376</v>
      </c>
      <c r="M281">
        <v>24.692187955044901</v>
      </c>
      <c r="N281">
        <v>0.70239920830667202</v>
      </c>
      <c r="O281">
        <v>21.657773554564699</v>
      </c>
      <c r="P281">
        <v>116.814580031695</v>
      </c>
      <c r="Q281">
        <v>8.1846961931584999E-2</v>
      </c>
    </row>
    <row r="282" spans="1:17" x14ac:dyDescent="0.3">
      <c r="A282" t="s">
        <v>665</v>
      </c>
      <c r="B282" t="s">
        <v>666</v>
      </c>
      <c r="C282" t="s">
        <v>3129</v>
      </c>
      <c r="D282" t="s">
        <v>562</v>
      </c>
      <c r="E282">
        <v>28153.665591720001</v>
      </c>
      <c r="F282">
        <v>866.4</v>
      </c>
      <c r="G282">
        <v>13.7918339397742</v>
      </c>
      <c r="H282">
        <v>4.3618974902586203</v>
      </c>
      <c r="I282">
        <v>10.406336114956799</v>
      </c>
      <c r="J282">
        <v>2.3303506899794102</v>
      </c>
      <c r="K282">
        <v>834.98131153745805</v>
      </c>
      <c r="L282">
        <v>763.01969829003804</v>
      </c>
      <c r="M282">
        <v>45.2851715912348</v>
      </c>
      <c r="N282">
        <v>0.83639796373569097</v>
      </c>
      <c r="O282">
        <v>6.4692982456140404</v>
      </c>
      <c r="P282">
        <v>40.421393841166903</v>
      </c>
      <c r="Q282">
        <v>-1.4334930502331001E-2</v>
      </c>
    </row>
    <row r="283" spans="1:17" x14ac:dyDescent="0.3">
      <c r="A283" t="s">
        <v>667</v>
      </c>
      <c r="B283" t="s">
        <v>668</v>
      </c>
      <c r="C283" t="s">
        <v>3141</v>
      </c>
      <c r="D283" t="s">
        <v>271</v>
      </c>
      <c r="E283">
        <v>27958.319870879899</v>
      </c>
      <c r="F283">
        <v>1422.55</v>
      </c>
      <c r="G283">
        <v>-0.835270194931649</v>
      </c>
      <c r="H283">
        <v>-2.80276083450596</v>
      </c>
      <c r="I283">
        <v>3.4859318921481401</v>
      </c>
      <c r="J283">
        <v>1.42438111717173</v>
      </c>
      <c r="K283">
        <v>1534.6951326373701</v>
      </c>
      <c r="L283">
        <v>1441.1667857382399</v>
      </c>
      <c r="M283">
        <v>34.829042383808101</v>
      </c>
      <c r="N283">
        <v>0.64921621762013604</v>
      </c>
      <c r="O283">
        <v>29.426030719482601</v>
      </c>
      <c r="P283">
        <v>38.704173166926601</v>
      </c>
      <c r="Q283">
        <v>5.1701052501091999E-2</v>
      </c>
    </row>
    <row r="284" spans="1:17" x14ac:dyDescent="0.3">
      <c r="A284" t="s">
        <v>669</v>
      </c>
      <c r="B284" t="s">
        <v>670</v>
      </c>
      <c r="C284" t="s">
        <v>3131</v>
      </c>
      <c r="D284" t="s">
        <v>195</v>
      </c>
      <c r="E284">
        <v>27788.510131514999</v>
      </c>
      <c r="F284">
        <v>8683.9500000000007</v>
      </c>
      <c r="G284">
        <v>14.0597382619044</v>
      </c>
      <c r="H284">
        <v>-5.8016747864297198</v>
      </c>
      <c r="I284">
        <v>21.604401297060001</v>
      </c>
      <c r="J284">
        <v>4.3620949784021397</v>
      </c>
      <c r="K284">
        <v>8451.2470091994601</v>
      </c>
      <c r="L284">
        <v>7411.0582328660203</v>
      </c>
      <c r="M284">
        <v>36.399674979614403</v>
      </c>
      <c r="N284">
        <v>0.68837611646159902</v>
      </c>
      <c r="O284">
        <v>10.0881511293823</v>
      </c>
      <c r="P284">
        <v>45.800488578840003</v>
      </c>
      <c r="Q284">
        <v>2.4260816854530999E-2</v>
      </c>
    </row>
    <row r="285" spans="1:17" x14ac:dyDescent="0.3">
      <c r="A285" t="s">
        <v>671</v>
      </c>
      <c r="B285" t="s">
        <v>672</v>
      </c>
      <c r="C285" t="s">
        <v>3143</v>
      </c>
      <c r="D285" t="s">
        <v>276</v>
      </c>
      <c r="E285">
        <v>27480.46849548</v>
      </c>
      <c r="F285">
        <v>521.65</v>
      </c>
      <c r="G285">
        <v>-3.5387868565253102</v>
      </c>
      <c r="H285">
        <v>2.8170846868019699</v>
      </c>
      <c r="I285">
        <v>23.3975812526593</v>
      </c>
      <c r="J285">
        <v>2.4740986844845101</v>
      </c>
      <c r="K285">
        <v>540.24225233152504</v>
      </c>
      <c r="L285">
        <v>474.67572339393899</v>
      </c>
      <c r="M285">
        <v>42.618049500979197</v>
      </c>
      <c r="N285">
        <v>0.55700891625125504</v>
      </c>
      <c r="O285">
        <v>20.444742643534902</v>
      </c>
      <c r="P285">
        <v>55.206783695328703</v>
      </c>
      <c r="Q285">
        <v>1.4205548681585E-2</v>
      </c>
    </row>
    <row r="286" spans="1:17" x14ac:dyDescent="0.3">
      <c r="A286" t="s">
        <v>673</v>
      </c>
      <c r="B286" t="s">
        <v>674</v>
      </c>
      <c r="C286" t="s">
        <v>3132</v>
      </c>
      <c r="D286" t="s">
        <v>48</v>
      </c>
      <c r="E286">
        <v>27478.494999999999</v>
      </c>
      <c r="F286">
        <v>987.9</v>
      </c>
      <c r="G286">
        <v>22.537187698070198</v>
      </c>
      <c r="H286">
        <v>5.3065980629046203</v>
      </c>
      <c r="I286">
        <v>20.8936365644734</v>
      </c>
      <c r="J286">
        <v>4.9110764833199401</v>
      </c>
      <c r="K286">
        <v>942.66101546390701</v>
      </c>
      <c r="L286">
        <v>807.67385342574903</v>
      </c>
      <c r="M286">
        <v>61.075570178187597</v>
      </c>
      <c r="N286">
        <v>0.95908047793822804</v>
      </c>
      <c r="O286">
        <v>8.1081081081081106</v>
      </c>
      <c r="P286">
        <v>79.601854376874797</v>
      </c>
      <c r="Q286">
        <v>8.6407780696783995E-2</v>
      </c>
    </row>
    <row r="287" spans="1:17" x14ac:dyDescent="0.3">
      <c r="A287" t="s">
        <v>675</v>
      </c>
      <c r="B287" t="s">
        <v>676</v>
      </c>
      <c r="C287" t="s">
        <v>3141</v>
      </c>
      <c r="D287" t="s">
        <v>271</v>
      </c>
      <c r="E287">
        <v>27441.29853788</v>
      </c>
      <c r="F287">
        <v>3600.1</v>
      </c>
      <c r="G287">
        <v>-4.2225436569318902</v>
      </c>
      <c r="H287">
        <v>-1.29548943576861</v>
      </c>
      <c r="I287">
        <v>13.4532157387059</v>
      </c>
      <c r="J287">
        <v>-0.38921392757887002</v>
      </c>
      <c r="K287">
        <v>3826.1462680487298</v>
      </c>
      <c r="L287">
        <v>3630.0635764072199</v>
      </c>
      <c r="M287">
        <v>35.453278097826498</v>
      </c>
      <c r="N287">
        <v>0.56169392010783703</v>
      </c>
      <c r="O287">
        <v>33.826838143384897</v>
      </c>
      <c r="P287">
        <v>42.606456724103701</v>
      </c>
      <c r="Q287">
        <v>8.1446007043703E-2</v>
      </c>
    </row>
    <row r="288" spans="1:17" x14ac:dyDescent="0.3">
      <c r="A288" t="s">
        <v>677</v>
      </c>
      <c r="B288" t="s">
        <v>678</v>
      </c>
      <c r="C288" t="s">
        <v>3138</v>
      </c>
      <c r="D288" t="s">
        <v>325</v>
      </c>
      <c r="E288">
        <v>27165.241201764999</v>
      </c>
      <c r="F288">
        <v>425.3</v>
      </c>
      <c r="G288">
        <v>17.517881589071202</v>
      </c>
      <c r="H288">
        <v>-8.2617829292566203</v>
      </c>
      <c r="I288">
        <v>36.417828039566501</v>
      </c>
      <c r="J288">
        <v>3.4025570206248599</v>
      </c>
      <c r="K288">
        <v>439.09006118429602</v>
      </c>
      <c r="L288">
        <v>384.634019520555</v>
      </c>
      <c r="M288">
        <v>35.320063601309599</v>
      </c>
      <c r="N288">
        <v>1.1131461843459001</v>
      </c>
      <c r="O288">
        <v>13.8020221020456</v>
      </c>
      <c r="P288">
        <v>62.7942583732057</v>
      </c>
      <c r="Q288">
        <v>-5.4324825227161998E-2</v>
      </c>
    </row>
    <row r="289" spans="1:17" x14ac:dyDescent="0.3">
      <c r="A289" t="s">
        <v>679</v>
      </c>
      <c r="B289" t="s">
        <v>680</v>
      </c>
      <c r="C289" t="s">
        <v>3131</v>
      </c>
      <c r="D289" t="s">
        <v>233</v>
      </c>
      <c r="E289">
        <v>27161.226877829999</v>
      </c>
      <c r="F289">
        <v>2007.15</v>
      </c>
      <c r="G289">
        <v>38.897126788217697</v>
      </c>
      <c r="H289">
        <v>1.13135737170928</v>
      </c>
      <c r="I289">
        <v>10.2542024672893</v>
      </c>
      <c r="J289">
        <v>1.34235504070698</v>
      </c>
      <c r="K289">
        <v>1948.1126699966701</v>
      </c>
      <c r="L289">
        <v>1725.41951647675</v>
      </c>
      <c r="M289">
        <v>40.633304544027403</v>
      </c>
      <c r="N289">
        <v>0.64338058840930301</v>
      </c>
      <c r="O289">
        <v>16.2195152330418</v>
      </c>
      <c r="P289">
        <v>75.872946330777594</v>
      </c>
      <c r="Q289">
        <v>8.8746033230996002E-2</v>
      </c>
    </row>
    <row r="290" spans="1:17" x14ac:dyDescent="0.3">
      <c r="A290" t="s">
        <v>681</v>
      </c>
      <c r="B290" t="s">
        <v>682</v>
      </c>
      <c r="C290" t="s">
        <v>3141</v>
      </c>
      <c r="D290" t="s">
        <v>271</v>
      </c>
      <c r="E290">
        <v>27028.412799999998</v>
      </c>
      <c r="F290">
        <v>2398.9499999999998</v>
      </c>
      <c r="G290">
        <v>-12.338069858331201</v>
      </c>
      <c r="H290">
        <v>-0.83893559222771896</v>
      </c>
      <c r="I290">
        <v>5.8054412079084301</v>
      </c>
      <c r="J290">
        <v>5.6474255295415103</v>
      </c>
      <c r="K290">
        <v>2450.9924113288198</v>
      </c>
      <c r="L290">
        <v>2369.8649445285</v>
      </c>
      <c r="M290">
        <v>64.857208391056602</v>
      </c>
      <c r="N290">
        <v>0.87808626638891496</v>
      </c>
      <c r="O290">
        <v>23.387315283769901</v>
      </c>
      <c r="P290">
        <v>27.9303540955631</v>
      </c>
      <c r="Q290">
        <v>4.9870541665708E-2</v>
      </c>
    </row>
    <row r="291" spans="1:17" hidden="1" x14ac:dyDescent="0.3">
      <c r="A291" t="s">
        <v>683</v>
      </c>
      <c r="B291" t="s">
        <v>684</v>
      </c>
      <c r="C291" t="s">
        <v>3144</v>
      </c>
      <c r="D291" t="s">
        <v>51</v>
      </c>
      <c r="E291">
        <v>26982.443133429999</v>
      </c>
      <c r="F291">
        <v>1331.35</v>
      </c>
      <c r="G291">
        <v>-28.209946862932298</v>
      </c>
      <c r="H291">
        <v>3.1741662619048601</v>
      </c>
      <c r="I291">
        <v>-12.181668600266301</v>
      </c>
      <c r="J291">
        <v>2.0116819391370102</v>
      </c>
      <c r="K291">
        <v>1385.5154486507299</v>
      </c>
      <c r="M291">
        <v>43.201407009674199</v>
      </c>
      <c r="O291">
        <v>18.676531340368701</v>
      </c>
      <c r="P291">
        <v>8.6816326530612091</v>
      </c>
    </row>
    <row r="292" spans="1:17" x14ac:dyDescent="0.3">
      <c r="A292" t="s">
        <v>685</v>
      </c>
      <c r="B292" t="s">
        <v>686</v>
      </c>
      <c r="C292" t="s">
        <v>3133</v>
      </c>
      <c r="D292" t="s">
        <v>51</v>
      </c>
      <c r="E292">
        <v>26638.750688119999</v>
      </c>
      <c r="F292">
        <v>1702.2</v>
      </c>
      <c r="G292">
        <v>-10.7181131886425</v>
      </c>
      <c r="H292">
        <v>-11.132524517094</v>
      </c>
      <c r="I292">
        <v>-10.554560233896799</v>
      </c>
      <c r="J292">
        <v>-3.36636869991115</v>
      </c>
      <c r="K292">
        <v>1870.4700824245599</v>
      </c>
      <c r="L292">
        <v>1741.4016923798499</v>
      </c>
      <c r="M292">
        <v>22.564181903887899</v>
      </c>
      <c r="N292">
        <v>1.7425471009726401</v>
      </c>
      <c r="O292">
        <v>19.2574315591587</v>
      </c>
      <c r="P292">
        <v>36.783317931616303</v>
      </c>
      <c r="Q292">
        <v>7.1224637022041001E-2</v>
      </c>
    </row>
    <row r="293" spans="1:17" x14ac:dyDescent="0.3">
      <c r="A293" t="s">
        <v>687</v>
      </c>
      <c r="B293" t="s">
        <v>688</v>
      </c>
      <c r="C293" t="s">
        <v>3141</v>
      </c>
      <c r="D293" t="s">
        <v>271</v>
      </c>
      <c r="E293">
        <v>26272.075107645</v>
      </c>
      <c r="F293">
        <v>5162.5</v>
      </c>
      <c r="G293">
        <v>-25.764018059186</v>
      </c>
      <c r="H293">
        <v>1.5762574655389401</v>
      </c>
      <c r="I293">
        <v>4.6458914382923897</v>
      </c>
      <c r="J293">
        <v>1.87147102038804</v>
      </c>
      <c r="K293">
        <v>5430.0887187460603</v>
      </c>
      <c r="L293">
        <v>5279.2741820957899</v>
      </c>
      <c r="M293">
        <v>30.747307202829798</v>
      </c>
      <c r="N293">
        <v>0.94752950612115905</v>
      </c>
      <c r="O293">
        <v>42.372881355932201</v>
      </c>
      <c r="P293">
        <v>28.2768045719965</v>
      </c>
      <c r="Q293">
        <v>4.4845810919046998E-2</v>
      </c>
    </row>
    <row r="294" spans="1:17" x14ac:dyDescent="0.3">
      <c r="A294" t="s">
        <v>689</v>
      </c>
      <c r="B294" t="s">
        <v>690</v>
      </c>
      <c r="C294" t="s">
        <v>3133</v>
      </c>
      <c r="D294" t="s">
        <v>284</v>
      </c>
      <c r="E294">
        <v>25971.217313220001</v>
      </c>
      <c r="F294">
        <v>966.9</v>
      </c>
      <c r="G294">
        <v>2.7640443963213901</v>
      </c>
      <c r="H294">
        <v>-13.243285574135999</v>
      </c>
      <c r="I294">
        <v>-40.190166312384001</v>
      </c>
      <c r="J294">
        <v>-4.2073553721808699</v>
      </c>
      <c r="K294">
        <v>1108.7980785075299</v>
      </c>
      <c r="L294">
        <v>1125.03095123308</v>
      </c>
      <c r="M294">
        <v>10.7034849904132</v>
      </c>
      <c r="N294">
        <v>1.79368874040464</v>
      </c>
      <c r="O294">
        <v>56.572551453097503</v>
      </c>
      <c r="P294">
        <v>36.567796610169403</v>
      </c>
    </row>
    <row r="295" spans="1:17" hidden="1" x14ac:dyDescent="0.3">
      <c r="A295" t="s">
        <v>691</v>
      </c>
      <c r="B295" t="s">
        <v>692</v>
      </c>
      <c r="C295" t="s">
        <v>3141</v>
      </c>
      <c r="D295" t="s">
        <v>693</v>
      </c>
      <c r="E295">
        <v>25826.166781759999</v>
      </c>
      <c r="F295">
        <v>1083.7</v>
      </c>
      <c r="G295">
        <v>123.420893652262</v>
      </c>
      <c r="H295">
        <v>-1.7751289722517301</v>
      </c>
      <c r="I295">
        <v>31.811464664703799</v>
      </c>
      <c r="J295">
        <v>-0.84663122321157602</v>
      </c>
      <c r="K295">
        <v>1157.9825121343199</v>
      </c>
      <c r="M295">
        <v>38.397361471424801</v>
      </c>
      <c r="N295">
        <v>0.41446247502851602</v>
      </c>
      <c r="O295">
        <v>33.796253575712797</v>
      </c>
      <c r="P295">
        <v>194.483695652173</v>
      </c>
    </row>
    <row r="296" spans="1:17" x14ac:dyDescent="0.3">
      <c r="A296" t="s">
        <v>694</v>
      </c>
      <c r="B296" t="s">
        <v>695</v>
      </c>
      <c r="C296" t="s">
        <v>3134</v>
      </c>
      <c r="D296" t="s">
        <v>57</v>
      </c>
      <c r="E296">
        <v>25755.833454899999</v>
      </c>
      <c r="F296">
        <v>183.44</v>
      </c>
      <c r="G296">
        <v>86.890036845372805</v>
      </c>
      <c r="H296">
        <v>4.5658960612555797</v>
      </c>
      <c r="I296">
        <v>20.101569094845999</v>
      </c>
      <c r="J296">
        <v>1.09255816780534</v>
      </c>
      <c r="K296">
        <v>187.810516518795</v>
      </c>
      <c r="L296">
        <v>155.02871831334301</v>
      </c>
      <c r="M296">
        <v>43.9751108271916</v>
      </c>
      <c r="N296">
        <v>0.75067455630172297</v>
      </c>
      <c r="O296">
        <v>15.836240732664599</v>
      </c>
      <c r="P296">
        <v>122.891859052247</v>
      </c>
      <c r="Q296">
        <v>9.8640593481086003E-2</v>
      </c>
    </row>
    <row r="297" spans="1:17" x14ac:dyDescent="0.3">
      <c r="A297" t="s">
        <v>696</v>
      </c>
      <c r="B297" t="s">
        <v>697</v>
      </c>
      <c r="C297" t="s">
        <v>3133</v>
      </c>
      <c r="D297" t="s">
        <v>51</v>
      </c>
      <c r="E297">
        <v>25693.756200479998</v>
      </c>
      <c r="F297">
        <v>5651.75</v>
      </c>
      <c r="G297">
        <v>16.523979541147298</v>
      </c>
      <c r="H297">
        <v>-9.6077022694103995</v>
      </c>
      <c r="I297">
        <v>21.4267475433779</v>
      </c>
      <c r="J297">
        <v>1.80510846788195</v>
      </c>
      <c r="K297">
        <v>5647.32338159352</v>
      </c>
      <c r="L297">
        <v>4966.3148454146103</v>
      </c>
      <c r="M297">
        <v>46.870144889932597</v>
      </c>
      <c r="N297">
        <v>0.97056533282687196</v>
      </c>
      <c r="O297">
        <v>14.1442915911</v>
      </c>
      <c r="P297">
        <v>47.257686294945202</v>
      </c>
      <c r="Q297">
        <v>-5.5438866129100997E-2</v>
      </c>
    </row>
    <row r="298" spans="1:17" x14ac:dyDescent="0.3">
      <c r="A298" t="s">
        <v>698</v>
      </c>
      <c r="B298" t="s">
        <v>699</v>
      </c>
      <c r="C298" t="s">
        <v>3127</v>
      </c>
      <c r="D298" t="s">
        <v>439</v>
      </c>
      <c r="E298">
        <v>25431.705000000002</v>
      </c>
      <c r="F298">
        <v>679.15</v>
      </c>
      <c r="G298">
        <v>84.359317724524601</v>
      </c>
      <c r="H298">
        <v>-11.218914622947599</v>
      </c>
      <c r="I298">
        <v>46.404006317541402</v>
      </c>
      <c r="J298">
        <v>3.34287169473324</v>
      </c>
      <c r="K298">
        <v>775.80969181304101</v>
      </c>
      <c r="L298">
        <v>650.81259529929503</v>
      </c>
      <c r="M298">
        <v>30.387936283940199</v>
      </c>
      <c r="N298">
        <v>0.51678472469045</v>
      </c>
      <c r="O298">
        <v>42.825590812044403</v>
      </c>
      <c r="P298">
        <v>142.55357142857099</v>
      </c>
      <c r="Q298">
        <v>0.115342452932616</v>
      </c>
    </row>
    <row r="299" spans="1:17" x14ac:dyDescent="0.3">
      <c r="A299" t="s">
        <v>700</v>
      </c>
      <c r="B299" t="s">
        <v>701</v>
      </c>
      <c r="C299" t="s">
        <v>3141</v>
      </c>
      <c r="D299" t="s">
        <v>446</v>
      </c>
      <c r="E299">
        <v>25339.65984</v>
      </c>
      <c r="F299">
        <v>3552.55</v>
      </c>
      <c r="G299">
        <v>10.311890254581501</v>
      </c>
      <c r="H299">
        <v>-4.6962642601693698</v>
      </c>
      <c r="I299">
        <v>6.8701828570229004</v>
      </c>
      <c r="J299">
        <v>2.03202135637369</v>
      </c>
      <c r="K299">
        <v>3637.2261980755902</v>
      </c>
      <c r="L299">
        <v>3345.5954327909999</v>
      </c>
      <c r="M299">
        <v>32.728862612180798</v>
      </c>
      <c r="N299">
        <v>0.74384012655616805</v>
      </c>
      <c r="O299">
        <v>11.989979029148</v>
      </c>
      <c r="P299">
        <v>40.681120681120603</v>
      </c>
      <c r="Q299">
        <v>0.108261547827669</v>
      </c>
    </row>
    <row r="300" spans="1:17" hidden="1" x14ac:dyDescent="0.3">
      <c r="A300" t="s">
        <v>702</v>
      </c>
      <c r="B300" t="s">
        <v>703</v>
      </c>
      <c r="C300" t="s">
        <v>3144</v>
      </c>
      <c r="D300" t="s">
        <v>120</v>
      </c>
      <c r="E300">
        <v>25326.434026629999</v>
      </c>
      <c r="F300">
        <v>1114.3499999999999</v>
      </c>
      <c r="G300">
        <v>-28.1652543874646</v>
      </c>
      <c r="H300">
        <v>-9.4902038994862092</v>
      </c>
      <c r="I300">
        <v>1.6172248870878601</v>
      </c>
      <c r="J300">
        <v>0.73396670104270001</v>
      </c>
      <c r="K300">
        <v>1205.4825783859999</v>
      </c>
      <c r="L300">
        <v>1140.44988959753</v>
      </c>
      <c r="M300">
        <v>24.353837322774101</v>
      </c>
      <c r="N300">
        <v>0.15102184397643101</v>
      </c>
      <c r="O300">
        <v>25.6337775384753</v>
      </c>
      <c r="P300">
        <v>16.084171050575499</v>
      </c>
      <c r="Q300">
        <v>-7.5472703603367997E-2</v>
      </c>
    </row>
    <row r="301" spans="1:17" x14ac:dyDescent="0.3">
      <c r="A301" t="s">
        <v>704</v>
      </c>
      <c r="B301" t="s">
        <v>705</v>
      </c>
      <c r="C301" t="s">
        <v>3141</v>
      </c>
      <c r="D301" t="s">
        <v>117</v>
      </c>
      <c r="E301">
        <v>25261.194004785</v>
      </c>
      <c r="F301">
        <v>899.5</v>
      </c>
      <c r="G301">
        <v>81.2129707704716</v>
      </c>
      <c r="H301">
        <v>13.3714004172356</v>
      </c>
      <c r="I301">
        <v>35.343268095351903</v>
      </c>
      <c r="J301">
        <v>4.5530315754650399</v>
      </c>
      <c r="K301">
        <v>825.58768192594096</v>
      </c>
      <c r="L301">
        <v>682.01294742550397</v>
      </c>
      <c r="M301">
        <v>57.048805686510498</v>
      </c>
      <c r="N301">
        <v>0.47903713699387201</v>
      </c>
      <c r="O301">
        <v>6.3813229571984396</v>
      </c>
      <c r="P301">
        <v>114.064731080437</v>
      </c>
      <c r="Q301">
        <v>0.110851288870683</v>
      </c>
    </row>
    <row r="302" spans="1:17" x14ac:dyDescent="0.3">
      <c r="A302" t="s">
        <v>706</v>
      </c>
      <c r="B302" t="s">
        <v>707</v>
      </c>
      <c r="C302" t="s">
        <v>3135</v>
      </c>
      <c r="D302" t="s">
        <v>509</v>
      </c>
      <c r="E302">
        <v>25250.17921744</v>
      </c>
      <c r="F302">
        <v>1324.4</v>
      </c>
      <c r="G302">
        <v>82.6654712316939</v>
      </c>
      <c r="H302">
        <v>-2.61812828674414</v>
      </c>
      <c r="I302">
        <v>42.260022223976399</v>
      </c>
      <c r="J302">
        <v>3.8676484258351098</v>
      </c>
      <c r="K302">
        <v>1436.7581748344401</v>
      </c>
      <c r="L302">
        <v>1218.9230659820701</v>
      </c>
      <c r="M302">
        <v>46.418359704929102</v>
      </c>
      <c r="N302">
        <v>1.0788721496645399</v>
      </c>
      <c r="O302">
        <v>34.094684385382003</v>
      </c>
      <c r="P302">
        <v>121.10183639399</v>
      </c>
      <c r="Q302">
        <v>6.6249038428495999E-2</v>
      </c>
    </row>
    <row r="303" spans="1:17" x14ac:dyDescent="0.3">
      <c r="A303" t="s">
        <v>708</v>
      </c>
      <c r="B303" t="s">
        <v>709</v>
      </c>
      <c r="C303" t="s">
        <v>3133</v>
      </c>
      <c r="D303" t="s">
        <v>284</v>
      </c>
      <c r="E303">
        <v>24751.776891450001</v>
      </c>
      <c r="F303">
        <v>1231.1500000000001</v>
      </c>
      <c r="G303">
        <v>-9.3183495431192096</v>
      </c>
      <c r="H303">
        <v>-9.4320645358175206</v>
      </c>
      <c r="I303">
        <v>-17.236819647286499</v>
      </c>
      <c r="J303">
        <v>3.5323845303042898</v>
      </c>
      <c r="K303">
        <v>1255.34216111104</v>
      </c>
      <c r="L303">
        <v>1219.52175617635</v>
      </c>
      <c r="M303">
        <v>38.975876142138901</v>
      </c>
      <c r="N303">
        <v>1.13352063078647</v>
      </c>
      <c r="O303">
        <v>17.361816188116801</v>
      </c>
      <c r="P303">
        <v>25.633960916373201</v>
      </c>
      <c r="Q303">
        <v>0.10939233284104</v>
      </c>
    </row>
    <row r="304" spans="1:17" x14ac:dyDescent="0.3">
      <c r="A304" t="s">
        <v>710</v>
      </c>
      <c r="B304" t="s">
        <v>711</v>
      </c>
      <c r="C304" t="s">
        <v>3142</v>
      </c>
      <c r="D304" t="s">
        <v>135</v>
      </c>
      <c r="E304">
        <v>24652.032745065</v>
      </c>
      <c r="F304">
        <v>664.55</v>
      </c>
      <c r="G304">
        <v>168.209757019318</v>
      </c>
      <c r="H304">
        <v>19.2415497119237</v>
      </c>
      <c r="I304">
        <v>86.738264524918606</v>
      </c>
      <c r="J304">
        <v>5.2039096119385002</v>
      </c>
      <c r="K304">
        <v>621.20355853566002</v>
      </c>
      <c r="L304">
        <v>455.29359929042897</v>
      </c>
      <c r="M304">
        <v>60.500211264214897</v>
      </c>
      <c r="N304">
        <v>0.79811272489628604</v>
      </c>
      <c r="O304">
        <v>12.7078474155443</v>
      </c>
      <c r="P304">
        <v>202.06818181818099</v>
      </c>
      <c r="Q304">
        <v>0.24238671389302899</v>
      </c>
    </row>
    <row r="305" spans="1:17" x14ac:dyDescent="0.3">
      <c r="A305" t="s">
        <v>712</v>
      </c>
      <c r="B305" t="s">
        <v>713</v>
      </c>
      <c r="C305" t="s">
        <v>3129</v>
      </c>
      <c r="D305" t="s">
        <v>579</v>
      </c>
      <c r="E305">
        <v>24551.251776735</v>
      </c>
      <c r="F305">
        <v>934.85</v>
      </c>
      <c r="G305">
        <v>5.3192747543884202</v>
      </c>
      <c r="H305">
        <v>-7.40783962284815</v>
      </c>
      <c r="I305">
        <v>12.242311003543399</v>
      </c>
      <c r="J305">
        <v>1.8447592946537701</v>
      </c>
      <c r="K305">
        <v>942.68645615772596</v>
      </c>
      <c r="L305">
        <v>816.57116872258996</v>
      </c>
      <c r="M305">
        <v>31.511889114784999</v>
      </c>
      <c r="N305">
        <v>0.463213501046222</v>
      </c>
      <c r="O305">
        <v>28.598170829544799</v>
      </c>
      <c r="P305">
        <v>54.776490066225101</v>
      </c>
      <c r="Q305">
        <v>5.7604277612072999E-2</v>
      </c>
    </row>
    <row r="306" spans="1:17" x14ac:dyDescent="0.3">
      <c r="A306" t="s">
        <v>714</v>
      </c>
      <c r="B306" t="s">
        <v>715</v>
      </c>
      <c r="C306" t="s">
        <v>3139</v>
      </c>
      <c r="D306" t="s">
        <v>292</v>
      </c>
      <c r="E306">
        <v>24461.119978929899</v>
      </c>
      <c r="F306">
        <v>391.5</v>
      </c>
      <c r="G306">
        <v>45.057841459284703</v>
      </c>
      <c r="H306">
        <v>2.08892130245773</v>
      </c>
      <c r="I306">
        <v>-29.3146375683088</v>
      </c>
      <c r="J306">
        <v>6.9212571514477599</v>
      </c>
      <c r="K306">
        <v>388.94345706102803</v>
      </c>
      <c r="L306">
        <v>378.49790202361203</v>
      </c>
      <c r="M306">
        <v>68.353294109247003</v>
      </c>
      <c r="N306">
        <v>0.71714651090662496</v>
      </c>
      <c r="O306">
        <v>28.275862068965498</v>
      </c>
      <c r="P306">
        <v>90.464607151544598</v>
      </c>
      <c r="Q306">
        <v>0.12104422268565</v>
      </c>
    </row>
    <row r="307" spans="1:17" x14ac:dyDescent="0.3">
      <c r="A307" t="s">
        <v>716</v>
      </c>
      <c r="B307" t="s">
        <v>717</v>
      </c>
      <c r="C307" t="s">
        <v>3133</v>
      </c>
      <c r="D307" t="s">
        <v>51</v>
      </c>
      <c r="E307">
        <v>24429.847866339998</v>
      </c>
      <c r="F307">
        <v>1217.95</v>
      </c>
      <c r="G307">
        <v>34.123663935871498</v>
      </c>
      <c r="H307">
        <v>12.1903672067338</v>
      </c>
      <c r="I307">
        <v>11.0346969263434</v>
      </c>
      <c r="J307">
        <v>7.0910427274166699</v>
      </c>
      <c r="K307">
        <v>1143.26545634691</v>
      </c>
      <c r="L307">
        <v>1003.4459014724</v>
      </c>
      <c r="M307">
        <v>68.569726188974897</v>
      </c>
      <c r="N307">
        <v>0.64540729366639804</v>
      </c>
      <c r="O307">
        <v>5.50104684100332</v>
      </c>
      <c r="P307">
        <v>72.233613801880793</v>
      </c>
      <c r="Q307">
        <v>4.0753631369307E-2</v>
      </c>
    </row>
    <row r="308" spans="1:17" x14ac:dyDescent="0.3">
      <c r="A308" t="s">
        <v>718</v>
      </c>
      <c r="B308" t="s">
        <v>719</v>
      </c>
      <c r="C308" t="s">
        <v>3133</v>
      </c>
      <c r="D308" t="s">
        <v>51</v>
      </c>
      <c r="E308">
        <v>24250.580848649999</v>
      </c>
      <c r="F308">
        <v>1401.65</v>
      </c>
      <c r="G308">
        <v>38.222946957612201</v>
      </c>
      <c r="H308">
        <v>-12.58737899496</v>
      </c>
      <c r="I308">
        <v>30.042745321094799</v>
      </c>
      <c r="J308">
        <v>-2.2155652484249599</v>
      </c>
      <c r="K308">
        <v>1427.64966921004</v>
      </c>
      <c r="L308">
        <v>1174.21899468009</v>
      </c>
      <c r="M308">
        <v>20.8589659157204</v>
      </c>
      <c r="N308">
        <v>0.93438161499979999</v>
      </c>
      <c r="O308">
        <v>16.933613954981599</v>
      </c>
      <c r="P308">
        <v>93.544600938967093</v>
      </c>
      <c r="Q308">
        <v>3.1400285431573999E-2</v>
      </c>
    </row>
    <row r="309" spans="1:17" x14ac:dyDescent="0.3">
      <c r="A309" t="s">
        <v>720</v>
      </c>
      <c r="B309" t="s">
        <v>721</v>
      </c>
      <c r="C309" t="s">
        <v>3127</v>
      </c>
      <c r="D309" t="s">
        <v>176</v>
      </c>
      <c r="E309">
        <v>24167.994290959999</v>
      </c>
      <c r="F309">
        <v>410.2</v>
      </c>
      <c r="G309">
        <v>16.216566824115301</v>
      </c>
      <c r="H309">
        <v>-3.5686783021651198</v>
      </c>
      <c r="I309">
        <v>-1.7038115709147099</v>
      </c>
      <c r="J309">
        <v>4.7210774903258299</v>
      </c>
      <c r="K309">
        <v>390.24980735455199</v>
      </c>
      <c r="L309">
        <v>343.069445285955</v>
      </c>
      <c r="M309">
        <v>63.548095149341997</v>
      </c>
      <c r="N309">
        <v>0.47203387222729198</v>
      </c>
      <c r="O309">
        <v>14.5051194539249</v>
      </c>
      <c r="P309">
        <v>61.178781925343799</v>
      </c>
      <c r="Q309">
        <v>1.8233464609950002E-2</v>
      </c>
    </row>
    <row r="310" spans="1:17" x14ac:dyDescent="0.3">
      <c r="A310" t="s">
        <v>722</v>
      </c>
      <c r="B310" t="s">
        <v>723</v>
      </c>
      <c r="C310" t="s">
        <v>3133</v>
      </c>
      <c r="D310" t="s">
        <v>51</v>
      </c>
      <c r="E310">
        <v>24000.676862709999</v>
      </c>
      <c r="F310">
        <v>431.3</v>
      </c>
      <c r="G310">
        <v>-18.109934784235499</v>
      </c>
      <c r="H310">
        <v>-7.0141497583535299</v>
      </c>
      <c r="I310">
        <v>-16.8721359172722</v>
      </c>
      <c r="J310">
        <v>-0.42852852030272698</v>
      </c>
      <c r="K310">
        <v>462.28644565503799</v>
      </c>
      <c r="L310">
        <v>435.52459143308698</v>
      </c>
      <c r="M310">
        <v>24.831388875251101</v>
      </c>
      <c r="N310">
        <v>0.63825988525842403</v>
      </c>
      <c r="O310">
        <v>20.102017157431</v>
      </c>
      <c r="P310">
        <v>23.440183171150501</v>
      </c>
      <c r="Q310">
        <v>-8.3234654370584998E-2</v>
      </c>
    </row>
    <row r="311" spans="1:17" x14ac:dyDescent="0.3">
      <c r="A311" t="s">
        <v>724</v>
      </c>
      <c r="B311" t="s">
        <v>725</v>
      </c>
      <c r="C311" t="s">
        <v>3129</v>
      </c>
      <c r="D311" t="s">
        <v>562</v>
      </c>
      <c r="E311">
        <v>23995.490072979999</v>
      </c>
      <c r="F311">
        <v>2514.75</v>
      </c>
      <c r="G311">
        <v>-2.91363800977875</v>
      </c>
      <c r="H311">
        <v>10.7649516459553</v>
      </c>
      <c r="I311">
        <v>-24.750129260321099</v>
      </c>
      <c r="J311">
        <v>10.667679288940001</v>
      </c>
      <c r="K311">
        <v>2495.1255336863901</v>
      </c>
      <c r="L311">
        <v>2510.2223481238402</v>
      </c>
      <c r="M311">
        <v>59.532362284049697</v>
      </c>
      <c r="N311">
        <v>1.49340777449176</v>
      </c>
      <c r="O311">
        <v>54.925936971865902</v>
      </c>
      <c r="P311">
        <v>29.9679570003617</v>
      </c>
      <c r="Q311">
        <v>7.0064607433723003E-2</v>
      </c>
    </row>
    <row r="312" spans="1:17" x14ac:dyDescent="0.3">
      <c r="A312" t="s">
        <v>726</v>
      </c>
      <c r="B312" t="s">
        <v>727</v>
      </c>
      <c r="C312" t="s">
        <v>3130</v>
      </c>
      <c r="D312" t="s">
        <v>728</v>
      </c>
      <c r="E312">
        <v>23964.520233719999</v>
      </c>
      <c r="F312">
        <v>234.5</v>
      </c>
      <c r="G312">
        <v>-17.094783401500699</v>
      </c>
      <c r="H312">
        <v>-13.1607987914532</v>
      </c>
      <c r="I312">
        <v>-23.3808156809542</v>
      </c>
      <c r="J312">
        <v>-1.9539502566219999</v>
      </c>
      <c r="K312">
        <v>284.34685782301</v>
      </c>
      <c r="L312">
        <v>278.34089275353398</v>
      </c>
      <c r="M312">
        <v>22.086178178148</v>
      </c>
      <c r="N312">
        <v>0.47737559842671001</v>
      </c>
      <c r="O312">
        <v>63.8805970149253</v>
      </c>
      <c r="P312">
        <v>27.307274701411501</v>
      </c>
      <c r="Q312">
        <v>6.7852676856124006E-2</v>
      </c>
    </row>
    <row r="313" spans="1:17" x14ac:dyDescent="0.3">
      <c r="A313" t="s">
        <v>729</v>
      </c>
      <c r="B313" t="s">
        <v>730</v>
      </c>
      <c r="C313" t="s">
        <v>3133</v>
      </c>
      <c r="D313" t="s">
        <v>731</v>
      </c>
      <c r="E313">
        <v>23778.466586574999</v>
      </c>
      <c r="F313">
        <v>2310.85</v>
      </c>
      <c r="G313">
        <v>42.234064569282197</v>
      </c>
      <c r="H313">
        <v>-7.2405391413078499</v>
      </c>
      <c r="I313">
        <v>40.138479492138302</v>
      </c>
      <c r="J313">
        <v>7.1263891653057199</v>
      </c>
      <c r="K313">
        <v>2265.5029253842599</v>
      </c>
      <c r="L313">
        <v>1883.58065821229</v>
      </c>
      <c r="M313">
        <v>47.715635072021499</v>
      </c>
      <c r="N313">
        <v>0.63191663689439104</v>
      </c>
      <c r="O313">
        <v>16.260250557154301</v>
      </c>
      <c r="P313">
        <v>84.853211743060498</v>
      </c>
      <c r="Q313">
        <v>9.7087836294088001E-2</v>
      </c>
    </row>
    <row r="314" spans="1:17" x14ac:dyDescent="0.3">
      <c r="A314" t="s">
        <v>732</v>
      </c>
      <c r="B314" t="s">
        <v>733</v>
      </c>
      <c r="C314" t="s">
        <v>3138</v>
      </c>
      <c r="D314" t="s">
        <v>100</v>
      </c>
      <c r="E314">
        <v>23613.272806379999</v>
      </c>
      <c r="F314">
        <v>280.55</v>
      </c>
      <c r="G314">
        <v>-37.425028464743399</v>
      </c>
      <c r="H314">
        <v>-4.6264780596486501</v>
      </c>
      <c r="I314">
        <v>-10.7385755036359</v>
      </c>
      <c r="J314">
        <v>-1.79573614815199</v>
      </c>
      <c r="K314">
        <v>298.71573738020101</v>
      </c>
      <c r="L314">
        <v>294.95421063823602</v>
      </c>
      <c r="M314">
        <v>27.943296540591099</v>
      </c>
      <c r="N314">
        <v>0.60666485092024802</v>
      </c>
      <c r="O314">
        <v>27.356977365888401</v>
      </c>
      <c r="P314">
        <v>11.395672027000201</v>
      </c>
      <c r="Q314">
        <v>-0.105764389809613</v>
      </c>
    </row>
    <row r="315" spans="1:17" x14ac:dyDescent="0.3">
      <c r="A315" t="s">
        <v>734</v>
      </c>
      <c r="B315" t="s">
        <v>735</v>
      </c>
      <c r="C315" t="s">
        <v>3129</v>
      </c>
      <c r="D315" t="s">
        <v>54</v>
      </c>
      <c r="E315">
        <v>23372.59581545</v>
      </c>
      <c r="F315">
        <v>790.95</v>
      </c>
      <c r="G315">
        <v>-15.7121000683298</v>
      </c>
      <c r="H315">
        <v>6.2435258837180996</v>
      </c>
      <c r="I315">
        <v>-6.1323278075197498</v>
      </c>
      <c r="J315">
        <v>3.8953140500985999</v>
      </c>
      <c r="K315">
        <v>768.16829839144305</v>
      </c>
      <c r="L315">
        <v>742.29857282927298</v>
      </c>
      <c r="M315">
        <v>53.702340385588499</v>
      </c>
      <c r="N315">
        <v>3.5292460427316001</v>
      </c>
      <c r="O315">
        <v>9.0776913837789799</v>
      </c>
      <c r="P315">
        <v>31.8140154987084</v>
      </c>
    </row>
    <row r="316" spans="1:17" x14ac:dyDescent="0.3">
      <c r="A316" t="s">
        <v>736</v>
      </c>
      <c r="B316" t="s">
        <v>737</v>
      </c>
      <c r="C316" t="s">
        <v>3138</v>
      </c>
      <c r="D316" t="s">
        <v>738</v>
      </c>
      <c r="E316">
        <v>23179.249273500001</v>
      </c>
      <c r="F316">
        <v>1421.15</v>
      </c>
      <c r="G316">
        <v>-15.1155178291006</v>
      </c>
      <c r="H316">
        <v>2.23850688084101</v>
      </c>
      <c r="I316">
        <v>3.25184725813663</v>
      </c>
      <c r="J316">
        <v>3.3284578487383998</v>
      </c>
      <c r="K316">
        <v>1435.0708162404401</v>
      </c>
      <c r="L316">
        <v>1352.63592123276</v>
      </c>
      <c r="M316">
        <v>40.704651562122002</v>
      </c>
      <c r="N316">
        <v>1.28313974612001</v>
      </c>
      <c r="O316">
        <v>11.086092249234699</v>
      </c>
      <c r="P316">
        <v>27.991173954158601</v>
      </c>
      <c r="Q316">
        <v>-6.7514582063680001E-3</v>
      </c>
    </row>
    <row r="317" spans="1:17" x14ac:dyDescent="0.3">
      <c r="A317" t="s">
        <v>739</v>
      </c>
      <c r="B317" t="s">
        <v>740</v>
      </c>
      <c r="C317" t="s">
        <v>3129</v>
      </c>
      <c r="D317" t="s">
        <v>398</v>
      </c>
      <c r="E317">
        <v>23165.08498629</v>
      </c>
      <c r="F317">
        <v>1001.75</v>
      </c>
      <c r="G317">
        <v>-30.2252700886804</v>
      </c>
      <c r="H317">
        <v>-0.93618250521982604</v>
      </c>
      <c r="I317">
        <v>5.6863658746174401</v>
      </c>
      <c r="J317">
        <v>-1.1248616062654899</v>
      </c>
      <c r="K317">
        <v>1033.2098597335601</v>
      </c>
      <c r="L317">
        <v>960.18687903540103</v>
      </c>
      <c r="M317">
        <v>33.686812553958603</v>
      </c>
      <c r="N317">
        <v>0.59653975754370103</v>
      </c>
      <c r="O317">
        <v>14.1801846768155</v>
      </c>
      <c r="P317">
        <v>35.996470268802597</v>
      </c>
      <c r="Q317">
        <v>-7.4804668826184001E-2</v>
      </c>
    </row>
    <row r="318" spans="1:17" x14ac:dyDescent="0.3">
      <c r="A318" t="s">
        <v>741</v>
      </c>
      <c r="B318" t="s">
        <v>742</v>
      </c>
      <c r="C318" t="s">
        <v>3141</v>
      </c>
      <c r="D318" t="s">
        <v>446</v>
      </c>
      <c r="E318">
        <v>23111.555027685001</v>
      </c>
      <c r="F318">
        <v>705.1</v>
      </c>
      <c r="G318">
        <v>84.7853369651653</v>
      </c>
      <c r="H318">
        <v>5.1770794388695496</v>
      </c>
      <c r="I318">
        <v>32.193158182324403</v>
      </c>
      <c r="J318">
        <v>0.65611891948489798</v>
      </c>
      <c r="K318">
        <v>679.41135222069499</v>
      </c>
      <c r="L318">
        <v>559.20744893504002</v>
      </c>
      <c r="M318">
        <v>51.973371603790497</v>
      </c>
      <c r="N318">
        <v>0.82613646119179596</v>
      </c>
      <c r="O318">
        <v>7.7719472415260098</v>
      </c>
      <c r="P318">
        <v>114.609648455334</v>
      </c>
      <c r="Q318">
        <v>0.185069043963797</v>
      </c>
    </row>
    <row r="319" spans="1:17" hidden="1" x14ac:dyDescent="0.3">
      <c r="A319" t="s">
        <v>743</v>
      </c>
      <c r="B319" t="s">
        <v>744</v>
      </c>
      <c r="C319" t="s">
        <v>3144</v>
      </c>
      <c r="D319" t="s">
        <v>745</v>
      </c>
      <c r="E319">
        <v>23025.673136879999</v>
      </c>
      <c r="F319">
        <v>95.94</v>
      </c>
      <c r="G319">
        <v>59.047804368993901</v>
      </c>
      <c r="H319">
        <v>2.74247008610164</v>
      </c>
      <c r="I319">
        <v>4.2005168365374397</v>
      </c>
      <c r="J319">
        <v>1.02107749032582</v>
      </c>
      <c r="K319">
        <v>99.460931384329598</v>
      </c>
      <c r="L319">
        <v>87.440062187198095</v>
      </c>
      <c r="M319">
        <v>50.681017208567297</v>
      </c>
      <c r="N319">
        <v>0.90681144465418895</v>
      </c>
      <c r="O319">
        <v>11.1111111111111</v>
      </c>
      <c r="P319">
        <v>86.835443037974599</v>
      </c>
      <c r="Q319">
        <v>2.0612820630179999E-2</v>
      </c>
    </row>
    <row r="320" spans="1:17" x14ac:dyDescent="0.3">
      <c r="A320" t="s">
        <v>746</v>
      </c>
      <c r="B320" t="s">
        <v>747</v>
      </c>
      <c r="C320" t="s">
        <v>3143</v>
      </c>
      <c r="D320" t="s">
        <v>167</v>
      </c>
      <c r="E320">
        <v>22642.476100299999</v>
      </c>
      <c r="F320">
        <v>7513.4</v>
      </c>
      <c r="G320">
        <v>-17.0271595137513</v>
      </c>
      <c r="H320">
        <v>-2.6173872076065701</v>
      </c>
      <c r="I320">
        <v>16.676446835993801</v>
      </c>
      <c r="J320">
        <v>3.8107642741302601</v>
      </c>
      <c r="K320">
        <v>7622.3654814460697</v>
      </c>
      <c r="L320">
        <v>7002.2619727941001</v>
      </c>
      <c r="M320">
        <v>46.138292118143703</v>
      </c>
      <c r="N320">
        <v>1.1964125025781001</v>
      </c>
      <c r="O320">
        <v>8.2785423376899807</v>
      </c>
      <c r="P320">
        <v>45.190681855512601</v>
      </c>
      <c r="Q320">
        <v>-0.10870780814001101</v>
      </c>
    </row>
    <row r="321" spans="1:17" hidden="1" x14ac:dyDescent="0.3">
      <c r="A321" t="s">
        <v>748</v>
      </c>
      <c r="B321" t="s">
        <v>749</v>
      </c>
      <c r="C321" t="s">
        <v>3144</v>
      </c>
      <c r="D321" t="s">
        <v>117</v>
      </c>
      <c r="E321">
        <v>22608.340771200001</v>
      </c>
      <c r="F321">
        <v>347.15</v>
      </c>
      <c r="G321">
        <v>-11.7823432651075</v>
      </c>
      <c r="H321">
        <v>-5.8099358637037399</v>
      </c>
      <c r="I321">
        <v>-33.367143876581999</v>
      </c>
      <c r="J321">
        <v>-0.31426205089606801</v>
      </c>
      <c r="K321">
        <v>404.813894374136</v>
      </c>
      <c r="L321">
        <v>401.80960679515402</v>
      </c>
      <c r="M321">
        <v>29.044743510652602</v>
      </c>
      <c r="N321">
        <v>0.52804992513325999</v>
      </c>
      <c r="O321">
        <v>66.311392769696099</v>
      </c>
      <c r="P321">
        <v>15.255644090305401</v>
      </c>
      <c r="Q321">
        <v>3.0369815923925E-2</v>
      </c>
    </row>
    <row r="322" spans="1:17" x14ac:dyDescent="0.3">
      <c r="A322" t="s">
        <v>750</v>
      </c>
      <c r="B322" t="s">
        <v>751</v>
      </c>
      <c r="C322" t="s">
        <v>3127</v>
      </c>
      <c r="D322" t="s">
        <v>276</v>
      </c>
      <c r="E322">
        <v>22598.479107248</v>
      </c>
      <c r="F322">
        <v>220.78</v>
      </c>
      <c r="G322">
        <v>37.436782983982198</v>
      </c>
      <c r="H322">
        <v>-13.067175511267701</v>
      </c>
      <c r="I322">
        <v>-3.7362725806952999</v>
      </c>
      <c r="J322">
        <v>-1.6775688758843601</v>
      </c>
      <c r="K322">
        <v>248.68082829533</v>
      </c>
      <c r="L322">
        <v>216.85688525305</v>
      </c>
      <c r="M322">
        <v>15.5452537873926</v>
      </c>
      <c r="N322">
        <v>0.34833346233318602</v>
      </c>
      <c r="O322">
        <v>28.816015943473101</v>
      </c>
      <c r="P322">
        <v>66.752265861027098</v>
      </c>
      <c r="Q322">
        <v>4.1823972339223997E-2</v>
      </c>
    </row>
    <row r="323" spans="1:17" x14ac:dyDescent="0.3">
      <c r="A323" t="s">
        <v>752</v>
      </c>
      <c r="B323" t="s">
        <v>753</v>
      </c>
      <c r="C323" t="s">
        <v>3131</v>
      </c>
      <c r="D323" t="s">
        <v>120</v>
      </c>
      <c r="E323">
        <v>22559.434418000001</v>
      </c>
      <c r="F323">
        <v>854.1</v>
      </c>
      <c r="G323">
        <v>55.327161863820997</v>
      </c>
      <c r="H323">
        <v>6.0775060455655003</v>
      </c>
      <c r="I323">
        <v>48.206330311407001</v>
      </c>
      <c r="J323">
        <v>-1.7166682493648899</v>
      </c>
      <c r="K323">
        <v>853.72111680790204</v>
      </c>
      <c r="L323">
        <v>683.81284369631896</v>
      </c>
      <c r="M323">
        <v>42.247708794333199</v>
      </c>
      <c r="N323">
        <v>0.88686951761630095</v>
      </c>
      <c r="O323">
        <v>18.013113218592601</v>
      </c>
      <c r="P323">
        <v>89.715681919147002</v>
      </c>
    </row>
    <row r="324" spans="1:17" x14ac:dyDescent="0.3">
      <c r="A324" t="s">
        <v>754</v>
      </c>
      <c r="B324" t="s">
        <v>755</v>
      </c>
      <c r="C324" t="s">
        <v>3133</v>
      </c>
      <c r="D324" t="s">
        <v>284</v>
      </c>
      <c r="E324">
        <v>21997.637951625002</v>
      </c>
      <c r="F324">
        <v>534.15</v>
      </c>
      <c r="G324">
        <v>13.595777788994299</v>
      </c>
      <c r="H324">
        <v>3.3250423927158499</v>
      </c>
      <c r="I324">
        <v>22.5223639522737</v>
      </c>
      <c r="J324">
        <v>4.17901287454516</v>
      </c>
      <c r="K324">
        <v>508.136252924117</v>
      </c>
      <c r="L324">
        <v>440.00922280756402</v>
      </c>
      <c r="M324">
        <v>54.051980355515198</v>
      </c>
      <c r="N324">
        <v>0.75614872533934996</v>
      </c>
      <c r="O324">
        <v>8.5837311616587098</v>
      </c>
      <c r="P324">
        <v>52.6142857142857</v>
      </c>
      <c r="Q324">
        <v>0.107381235967332</v>
      </c>
    </row>
    <row r="325" spans="1:17" x14ac:dyDescent="0.3">
      <c r="A325" t="s">
        <v>756</v>
      </c>
      <c r="B325" t="s">
        <v>757</v>
      </c>
      <c r="C325" t="s">
        <v>3132</v>
      </c>
      <c r="D325" t="s">
        <v>224</v>
      </c>
      <c r="E325">
        <v>21896.116828079899</v>
      </c>
      <c r="F325">
        <v>1305.7</v>
      </c>
      <c r="G325">
        <v>79.005153744948004</v>
      </c>
      <c r="H325">
        <v>-3.3567488513333799</v>
      </c>
      <c r="I325">
        <v>2.2738690404144202</v>
      </c>
      <c r="J325">
        <v>0.111799704503162</v>
      </c>
      <c r="K325">
        <v>1324.71074644904</v>
      </c>
      <c r="L325">
        <v>1133.3666636086</v>
      </c>
      <c r="M325">
        <v>49.515115114641503</v>
      </c>
      <c r="N325">
        <v>0.793437046826863</v>
      </c>
      <c r="O325">
        <v>10.974955962318999</v>
      </c>
      <c r="P325">
        <v>117.16424116424101</v>
      </c>
      <c r="Q325">
        <v>0.16720734763471201</v>
      </c>
    </row>
    <row r="326" spans="1:17" x14ac:dyDescent="0.3">
      <c r="A326" t="s">
        <v>758</v>
      </c>
      <c r="B326" t="s">
        <v>759</v>
      </c>
      <c r="C326" t="s">
        <v>3142</v>
      </c>
      <c r="D326" t="s">
        <v>135</v>
      </c>
      <c r="E326">
        <v>21583.144691055</v>
      </c>
      <c r="F326">
        <v>1530.3</v>
      </c>
      <c r="G326">
        <v>191.226302625476</v>
      </c>
      <c r="H326">
        <v>5.2380513478915596</v>
      </c>
      <c r="I326">
        <v>3.0850946877272998</v>
      </c>
      <c r="J326">
        <v>-0.100020480288132</v>
      </c>
      <c r="K326">
        <v>1498.75995397268</v>
      </c>
      <c r="L326">
        <v>1261.18935317607</v>
      </c>
      <c r="M326">
        <v>43.786307014085899</v>
      </c>
      <c r="N326">
        <v>1.01614629325235</v>
      </c>
      <c r="O326">
        <v>7.6259556949617799</v>
      </c>
      <c r="P326">
        <v>223.77023167248399</v>
      </c>
    </row>
    <row r="327" spans="1:17" x14ac:dyDescent="0.3">
      <c r="A327" t="s">
        <v>760</v>
      </c>
      <c r="B327" t="s">
        <v>761</v>
      </c>
      <c r="C327" t="s">
        <v>3139</v>
      </c>
      <c r="D327" t="s">
        <v>527</v>
      </c>
      <c r="E327">
        <v>21525.42200291</v>
      </c>
      <c r="F327">
        <v>173.01</v>
      </c>
      <c r="G327">
        <v>-46.362890326756002</v>
      </c>
      <c r="H327">
        <v>-2.28070646560752</v>
      </c>
      <c r="I327">
        <v>-1.4275072649554399</v>
      </c>
      <c r="J327">
        <v>-4.6668300021118396</v>
      </c>
      <c r="K327">
        <v>185.30996365215501</v>
      </c>
      <c r="L327">
        <v>176.02504550351901</v>
      </c>
      <c r="M327">
        <v>28.069468814055199</v>
      </c>
      <c r="N327">
        <v>1.16145617021768</v>
      </c>
      <c r="O327">
        <v>28.744003236807099</v>
      </c>
      <c r="P327">
        <v>21.623901581722301</v>
      </c>
      <c r="Q327">
        <v>4.4559223132417003E-2</v>
      </c>
    </row>
    <row r="328" spans="1:17" x14ac:dyDescent="0.3">
      <c r="A328" t="s">
        <v>762</v>
      </c>
      <c r="B328" t="s">
        <v>763</v>
      </c>
      <c r="C328" t="s">
        <v>3141</v>
      </c>
      <c r="D328" t="s">
        <v>271</v>
      </c>
      <c r="E328">
        <v>21513.0107606399</v>
      </c>
      <c r="F328">
        <v>640.5</v>
      </c>
      <c r="G328">
        <v>2.5791677496035899</v>
      </c>
      <c r="H328">
        <v>-3.7052851850702</v>
      </c>
      <c r="I328">
        <v>-8.9114602535518799</v>
      </c>
      <c r="J328">
        <v>4.8150425075729801</v>
      </c>
      <c r="K328">
        <v>689.48209588204304</v>
      </c>
      <c r="L328">
        <v>642.54402309887803</v>
      </c>
      <c r="M328">
        <v>36.956561488893897</v>
      </c>
      <c r="N328">
        <v>0.49384185475133802</v>
      </c>
      <c r="O328">
        <v>24.738485558157699</v>
      </c>
      <c r="P328">
        <v>37.210796915167002</v>
      </c>
      <c r="Q328">
        <v>0.115568578192131</v>
      </c>
    </row>
    <row r="329" spans="1:17" x14ac:dyDescent="0.3">
      <c r="A329" t="s">
        <v>764</v>
      </c>
      <c r="B329" t="s">
        <v>765</v>
      </c>
      <c r="C329" t="s">
        <v>3128</v>
      </c>
      <c r="D329" t="s">
        <v>766</v>
      </c>
      <c r="E329">
        <v>21512.765137900002</v>
      </c>
      <c r="F329">
        <v>1506</v>
      </c>
      <c r="G329">
        <v>14.978841846423199</v>
      </c>
      <c r="H329">
        <v>-4.26869920916534</v>
      </c>
      <c r="I329">
        <v>28.9989824082182</v>
      </c>
      <c r="J329">
        <v>-0.33031241336675099</v>
      </c>
      <c r="K329">
        <v>1535.4276196205501</v>
      </c>
      <c r="L329">
        <v>1333.1625850596199</v>
      </c>
      <c r="M329">
        <v>34.4749881599612</v>
      </c>
      <c r="N329">
        <v>0.39690822030255801</v>
      </c>
      <c r="O329">
        <v>13.877822045152699</v>
      </c>
      <c r="P329">
        <v>52.406011233112302</v>
      </c>
      <c r="Q329">
        <v>1.0396463582334E-2</v>
      </c>
    </row>
    <row r="330" spans="1:17" x14ac:dyDescent="0.3">
      <c r="A330" t="s">
        <v>767</v>
      </c>
      <c r="B330" t="s">
        <v>768</v>
      </c>
      <c r="C330" t="s">
        <v>3141</v>
      </c>
      <c r="D330" t="s">
        <v>161</v>
      </c>
      <c r="E330">
        <v>21340.666554255</v>
      </c>
      <c r="F330">
        <v>658.65</v>
      </c>
      <c r="G330">
        <v>37.699113791543603</v>
      </c>
      <c r="H330">
        <v>-9.1235844642629296</v>
      </c>
      <c r="I330">
        <v>9.7272397031991407</v>
      </c>
      <c r="J330">
        <v>1.61927362581894</v>
      </c>
      <c r="K330">
        <v>703.21455296307897</v>
      </c>
      <c r="L330">
        <v>588.58077590846199</v>
      </c>
      <c r="M330">
        <v>29.315096838431899</v>
      </c>
      <c r="N330">
        <v>0.41265594894289198</v>
      </c>
      <c r="O330">
        <v>28.133302968192499</v>
      </c>
      <c r="P330">
        <v>111.105769230769</v>
      </c>
      <c r="Q330">
        <v>0.14631563069979001</v>
      </c>
    </row>
    <row r="331" spans="1:17" x14ac:dyDescent="0.3">
      <c r="A331" t="s">
        <v>769</v>
      </c>
      <c r="B331" t="s">
        <v>770</v>
      </c>
      <c r="C331" t="s">
        <v>3129</v>
      </c>
      <c r="D331" t="s">
        <v>398</v>
      </c>
      <c r="E331">
        <v>21058.161985800001</v>
      </c>
      <c r="F331">
        <v>6050.05</v>
      </c>
      <c r="G331">
        <v>143.82451580545501</v>
      </c>
      <c r="H331">
        <v>-10.305683053890199</v>
      </c>
      <c r="I331">
        <v>9.7224735685028403</v>
      </c>
      <c r="J331">
        <v>-10.245572493855001</v>
      </c>
      <c r="K331">
        <v>6309.5391724358296</v>
      </c>
      <c r="L331">
        <v>4996.1730367365199</v>
      </c>
      <c r="M331">
        <v>19.215634973781199</v>
      </c>
      <c r="N331">
        <v>1.4964083703484199</v>
      </c>
      <c r="O331">
        <v>17.354402029735201</v>
      </c>
      <c r="P331">
        <v>174.80865753673501</v>
      </c>
    </row>
    <row r="332" spans="1:17" x14ac:dyDescent="0.3">
      <c r="A332" t="s">
        <v>771</v>
      </c>
      <c r="B332" t="s">
        <v>772</v>
      </c>
      <c r="C332" t="s">
        <v>3135</v>
      </c>
      <c r="D332" t="s">
        <v>190</v>
      </c>
      <c r="E332">
        <v>21057.449266560001</v>
      </c>
      <c r="F332">
        <v>1709.15</v>
      </c>
      <c r="G332">
        <v>9.4392257355026103</v>
      </c>
      <c r="H332">
        <v>-5.6031522562133604</v>
      </c>
      <c r="I332">
        <v>-12.4761388740499</v>
      </c>
      <c r="J332">
        <v>1.5430154038380699</v>
      </c>
      <c r="K332">
        <v>1908.5300414072501</v>
      </c>
      <c r="L332">
        <v>1826.2733622711401</v>
      </c>
      <c r="M332">
        <v>27.174873523362901</v>
      </c>
      <c r="N332">
        <v>0.64078649172902002</v>
      </c>
      <c r="O332">
        <v>42.079396191089103</v>
      </c>
      <c r="P332">
        <v>53.514168949566603</v>
      </c>
      <c r="Q332">
        <v>0.20336404248783099</v>
      </c>
    </row>
    <row r="333" spans="1:17" x14ac:dyDescent="0.3">
      <c r="A333" t="s">
        <v>773</v>
      </c>
      <c r="B333" t="s">
        <v>774</v>
      </c>
      <c r="C333" t="s">
        <v>3129</v>
      </c>
      <c r="D333" t="s">
        <v>398</v>
      </c>
      <c r="E333">
        <v>21026.571897450001</v>
      </c>
      <c r="F333">
        <v>4109.05</v>
      </c>
      <c r="G333">
        <v>44.183478922615102</v>
      </c>
      <c r="H333">
        <v>-1.20314750472273</v>
      </c>
      <c r="I333">
        <v>23.7351680917488</v>
      </c>
      <c r="J333">
        <v>5.71030852776122E-3</v>
      </c>
      <c r="K333">
        <v>4298.2721700053798</v>
      </c>
      <c r="L333">
        <v>3630.7284157537902</v>
      </c>
      <c r="M333">
        <v>36.627039138160299</v>
      </c>
      <c r="N333">
        <v>0.88705248322516494</v>
      </c>
      <c r="O333">
        <v>19.492340078606901</v>
      </c>
      <c r="P333">
        <v>84.262331838565004</v>
      </c>
      <c r="Q333">
        <v>1.7107827805627002E-2</v>
      </c>
    </row>
    <row r="334" spans="1:17" x14ac:dyDescent="0.3">
      <c r="A334" t="s">
        <v>775</v>
      </c>
      <c r="B334" t="s">
        <v>776</v>
      </c>
      <c r="C334" t="s">
        <v>3143</v>
      </c>
      <c r="D334" t="s">
        <v>482</v>
      </c>
      <c r="E334">
        <v>21023.90849776</v>
      </c>
      <c r="F334">
        <v>1940.6</v>
      </c>
      <c r="G334">
        <v>-15.059831200553001</v>
      </c>
      <c r="H334">
        <v>6.1275713621820298</v>
      </c>
      <c r="I334">
        <v>20.258486364374399</v>
      </c>
      <c r="J334">
        <v>2.7849576183177498</v>
      </c>
      <c r="K334">
        <v>1984.6151056491501</v>
      </c>
      <c r="L334">
        <v>1865.41199994515</v>
      </c>
      <c r="M334">
        <v>52.352594209382502</v>
      </c>
      <c r="N334">
        <v>0.813591526749739</v>
      </c>
      <c r="O334">
        <v>20.0659589817582</v>
      </c>
      <c r="P334">
        <v>32.717822459307797</v>
      </c>
      <c r="Q334">
        <v>-4.5448230120359999E-2</v>
      </c>
    </row>
    <row r="335" spans="1:17" x14ac:dyDescent="0.3">
      <c r="A335" t="s">
        <v>777</v>
      </c>
      <c r="B335" t="s">
        <v>778</v>
      </c>
      <c r="C335" t="s">
        <v>3140</v>
      </c>
      <c r="D335" t="s">
        <v>779</v>
      </c>
      <c r="E335">
        <v>20976.579039619999</v>
      </c>
      <c r="F335">
        <v>299.3</v>
      </c>
      <c r="G335">
        <v>60.489643107371499</v>
      </c>
      <c r="H335">
        <v>-3.2963081419426201</v>
      </c>
      <c r="I335">
        <v>40.303536416540098</v>
      </c>
      <c r="J335">
        <v>-0.69533477272812405</v>
      </c>
      <c r="K335">
        <v>298.857735793659</v>
      </c>
      <c r="L335">
        <v>238.77815503371599</v>
      </c>
      <c r="M335">
        <v>37.560165541081403</v>
      </c>
      <c r="N335">
        <v>0.83383979262281904</v>
      </c>
      <c r="O335">
        <v>15.268960908787101</v>
      </c>
      <c r="P335">
        <v>101.820633850303</v>
      </c>
      <c r="Q335">
        <v>3.0909408073175E-2</v>
      </c>
    </row>
    <row r="336" spans="1:17" x14ac:dyDescent="0.3">
      <c r="A336" t="s">
        <v>780</v>
      </c>
      <c r="B336" t="s">
        <v>781</v>
      </c>
      <c r="C336" t="s">
        <v>3135</v>
      </c>
      <c r="D336" t="s">
        <v>190</v>
      </c>
      <c r="E336">
        <v>20938.906398514999</v>
      </c>
      <c r="F336">
        <v>527.9</v>
      </c>
      <c r="G336">
        <v>-11.640198961378299</v>
      </c>
      <c r="H336">
        <v>-1.4300734544093601</v>
      </c>
      <c r="I336">
        <v>-0.20291148115345101</v>
      </c>
      <c r="J336">
        <v>5.3383171181262501</v>
      </c>
      <c r="K336">
        <v>564.538528629795</v>
      </c>
      <c r="L336">
        <v>529.74260729518301</v>
      </c>
      <c r="M336">
        <v>40.070892404568099</v>
      </c>
      <c r="N336">
        <v>1.21194187366483</v>
      </c>
      <c r="O336">
        <v>17.901117635915799</v>
      </c>
      <c r="P336">
        <v>29.768928220255599</v>
      </c>
      <c r="Q336">
        <v>8.8540671460437995E-2</v>
      </c>
    </row>
    <row r="337" spans="1:17" x14ac:dyDescent="0.3">
      <c r="A337" t="s">
        <v>782</v>
      </c>
      <c r="B337" t="s">
        <v>783</v>
      </c>
      <c r="C337" t="s">
        <v>3141</v>
      </c>
      <c r="D337" t="s">
        <v>117</v>
      </c>
      <c r="E337">
        <v>20922.6843656399</v>
      </c>
      <c r="F337">
        <v>13911.4</v>
      </c>
      <c r="G337">
        <v>131.78835106652099</v>
      </c>
      <c r="H337">
        <v>0.36164639545502397</v>
      </c>
      <c r="I337">
        <v>72.305924898681994</v>
      </c>
      <c r="J337">
        <v>5.2736299906158797</v>
      </c>
      <c r="K337">
        <v>13740.4291935539</v>
      </c>
      <c r="L337">
        <v>10797.8462593897</v>
      </c>
      <c r="M337">
        <v>53.906078772078303</v>
      </c>
      <c r="N337">
        <v>0.80559723007105499</v>
      </c>
      <c r="O337">
        <v>12.8721767758816</v>
      </c>
      <c r="P337">
        <v>211.262264087619</v>
      </c>
    </row>
    <row r="338" spans="1:17" x14ac:dyDescent="0.3">
      <c r="A338" t="s">
        <v>784</v>
      </c>
      <c r="B338" t="s">
        <v>785</v>
      </c>
      <c r="C338" t="s">
        <v>3141</v>
      </c>
      <c r="D338" t="s">
        <v>540</v>
      </c>
      <c r="E338">
        <v>20878.514682674999</v>
      </c>
      <c r="F338">
        <v>1294.55</v>
      </c>
      <c r="G338">
        <v>-1.7364462681978501</v>
      </c>
      <c r="H338">
        <v>-3.1526317901767902</v>
      </c>
      <c r="I338">
        <v>18.6874909778677</v>
      </c>
      <c r="J338">
        <v>-1.26507447045848</v>
      </c>
      <c r="K338">
        <v>1436.5510535117301</v>
      </c>
      <c r="L338">
        <v>1283.83208544013</v>
      </c>
      <c r="M338">
        <v>32.6413801476454</v>
      </c>
      <c r="N338">
        <v>2.5483684789168102</v>
      </c>
      <c r="O338">
        <v>31.319763624425399</v>
      </c>
      <c r="P338">
        <v>55.735338345864598</v>
      </c>
      <c r="Q338">
        <v>0.116454085229332</v>
      </c>
    </row>
    <row r="339" spans="1:17" x14ac:dyDescent="0.3">
      <c r="A339" t="s">
        <v>786</v>
      </c>
      <c r="B339" t="s">
        <v>787</v>
      </c>
      <c r="C339" t="s">
        <v>3141</v>
      </c>
      <c r="D339" t="s">
        <v>788</v>
      </c>
      <c r="E339">
        <v>20853.466657125002</v>
      </c>
      <c r="F339">
        <v>468.8</v>
      </c>
      <c r="G339">
        <v>30.887375454796199</v>
      </c>
      <c r="H339">
        <v>-6.7685141307746202</v>
      </c>
      <c r="I339">
        <v>10.5640363791399</v>
      </c>
      <c r="J339">
        <v>-1.04781544402392</v>
      </c>
      <c r="K339">
        <v>545.26145759973804</v>
      </c>
      <c r="L339">
        <v>487.56322051126</v>
      </c>
      <c r="M339">
        <v>27.527716019827299</v>
      </c>
      <c r="N339">
        <v>0.65541138613614902</v>
      </c>
      <c r="O339">
        <v>59.577645051194501</v>
      </c>
      <c r="P339">
        <v>75.7121439280359</v>
      </c>
      <c r="Q339">
        <v>0.23624858548527</v>
      </c>
    </row>
    <row r="340" spans="1:17" x14ac:dyDescent="0.3">
      <c r="A340" t="s">
        <v>789</v>
      </c>
      <c r="B340" t="s">
        <v>790</v>
      </c>
      <c r="C340" t="s">
        <v>3128</v>
      </c>
      <c r="D340" t="s">
        <v>287</v>
      </c>
      <c r="E340">
        <v>20727.910135149999</v>
      </c>
      <c r="F340">
        <v>1841.5</v>
      </c>
      <c r="G340">
        <v>-14.453549599768699</v>
      </c>
      <c r="H340">
        <v>-4.2595224287430398</v>
      </c>
      <c r="I340">
        <v>-22.5563139570537</v>
      </c>
      <c r="J340">
        <v>2.7086947742573901</v>
      </c>
      <c r="K340">
        <v>1937.6511226397599</v>
      </c>
      <c r="L340">
        <v>1870.2159952259501</v>
      </c>
      <c r="M340">
        <v>29.797986670916899</v>
      </c>
      <c r="N340">
        <v>0.614794504120453</v>
      </c>
      <c r="O340">
        <v>33.529731197393403</v>
      </c>
      <c r="P340">
        <v>19.415083327929398</v>
      </c>
      <c r="Q340">
        <v>5.2189479412373001E-2</v>
      </c>
    </row>
    <row r="341" spans="1:17" x14ac:dyDescent="0.3">
      <c r="A341" t="s">
        <v>791</v>
      </c>
      <c r="B341" t="s">
        <v>792</v>
      </c>
      <c r="C341" t="s">
        <v>3129</v>
      </c>
      <c r="D341" t="s">
        <v>227</v>
      </c>
      <c r="E341">
        <v>20663.661528649998</v>
      </c>
      <c r="F341">
        <v>678.55</v>
      </c>
      <c r="G341">
        <v>30.5806559018455</v>
      </c>
      <c r="H341">
        <v>-0.127569194669089</v>
      </c>
      <c r="I341">
        <v>33.456997972685201</v>
      </c>
      <c r="J341">
        <v>1.3173530657733901</v>
      </c>
      <c r="K341">
        <v>716.72412168583298</v>
      </c>
      <c r="L341">
        <v>607.76070464240797</v>
      </c>
      <c r="M341">
        <v>38.773621572526999</v>
      </c>
      <c r="N341">
        <v>0.74011779140647904</v>
      </c>
      <c r="O341">
        <v>14.214133077886601</v>
      </c>
      <c r="P341">
        <v>60.413711583924297</v>
      </c>
      <c r="Q341">
        <v>-3.0951818341298998E-2</v>
      </c>
    </row>
    <row r="342" spans="1:17" x14ac:dyDescent="0.3">
      <c r="A342" t="s">
        <v>793</v>
      </c>
      <c r="B342" t="s">
        <v>794</v>
      </c>
      <c r="C342" t="s">
        <v>3133</v>
      </c>
      <c r="D342" t="s">
        <v>284</v>
      </c>
      <c r="E342">
        <v>20537.481351539998</v>
      </c>
      <c r="F342">
        <v>405.85</v>
      </c>
      <c r="G342">
        <v>0.189745545181743</v>
      </c>
      <c r="H342">
        <v>-0.159484624262064</v>
      </c>
      <c r="I342">
        <v>-26.404067092764599</v>
      </c>
      <c r="J342">
        <v>3.3423384603682198</v>
      </c>
      <c r="K342">
        <v>400.56284463318502</v>
      </c>
      <c r="L342">
        <v>381.92185663555603</v>
      </c>
      <c r="M342">
        <v>43.874719500762197</v>
      </c>
      <c r="N342">
        <v>0.42564717751120801</v>
      </c>
      <c r="O342">
        <v>37.489220155229702</v>
      </c>
      <c r="P342">
        <v>30.456444873031099</v>
      </c>
      <c r="Q342">
        <v>0.102932466908659</v>
      </c>
    </row>
    <row r="343" spans="1:17" x14ac:dyDescent="0.3">
      <c r="A343" t="s">
        <v>795</v>
      </c>
      <c r="B343" t="s">
        <v>796</v>
      </c>
      <c r="C343" t="s">
        <v>3137</v>
      </c>
      <c r="D343" t="s">
        <v>77</v>
      </c>
      <c r="E343">
        <v>20520.811741099998</v>
      </c>
      <c r="F343">
        <v>855.4</v>
      </c>
      <c r="G343">
        <v>-36.094002249068303</v>
      </c>
      <c r="H343">
        <v>4.9856876122687597</v>
      </c>
      <c r="I343">
        <v>-9.3705757966218002</v>
      </c>
      <c r="J343">
        <v>4.83327207886183</v>
      </c>
      <c r="K343">
        <v>837.81052275469995</v>
      </c>
      <c r="L343">
        <v>843.33962020470801</v>
      </c>
      <c r="M343">
        <v>63.478028827121001</v>
      </c>
      <c r="N343">
        <v>0.70033054509569603</v>
      </c>
      <c r="O343">
        <v>23.708206686930101</v>
      </c>
      <c r="P343">
        <v>22.1999999999999</v>
      </c>
      <c r="Q343">
        <v>-6.6717488758748E-2</v>
      </c>
    </row>
    <row r="344" spans="1:17" hidden="1" x14ac:dyDescent="0.3">
      <c r="A344" t="s">
        <v>797</v>
      </c>
      <c r="B344" t="s">
        <v>798</v>
      </c>
      <c r="C344" t="s">
        <v>3144</v>
      </c>
      <c r="D344" t="s">
        <v>57</v>
      </c>
      <c r="E344">
        <v>20466.467071769999</v>
      </c>
      <c r="F344">
        <v>48.4</v>
      </c>
      <c r="G344">
        <v>144.98390854039201</v>
      </c>
      <c r="H344">
        <v>69.664920187004896</v>
      </c>
      <c r="I344">
        <v>45.9927596773692</v>
      </c>
      <c r="J344">
        <v>16.1822363358865</v>
      </c>
      <c r="K344">
        <v>36.200086793701203</v>
      </c>
      <c r="L344">
        <v>29.089181824877599</v>
      </c>
      <c r="M344">
        <v>79.386487068606897</v>
      </c>
      <c r="N344">
        <v>1.5755694379338301</v>
      </c>
      <c r="O344">
        <v>10.8264462809917</v>
      </c>
      <c r="P344">
        <v>211.254019292604</v>
      </c>
      <c r="Q344">
        <v>0.10820238557966599</v>
      </c>
    </row>
    <row r="345" spans="1:17" x14ac:dyDescent="0.3">
      <c r="A345" t="s">
        <v>799</v>
      </c>
      <c r="B345" t="s">
        <v>800</v>
      </c>
      <c r="C345" t="s">
        <v>3143</v>
      </c>
      <c r="D345" t="s">
        <v>276</v>
      </c>
      <c r="E345">
        <v>20447.1492586799</v>
      </c>
      <c r="F345">
        <v>502.2</v>
      </c>
      <c r="G345">
        <v>125.943882891578</v>
      </c>
      <c r="H345">
        <v>14.630321227660099</v>
      </c>
      <c r="I345">
        <v>72.681346640273006</v>
      </c>
      <c r="J345">
        <v>-0.84831442182661299</v>
      </c>
      <c r="K345">
        <v>464.38663871741699</v>
      </c>
      <c r="L345">
        <v>335.65502199224198</v>
      </c>
      <c r="M345">
        <v>52.924979093697203</v>
      </c>
      <c r="N345">
        <v>0.45716056484407902</v>
      </c>
      <c r="O345">
        <v>16.367980884109901</v>
      </c>
      <c r="P345">
        <v>175.93406593406499</v>
      </c>
      <c r="Q345">
        <v>0.155914065825872</v>
      </c>
    </row>
    <row r="346" spans="1:17" x14ac:dyDescent="0.3">
      <c r="A346" t="s">
        <v>801</v>
      </c>
      <c r="B346" t="s">
        <v>802</v>
      </c>
      <c r="C346" t="s">
        <v>3132</v>
      </c>
      <c r="D346" t="s">
        <v>48</v>
      </c>
      <c r="E346">
        <v>20443.04947256</v>
      </c>
      <c r="F346">
        <v>206.58</v>
      </c>
      <c r="G346">
        <v>29.275629743546201</v>
      </c>
      <c r="H346">
        <v>-10.1770149952888</v>
      </c>
      <c r="I346">
        <v>-21.3037634428754</v>
      </c>
      <c r="J346">
        <v>-0.123657472739072</v>
      </c>
      <c r="K346">
        <v>246.92578333982499</v>
      </c>
      <c r="L346">
        <v>233.27275605045401</v>
      </c>
      <c r="M346">
        <v>23.865376561983201</v>
      </c>
      <c r="N346">
        <v>0.30978370296042901</v>
      </c>
      <c r="O346">
        <v>70.200406622131794</v>
      </c>
      <c r="P346">
        <v>62.341846758349703</v>
      </c>
      <c r="Q346">
        <v>0.15403631583112101</v>
      </c>
    </row>
    <row r="347" spans="1:17" x14ac:dyDescent="0.3">
      <c r="A347" t="s">
        <v>803</v>
      </c>
      <c r="B347" t="s">
        <v>804</v>
      </c>
      <c r="C347" t="s">
        <v>3130</v>
      </c>
      <c r="D347" t="s">
        <v>728</v>
      </c>
      <c r="E347">
        <v>20375.727386524999</v>
      </c>
      <c r="F347">
        <v>1116.25</v>
      </c>
      <c r="G347">
        <v>2.3098693672619901</v>
      </c>
      <c r="H347">
        <v>-9.28401010029045</v>
      </c>
      <c r="I347">
        <v>29.5259107161454</v>
      </c>
      <c r="J347">
        <v>1.8063203140100901</v>
      </c>
      <c r="K347">
        <v>1248.08977439409</v>
      </c>
      <c r="L347">
        <v>1107.18570146868</v>
      </c>
      <c r="M347">
        <v>40.538116471340501</v>
      </c>
      <c r="N347">
        <v>0.83271296929514904</v>
      </c>
      <c r="O347">
        <v>33.930571108622601</v>
      </c>
      <c r="P347">
        <v>71.401151631477902</v>
      </c>
      <c r="Q347">
        <v>8.7521183618175E-2</v>
      </c>
    </row>
    <row r="348" spans="1:17" x14ac:dyDescent="0.3">
      <c r="A348" t="s">
        <v>805</v>
      </c>
      <c r="B348" t="s">
        <v>806</v>
      </c>
      <c r="C348" t="s">
        <v>3142</v>
      </c>
      <c r="D348" t="s">
        <v>135</v>
      </c>
      <c r="E348">
        <v>20335.44522768</v>
      </c>
      <c r="F348">
        <v>1741.7</v>
      </c>
      <c r="G348">
        <v>131.68864472886099</v>
      </c>
      <c r="H348">
        <v>5.2836986547245601</v>
      </c>
      <c r="I348">
        <v>6.0519607440083298</v>
      </c>
      <c r="J348">
        <v>-5.6064819438130398</v>
      </c>
      <c r="K348">
        <v>1825.23126773576</v>
      </c>
      <c r="L348">
        <v>1594.31618443056</v>
      </c>
      <c r="M348">
        <v>32.402830558681302</v>
      </c>
      <c r="N348">
        <v>0.87800207136855801</v>
      </c>
      <c r="O348">
        <v>24.062893349715601</v>
      </c>
      <c r="P348">
        <v>164.58893707433899</v>
      </c>
      <c r="Q348">
        <v>8.1311209063450005E-2</v>
      </c>
    </row>
    <row r="349" spans="1:17" hidden="1" x14ac:dyDescent="0.3">
      <c r="A349" t="s">
        <v>807</v>
      </c>
      <c r="B349" t="s">
        <v>808</v>
      </c>
      <c r="C349" t="s">
        <v>3144</v>
      </c>
      <c r="D349" t="s">
        <v>135</v>
      </c>
      <c r="E349">
        <v>20173.740000000002</v>
      </c>
      <c r="F349">
        <v>142.54</v>
      </c>
      <c r="G349">
        <v>-14.822573027394901</v>
      </c>
      <c r="H349">
        <v>2.6485637574126999</v>
      </c>
      <c r="I349">
        <v>-2.0941290197160098</v>
      </c>
      <c r="J349">
        <v>2.0073763576988601</v>
      </c>
      <c r="K349">
        <v>141.220679696991</v>
      </c>
      <c r="L349">
        <v>134.94478234569701</v>
      </c>
      <c r="M349">
        <v>53.328059728626101</v>
      </c>
      <c r="N349">
        <v>0.15000855452575201</v>
      </c>
      <c r="O349">
        <v>8.6361723025115609</v>
      </c>
      <c r="P349">
        <v>18.536382536382501</v>
      </c>
    </row>
    <row r="350" spans="1:17" x14ac:dyDescent="0.3">
      <c r="A350" t="s">
        <v>809</v>
      </c>
      <c r="B350" t="s">
        <v>810</v>
      </c>
      <c r="C350" t="s">
        <v>3130</v>
      </c>
      <c r="D350" t="s">
        <v>728</v>
      </c>
      <c r="E350">
        <v>20160.486814296</v>
      </c>
      <c r="F350">
        <v>130.25</v>
      </c>
      <c r="G350">
        <v>54.362129683319203</v>
      </c>
      <c r="H350">
        <v>-8.7852910760777405</v>
      </c>
      <c r="I350">
        <v>24.142077934768601</v>
      </c>
      <c r="J350">
        <v>-2.89684863534832</v>
      </c>
      <c r="K350">
        <v>142.95776848873999</v>
      </c>
      <c r="L350">
        <v>115.930814486749</v>
      </c>
      <c r="M350">
        <v>25.338488726989599</v>
      </c>
      <c r="N350">
        <v>0.674892138205194</v>
      </c>
      <c r="O350">
        <v>31.285988483685198</v>
      </c>
      <c r="P350">
        <v>111.788617886178</v>
      </c>
      <c r="Q350">
        <v>6.2667131784365004E-2</v>
      </c>
    </row>
    <row r="351" spans="1:17" hidden="1" x14ac:dyDescent="0.3">
      <c r="A351" t="s">
        <v>811</v>
      </c>
      <c r="B351" t="s">
        <v>812</v>
      </c>
      <c r="C351" t="s">
        <v>3144</v>
      </c>
      <c r="D351" t="s">
        <v>135</v>
      </c>
      <c r="E351">
        <v>20155.501969815999</v>
      </c>
      <c r="F351">
        <v>370.83</v>
      </c>
      <c r="G351">
        <v>-7.1294659398206397</v>
      </c>
      <c r="H351">
        <v>7.3851910952621003</v>
      </c>
      <c r="I351">
        <v>-3.0126050185148801</v>
      </c>
      <c r="J351">
        <v>6.7742824636378396</v>
      </c>
      <c r="K351">
        <v>347.61350892699602</v>
      </c>
      <c r="L351">
        <v>339.43868078066902</v>
      </c>
      <c r="M351">
        <v>42.778347382377802</v>
      </c>
      <c r="N351">
        <v>0.88594312167220401</v>
      </c>
      <c r="O351">
        <v>0.84135587735620898</v>
      </c>
      <c r="P351">
        <v>21.783251231527</v>
      </c>
      <c r="Q351">
        <v>-0.10379904096142301</v>
      </c>
    </row>
    <row r="352" spans="1:17" x14ac:dyDescent="0.3">
      <c r="A352" t="s">
        <v>813</v>
      </c>
      <c r="B352" t="s">
        <v>814</v>
      </c>
      <c r="C352" t="s">
        <v>3133</v>
      </c>
      <c r="D352" t="s">
        <v>51</v>
      </c>
      <c r="E352">
        <v>20099.388193499999</v>
      </c>
      <c r="F352">
        <v>1836.95</v>
      </c>
      <c r="G352">
        <v>34.253753234885203</v>
      </c>
      <c r="H352">
        <v>4.6512158537572104</v>
      </c>
      <c r="I352">
        <v>10.2760377336175</v>
      </c>
      <c r="J352">
        <v>-1.52443211917208</v>
      </c>
      <c r="K352">
        <v>1882.4422238892901</v>
      </c>
      <c r="L352">
        <v>1586.01350860101</v>
      </c>
      <c r="M352">
        <v>35.0882038128264</v>
      </c>
      <c r="N352">
        <v>0.95485477403632202</v>
      </c>
      <c r="O352">
        <v>45.023000081657003</v>
      </c>
      <c r="P352">
        <v>69.773567467652498</v>
      </c>
    </row>
    <row r="353" spans="1:17" x14ac:dyDescent="0.3">
      <c r="A353" t="s">
        <v>815</v>
      </c>
      <c r="B353" t="s">
        <v>816</v>
      </c>
      <c r="C353" t="s">
        <v>3143</v>
      </c>
      <c r="D353" t="s">
        <v>482</v>
      </c>
      <c r="E353">
        <v>19980.248463749998</v>
      </c>
      <c r="F353">
        <v>530.95000000000005</v>
      </c>
      <c r="G353">
        <v>-13.722788878092199</v>
      </c>
      <c r="H353">
        <v>-8.3717311643747596</v>
      </c>
      <c r="I353">
        <v>-34.8028446578803</v>
      </c>
      <c r="J353">
        <v>-1.54649239477107</v>
      </c>
      <c r="K353">
        <v>612.23177005488606</v>
      </c>
      <c r="L353">
        <v>634.43140518073199</v>
      </c>
      <c r="M353">
        <v>24.547077953988602</v>
      </c>
      <c r="N353">
        <v>0.86742130023917197</v>
      </c>
      <c r="O353">
        <v>44.881815613522903</v>
      </c>
      <c r="P353">
        <v>21.221461187214601</v>
      </c>
      <c r="Q353">
        <v>-0.12249261477242</v>
      </c>
    </row>
    <row r="354" spans="1:17" x14ac:dyDescent="0.3">
      <c r="A354" t="s">
        <v>817</v>
      </c>
      <c r="B354" t="s">
        <v>818</v>
      </c>
      <c r="C354" t="s">
        <v>3143</v>
      </c>
      <c r="D354" t="s">
        <v>406</v>
      </c>
      <c r="E354">
        <v>19962.500698025</v>
      </c>
      <c r="F354">
        <v>479.55</v>
      </c>
      <c r="G354">
        <v>49.559157474704001</v>
      </c>
      <c r="H354">
        <v>0.56930443566016797</v>
      </c>
      <c r="I354">
        <v>16.964177989143</v>
      </c>
      <c r="J354">
        <v>-1.4148021806915101</v>
      </c>
      <c r="K354">
        <v>504.78490240543101</v>
      </c>
      <c r="L354">
        <v>438.50330986130399</v>
      </c>
      <c r="M354">
        <v>41.121876481412201</v>
      </c>
      <c r="N354">
        <v>1.02284407808482</v>
      </c>
      <c r="O354">
        <v>19.768532999687199</v>
      </c>
      <c r="P354">
        <v>82.026950085405204</v>
      </c>
      <c r="Q354">
        <v>5.5941110386099999E-4</v>
      </c>
    </row>
    <row r="355" spans="1:17" hidden="1" x14ac:dyDescent="0.3">
      <c r="A355" t="s">
        <v>819</v>
      </c>
      <c r="B355" t="s">
        <v>820</v>
      </c>
      <c r="C355" t="s">
        <v>3144</v>
      </c>
      <c r="D355" t="s">
        <v>588</v>
      </c>
      <c r="E355">
        <v>19874.012013309999</v>
      </c>
      <c r="F355">
        <v>787.95</v>
      </c>
      <c r="G355">
        <v>-39.685924931052597</v>
      </c>
      <c r="H355">
        <v>-3.4354206010256201</v>
      </c>
      <c r="I355">
        <v>-15.7540482290153</v>
      </c>
      <c r="J355">
        <v>2.4945705912699099</v>
      </c>
      <c r="K355">
        <v>818.11012353183003</v>
      </c>
      <c r="L355">
        <v>838.78595300763595</v>
      </c>
      <c r="M355">
        <v>31.013910507203001</v>
      </c>
      <c r="N355">
        <v>0.63768540516610595</v>
      </c>
      <c r="O355">
        <v>21.708230217653401</v>
      </c>
      <c r="P355">
        <v>3.9169139465875502</v>
      </c>
      <c r="Q355">
        <v>-0.17544983455763699</v>
      </c>
    </row>
    <row r="356" spans="1:17" x14ac:dyDescent="0.3">
      <c r="A356" t="s">
        <v>821</v>
      </c>
      <c r="B356" t="s">
        <v>822</v>
      </c>
      <c r="C356" t="s">
        <v>3131</v>
      </c>
      <c r="D356" t="s">
        <v>37</v>
      </c>
      <c r="E356">
        <v>19814.578430239999</v>
      </c>
      <c r="F356">
        <v>533.5</v>
      </c>
      <c r="G356">
        <v>22.0504790218978</v>
      </c>
      <c r="H356">
        <v>-1.0807853447758999</v>
      </c>
      <c r="I356">
        <v>9.8457357404561598</v>
      </c>
      <c r="J356">
        <v>3.87727635068123</v>
      </c>
      <c r="K356">
        <v>535.15891327682198</v>
      </c>
      <c r="L356">
        <v>473.119890371564</v>
      </c>
      <c r="M356">
        <v>44.9589951544108</v>
      </c>
      <c r="N356">
        <v>0.54288591539296804</v>
      </c>
      <c r="O356">
        <v>11.6869728209934</v>
      </c>
      <c r="P356">
        <v>60.210210210210199</v>
      </c>
      <c r="Q356">
        <v>0.14351391939583599</v>
      </c>
    </row>
    <row r="357" spans="1:17" x14ac:dyDescent="0.3">
      <c r="A357" t="s">
        <v>823</v>
      </c>
      <c r="B357" t="s">
        <v>824</v>
      </c>
      <c r="C357" t="s">
        <v>3138</v>
      </c>
      <c r="D357" t="s">
        <v>37</v>
      </c>
      <c r="E357">
        <v>19719.511410349998</v>
      </c>
      <c r="F357">
        <v>877.35</v>
      </c>
      <c r="G357">
        <v>-15.3460589903866</v>
      </c>
      <c r="H357">
        <v>-0.25795363948481698</v>
      </c>
      <c r="I357">
        <v>-3.46109475833528</v>
      </c>
      <c r="J357">
        <v>6.5418876533658104</v>
      </c>
      <c r="K357">
        <v>900.10315418650896</v>
      </c>
      <c r="L357">
        <v>867.27858912075396</v>
      </c>
      <c r="M357">
        <v>50.6597805158043</v>
      </c>
      <c r="N357">
        <v>0.78225382439479496</v>
      </c>
      <c r="O357">
        <v>16.8290875933208</v>
      </c>
      <c r="P357">
        <v>23.361923509561301</v>
      </c>
    </row>
    <row r="358" spans="1:17" x14ac:dyDescent="0.3">
      <c r="A358" t="s">
        <v>825</v>
      </c>
      <c r="B358" t="s">
        <v>826</v>
      </c>
      <c r="C358" t="s">
        <v>3140</v>
      </c>
      <c r="D358" t="s">
        <v>436</v>
      </c>
      <c r="E358">
        <v>19714.70988291</v>
      </c>
      <c r="F358">
        <v>8639.6</v>
      </c>
      <c r="G358">
        <v>3.38799234281919</v>
      </c>
      <c r="H358">
        <v>2.0667298431655299</v>
      </c>
      <c r="I358">
        <v>33.566063522029999</v>
      </c>
      <c r="J358">
        <v>6.60383385515164</v>
      </c>
      <c r="K358">
        <v>8184.6772054199701</v>
      </c>
      <c r="L358">
        <v>7500.7646913968902</v>
      </c>
      <c r="M358">
        <v>49.414762880141502</v>
      </c>
      <c r="N358">
        <v>1.3871037563100399</v>
      </c>
      <c r="O358">
        <v>9.8280012963563195</v>
      </c>
      <c r="P358">
        <v>57.467283928115698</v>
      </c>
      <c r="Q358">
        <v>6.0700225300430004E-3</v>
      </c>
    </row>
    <row r="359" spans="1:17" x14ac:dyDescent="0.3">
      <c r="A359" t="s">
        <v>827</v>
      </c>
      <c r="B359" t="s">
        <v>828</v>
      </c>
      <c r="C359" t="s">
        <v>3141</v>
      </c>
      <c r="D359" t="s">
        <v>540</v>
      </c>
      <c r="E359">
        <v>19623.798824275</v>
      </c>
      <c r="F359">
        <v>1772.3</v>
      </c>
      <c r="G359">
        <v>-3.3312694904832401</v>
      </c>
      <c r="H359">
        <v>11.2794053475633</v>
      </c>
      <c r="I359">
        <v>2.4944032796205402</v>
      </c>
      <c r="J359">
        <v>4.8485398706267802</v>
      </c>
      <c r="K359">
        <v>1681.98078449273</v>
      </c>
      <c r="L359">
        <v>1615.8579758112301</v>
      </c>
      <c r="M359">
        <v>68.316112626713505</v>
      </c>
      <c r="N359">
        <v>0.64476019712231003</v>
      </c>
      <c r="O359">
        <v>7.3153529312193202</v>
      </c>
      <c r="P359">
        <v>35.496941896024403</v>
      </c>
    </row>
    <row r="360" spans="1:17" x14ac:dyDescent="0.3">
      <c r="A360" t="s">
        <v>829</v>
      </c>
      <c r="B360" t="s">
        <v>830</v>
      </c>
      <c r="C360" t="s">
        <v>3129</v>
      </c>
      <c r="D360" t="s">
        <v>562</v>
      </c>
      <c r="E360">
        <v>19557.5662037</v>
      </c>
      <c r="F360">
        <v>436.5</v>
      </c>
      <c r="G360">
        <v>-54.725246580045997</v>
      </c>
      <c r="H360">
        <v>-0.33388616446777403</v>
      </c>
      <c r="I360">
        <v>-4.3642458287325203</v>
      </c>
      <c r="J360">
        <v>0.39653752996001401</v>
      </c>
      <c r="K360">
        <v>471.33720130916203</v>
      </c>
      <c r="L360">
        <v>476.23865525084301</v>
      </c>
      <c r="M360">
        <v>37.219330327634502</v>
      </c>
      <c r="N360">
        <v>1.1125806927758899</v>
      </c>
      <c r="O360">
        <v>56.935296860336898</v>
      </c>
      <c r="P360">
        <v>43.453398185881397</v>
      </c>
      <c r="Q360">
        <v>5.1324968814093999E-2</v>
      </c>
    </row>
    <row r="361" spans="1:17" x14ac:dyDescent="0.3">
      <c r="A361" t="s">
        <v>831</v>
      </c>
      <c r="B361" t="s">
        <v>832</v>
      </c>
      <c r="C361" t="s">
        <v>3136</v>
      </c>
      <c r="D361" t="s">
        <v>117</v>
      </c>
      <c r="E361">
        <v>19360.712098889999</v>
      </c>
      <c r="F361">
        <v>1017.05</v>
      </c>
      <c r="G361">
        <v>76.879969020883095</v>
      </c>
      <c r="H361">
        <v>0.241079741823128</v>
      </c>
      <c r="I361">
        <v>-13.191272104096299</v>
      </c>
      <c r="J361">
        <v>0.66483854990007396</v>
      </c>
      <c r="K361">
        <v>1023.79266828919</v>
      </c>
      <c r="L361">
        <v>889.53441555670395</v>
      </c>
      <c r="M361">
        <v>42.622522796886898</v>
      </c>
      <c r="N361">
        <v>1.5718968512103999</v>
      </c>
      <c r="O361">
        <v>29.1971879455287</v>
      </c>
      <c r="P361">
        <v>110.56935817805299</v>
      </c>
      <c r="Q361">
        <v>0.240064080836635</v>
      </c>
    </row>
    <row r="362" spans="1:17" x14ac:dyDescent="0.3">
      <c r="A362" t="s">
        <v>833</v>
      </c>
      <c r="B362" t="s">
        <v>834</v>
      </c>
      <c r="C362" t="s">
        <v>3138</v>
      </c>
      <c r="D362" t="s">
        <v>217</v>
      </c>
      <c r="E362">
        <v>19311.668102570002</v>
      </c>
      <c r="F362">
        <v>436.25</v>
      </c>
      <c r="G362">
        <v>30.829259943552898</v>
      </c>
      <c r="H362">
        <v>-4.5053252748753003</v>
      </c>
      <c r="I362">
        <v>17.665104305198899</v>
      </c>
      <c r="J362">
        <v>4.0230338534798697</v>
      </c>
      <c r="K362">
        <v>453.61469197943097</v>
      </c>
      <c r="L362">
        <v>395.98228846410302</v>
      </c>
      <c r="M362">
        <v>41.701941064250299</v>
      </c>
      <c r="N362">
        <v>0.65821180587641903</v>
      </c>
      <c r="O362">
        <v>32.366762177650401</v>
      </c>
      <c r="P362">
        <v>55.2491103202847</v>
      </c>
      <c r="Q362">
        <v>5.3829584684184001E-2</v>
      </c>
    </row>
    <row r="363" spans="1:17" x14ac:dyDescent="0.3">
      <c r="A363" t="s">
        <v>835</v>
      </c>
      <c r="B363" t="s">
        <v>836</v>
      </c>
      <c r="C363" t="s">
        <v>3131</v>
      </c>
      <c r="D363" t="s">
        <v>230</v>
      </c>
      <c r="E363">
        <v>19267.161325500001</v>
      </c>
      <c r="F363">
        <v>2482.85</v>
      </c>
      <c r="G363">
        <v>73.477631442651699</v>
      </c>
      <c r="H363">
        <v>4.1991554681203702</v>
      </c>
      <c r="I363">
        <v>41.878054242300998</v>
      </c>
      <c r="J363">
        <v>0.52418851822013102</v>
      </c>
      <c r="K363">
        <v>2522.7040457328098</v>
      </c>
      <c r="L363">
        <v>1979.3380819757499</v>
      </c>
      <c r="M363">
        <v>53.025742073410399</v>
      </c>
      <c r="N363">
        <v>0.81002628834095203</v>
      </c>
      <c r="O363">
        <v>19.821978774392299</v>
      </c>
      <c r="P363">
        <v>112.818754553636</v>
      </c>
      <c r="Q363">
        <v>9.4317786210809995E-2</v>
      </c>
    </row>
    <row r="364" spans="1:17" x14ac:dyDescent="0.3">
      <c r="A364" t="s">
        <v>837</v>
      </c>
      <c r="B364" t="s">
        <v>838</v>
      </c>
      <c r="C364" t="s">
        <v>3138</v>
      </c>
      <c r="D364" t="s">
        <v>839</v>
      </c>
      <c r="E364">
        <v>19256.843908250001</v>
      </c>
      <c r="F364">
        <v>850.65</v>
      </c>
      <c r="G364">
        <v>6.7910602851164201</v>
      </c>
      <c r="H364">
        <v>7.9981575538824599</v>
      </c>
      <c r="I364">
        <v>21.9317292823694</v>
      </c>
      <c r="J364">
        <v>3.0692942149660398</v>
      </c>
      <c r="K364">
        <v>808.45721492608197</v>
      </c>
      <c r="L364">
        <v>727.07743368626598</v>
      </c>
      <c r="M364">
        <v>47.786076489182499</v>
      </c>
      <c r="N364">
        <v>0.87606777534248303</v>
      </c>
      <c r="O364">
        <v>9.9159466290483707</v>
      </c>
      <c r="P364">
        <v>43.207070707070699</v>
      </c>
      <c r="Q364">
        <v>6.3071845302381996E-2</v>
      </c>
    </row>
    <row r="365" spans="1:17" x14ac:dyDescent="0.3">
      <c r="A365" t="s">
        <v>840</v>
      </c>
      <c r="B365" t="s">
        <v>841</v>
      </c>
      <c r="C365" t="s">
        <v>3141</v>
      </c>
      <c r="D365" t="s">
        <v>161</v>
      </c>
      <c r="E365">
        <v>19014.748383375001</v>
      </c>
      <c r="F365">
        <v>747.45</v>
      </c>
      <c r="G365">
        <v>88.281009334518501</v>
      </c>
      <c r="H365">
        <v>-0.947408553906955</v>
      </c>
      <c r="I365">
        <v>-18.9337834098088</v>
      </c>
      <c r="J365">
        <v>0.385237587354327</v>
      </c>
      <c r="K365">
        <v>805.04188509232802</v>
      </c>
      <c r="L365">
        <v>702.42897340388799</v>
      </c>
      <c r="M365">
        <v>44.342643021958303</v>
      </c>
      <c r="N365">
        <v>2.1672960748029002</v>
      </c>
      <c r="O365">
        <v>31.1124489932436</v>
      </c>
      <c r="P365">
        <v>149.15</v>
      </c>
      <c r="Q365">
        <v>0.18852999392640099</v>
      </c>
    </row>
    <row r="366" spans="1:17" x14ac:dyDescent="0.3">
      <c r="A366" t="s">
        <v>842</v>
      </c>
      <c r="B366" t="s">
        <v>843</v>
      </c>
      <c r="C366" t="s">
        <v>3141</v>
      </c>
      <c r="D366" t="s">
        <v>322</v>
      </c>
      <c r="E366">
        <v>19011.62268</v>
      </c>
      <c r="F366">
        <v>1538.15</v>
      </c>
      <c r="G366">
        <v>69.591096627208302</v>
      </c>
      <c r="H366">
        <v>-9.3978672739235805</v>
      </c>
      <c r="I366">
        <v>58.022686640907402</v>
      </c>
      <c r="J366">
        <v>1.8588511648180499</v>
      </c>
      <c r="K366">
        <v>1820.78836004501</v>
      </c>
      <c r="L366">
        <v>1484.52375067824</v>
      </c>
      <c r="M366">
        <v>33.038783204371398</v>
      </c>
      <c r="N366">
        <v>0.49102006437905499</v>
      </c>
      <c r="O366">
        <v>84.234307447258004</v>
      </c>
      <c r="P366">
        <v>137.25898503779101</v>
      </c>
      <c r="Q366">
        <v>0.18269385878310501</v>
      </c>
    </row>
    <row r="367" spans="1:17" hidden="1" x14ac:dyDescent="0.3">
      <c r="A367" t="s">
        <v>844</v>
      </c>
      <c r="B367" t="s">
        <v>845</v>
      </c>
      <c r="C367" t="s">
        <v>3139</v>
      </c>
      <c r="D367" t="s">
        <v>846</v>
      </c>
      <c r="E367">
        <v>18993.089824170002</v>
      </c>
      <c r="F367">
        <v>1687</v>
      </c>
      <c r="G367">
        <v>-6.2043716497325496</v>
      </c>
      <c r="H367">
        <v>-5.3547042879606099</v>
      </c>
      <c r="I367">
        <v>9.8239066129333601</v>
      </c>
      <c r="J367">
        <v>0.29933347744009797</v>
      </c>
      <c r="K367">
        <v>1737.9119689061599</v>
      </c>
      <c r="M367">
        <v>43.263665224685802</v>
      </c>
      <c r="N367">
        <v>0.55532424114266399</v>
      </c>
      <c r="O367">
        <v>18.612922347362101</v>
      </c>
      <c r="P367">
        <v>36.970730321113898</v>
      </c>
    </row>
    <row r="368" spans="1:17" x14ac:dyDescent="0.3">
      <c r="A368" t="s">
        <v>847</v>
      </c>
      <c r="B368" t="s">
        <v>848</v>
      </c>
      <c r="C368" t="s">
        <v>3141</v>
      </c>
      <c r="D368" t="s">
        <v>117</v>
      </c>
      <c r="E368">
        <v>18889.469382949999</v>
      </c>
      <c r="F368">
        <v>686.45</v>
      </c>
      <c r="G368">
        <v>53.769918357163</v>
      </c>
      <c r="H368">
        <v>6.1694294491690203</v>
      </c>
      <c r="I368">
        <v>7.1655045895029099</v>
      </c>
      <c r="J368">
        <v>0.591233124209255</v>
      </c>
      <c r="K368">
        <v>686.20337147015903</v>
      </c>
      <c r="L368">
        <v>590.84670808757801</v>
      </c>
      <c r="M368">
        <v>51.406500336302997</v>
      </c>
      <c r="N368">
        <v>1.3529252246230601</v>
      </c>
      <c r="O368">
        <v>15.7768227838881</v>
      </c>
      <c r="P368">
        <v>82.493686029509504</v>
      </c>
      <c r="Q368">
        <v>0.15989541213516001</v>
      </c>
    </row>
    <row r="369" spans="1:17" x14ac:dyDescent="0.3">
      <c r="A369" t="s">
        <v>849</v>
      </c>
      <c r="B369" t="s">
        <v>850</v>
      </c>
      <c r="C369" t="s">
        <v>3127</v>
      </c>
      <c r="D369" t="s">
        <v>176</v>
      </c>
      <c r="E369">
        <v>18870.01282023</v>
      </c>
      <c r="F369">
        <v>1824.8</v>
      </c>
      <c r="G369">
        <v>37.950927167251201</v>
      </c>
      <c r="H369">
        <v>3.7100547275410198</v>
      </c>
      <c r="I369">
        <v>12.903306678963499</v>
      </c>
      <c r="J369">
        <v>2.5061136100368602</v>
      </c>
      <c r="K369">
        <v>1827.1657129612199</v>
      </c>
      <c r="L369">
        <v>1553.02769640922</v>
      </c>
      <c r="M369">
        <v>49.0583450160307</v>
      </c>
      <c r="N369">
        <v>1.04881695002966</v>
      </c>
      <c r="O369">
        <v>8.9434458570802207</v>
      </c>
      <c r="P369">
        <v>86.441890166028102</v>
      </c>
      <c r="Q369">
        <v>6.7467596086722995E-2</v>
      </c>
    </row>
    <row r="370" spans="1:17" x14ac:dyDescent="0.3">
      <c r="A370" t="s">
        <v>851</v>
      </c>
      <c r="B370" t="s">
        <v>852</v>
      </c>
      <c r="C370" t="s">
        <v>3132</v>
      </c>
      <c r="D370" t="s">
        <v>48</v>
      </c>
      <c r="E370">
        <v>18866.789969400001</v>
      </c>
      <c r="F370">
        <v>297.2</v>
      </c>
      <c r="G370">
        <v>67.703681381035295</v>
      </c>
      <c r="H370">
        <v>-4.4518841925197901</v>
      </c>
      <c r="I370">
        <v>1.5300809793272401</v>
      </c>
      <c r="J370">
        <v>4.18305070329742</v>
      </c>
      <c r="K370">
        <v>313.17556412438699</v>
      </c>
      <c r="L370">
        <v>272.421257081362</v>
      </c>
      <c r="M370">
        <v>33.170988132929999</v>
      </c>
      <c r="N370">
        <v>0.605341412947483</v>
      </c>
      <c r="O370">
        <v>22.644683714670201</v>
      </c>
      <c r="P370">
        <v>117.64921274258499</v>
      </c>
      <c r="Q370">
        <v>0.15278517834590599</v>
      </c>
    </row>
    <row r="371" spans="1:17" x14ac:dyDescent="0.3">
      <c r="A371" t="s">
        <v>853</v>
      </c>
      <c r="B371" t="s">
        <v>854</v>
      </c>
      <c r="C371" t="s">
        <v>3139</v>
      </c>
      <c r="D371" t="s">
        <v>292</v>
      </c>
      <c r="E371">
        <v>18814.981883929999</v>
      </c>
      <c r="F371">
        <v>830.55</v>
      </c>
      <c r="G371">
        <v>14.678250581091801</v>
      </c>
      <c r="H371">
        <v>-3.1792203291949099</v>
      </c>
      <c r="I371">
        <v>-13.029994081922901</v>
      </c>
      <c r="J371">
        <v>0.53209145386966905</v>
      </c>
      <c r="K371">
        <v>852.15145330553298</v>
      </c>
      <c r="L371">
        <v>781.879655039216</v>
      </c>
      <c r="M371">
        <v>40.400772301929997</v>
      </c>
      <c r="N371">
        <v>1.2543100487641601</v>
      </c>
      <c r="O371">
        <v>15.3452531455059</v>
      </c>
      <c r="P371">
        <v>55.213978695570901</v>
      </c>
      <c r="Q371">
        <v>0.16568564595051499</v>
      </c>
    </row>
    <row r="372" spans="1:17" x14ac:dyDescent="0.3">
      <c r="A372" t="s">
        <v>855</v>
      </c>
      <c r="B372" t="s">
        <v>856</v>
      </c>
      <c r="C372" t="s">
        <v>3141</v>
      </c>
      <c r="D372" t="s">
        <v>271</v>
      </c>
      <c r="E372">
        <v>18786.91014</v>
      </c>
      <c r="F372">
        <v>17292.849999999999</v>
      </c>
      <c r="G372">
        <v>-3.5619616538654602</v>
      </c>
      <c r="H372">
        <v>9.1173446125712498</v>
      </c>
      <c r="I372">
        <v>-8.6309662953298698</v>
      </c>
      <c r="J372">
        <v>2.9628595686111101</v>
      </c>
      <c r="K372">
        <v>16263.524656648</v>
      </c>
      <c r="L372">
        <v>15421.256606693099</v>
      </c>
      <c r="M372">
        <v>60.743485395540901</v>
      </c>
      <c r="N372">
        <v>1.7657854894712399</v>
      </c>
      <c r="O372">
        <v>11.0282573433529</v>
      </c>
      <c r="P372">
        <v>35.925500892134203</v>
      </c>
      <c r="Q372">
        <v>9.4145391624271005E-2</v>
      </c>
    </row>
    <row r="373" spans="1:17" hidden="1" x14ac:dyDescent="0.3">
      <c r="A373" t="s">
        <v>857</v>
      </c>
      <c r="B373" t="s">
        <v>858</v>
      </c>
      <c r="C373" t="s">
        <v>3129</v>
      </c>
      <c r="D373" t="s">
        <v>54</v>
      </c>
      <c r="E373">
        <v>18719.728628249999</v>
      </c>
      <c r="F373">
        <v>428.15</v>
      </c>
      <c r="G373">
        <v>3.7944717700854098</v>
      </c>
      <c r="H373">
        <v>-0.60420895153671295</v>
      </c>
      <c r="I373">
        <v>19.822750032751301</v>
      </c>
      <c r="J373">
        <v>-6.1156964798219704</v>
      </c>
      <c r="K373">
        <v>437.04210593154198</v>
      </c>
      <c r="M373">
        <v>33.422122563673298</v>
      </c>
      <c r="N373">
        <v>1.28027108420672</v>
      </c>
      <c r="O373">
        <v>20.705360270932999</v>
      </c>
      <c r="P373">
        <v>46.626712328767098</v>
      </c>
    </row>
    <row r="374" spans="1:17" x14ac:dyDescent="0.3">
      <c r="A374" t="s">
        <v>859</v>
      </c>
      <c r="B374" t="s">
        <v>860</v>
      </c>
      <c r="C374" t="s">
        <v>3135</v>
      </c>
      <c r="D374" t="s">
        <v>190</v>
      </c>
      <c r="E374">
        <v>18689.969344935002</v>
      </c>
      <c r="F374">
        <v>726.4</v>
      </c>
      <c r="G374">
        <v>-4.9362464374867399</v>
      </c>
      <c r="H374">
        <v>13.151962331135101</v>
      </c>
      <c r="I374">
        <v>11.132508721474901</v>
      </c>
      <c r="J374">
        <v>4.7325799870964103</v>
      </c>
      <c r="K374">
        <v>701.48671360289904</v>
      </c>
      <c r="L374">
        <v>630.15589586609599</v>
      </c>
      <c r="M374">
        <v>55.709815870753197</v>
      </c>
      <c r="N374">
        <v>1.9132223056998201</v>
      </c>
      <c r="O374">
        <v>14.8058920704845</v>
      </c>
      <c r="P374">
        <v>44.831023826138903</v>
      </c>
      <c r="Q374">
        <v>8.2416163809013995E-2</v>
      </c>
    </row>
    <row r="375" spans="1:17" x14ac:dyDescent="0.3">
      <c r="A375" t="s">
        <v>861</v>
      </c>
      <c r="B375" t="s">
        <v>862</v>
      </c>
      <c r="C375" t="s">
        <v>3133</v>
      </c>
      <c r="D375" t="s">
        <v>51</v>
      </c>
      <c r="E375">
        <v>18591.75</v>
      </c>
      <c r="F375">
        <v>7845.55</v>
      </c>
      <c r="G375">
        <v>41.976596379664599</v>
      </c>
      <c r="H375">
        <v>8.5389141719110793</v>
      </c>
      <c r="I375">
        <v>35.437446200616101</v>
      </c>
      <c r="J375">
        <v>7.9768286812767002</v>
      </c>
      <c r="K375">
        <v>6979.3316428908402</v>
      </c>
      <c r="L375">
        <v>6105.2996965764896</v>
      </c>
      <c r="M375">
        <v>53.307025289150403</v>
      </c>
      <c r="N375">
        <v>4.96334994586545</v>
      </c>
      <c r="O375">
        <v>3.7403368788676299</v>
      </c>
      <c r="P375">
        <v>75.319553072625695</v>
      </c>
      <c r="Q375">
        <v>0.106661983216224</v>
      </c>
    </row>
    <row r="376" spans="1:17" x14ac:dyDescent="0.3">
      <c r="A376" t="s">
        <v>863</v>
      </c>
      <c r="B376" t="s">
        <v>864</v>
      </c>
      <c r="C376" t="s">
        <v>3129</v>
      </c>
      <c r="D376" t="s">
        <v>865</v>
      </c>
      <c r="E376">
        <v>18491.484302875</v>
      </c>
      <c r="F376">
        <v>198.97</v>
      </c>
      <c r="G376">
        <v>25.143433947513198</v>
      </c>
      <c r="H376">
        <v>-8.94377117713748E-2</v>
      </c>
      <c r="I376">
        <v>26.612868312775401</v>
      </c>
      <c r="J376">
        <v>4.7570846204505903</v>
      </c>
      <c r="K376">
        <v>202.82408433540601</v>
      </c>
      <c r="L376">
        <v>174.53622238039301</v>
      </c>
      <c r="M376">
        <v>43.774147539780898</v>
      </c>
      <c r="N376">
        <v>2.0843132521597898</v>
      </c>
      <c r="O376">
        <v>22.832587827310601</v>
      </c>
      <c r="P376">
        <v>63.9637412443345</v>
      </c>
      <c r="Q376">
        <v>-3.0452026236934E-2</v>
      </c>
    </row>
    <row r="377" spans="1:17" hidden="1" x14ac:dyDescent="0.3">
      <c r="A377" t="s">
        <v>866</v>
      </c>
      <c r="B377" t="s">
        <v>867</v>
      </c>
      <c r="C377" t="s">
        <v>3144</v>
      </c>
      <c r="D377" t="s">
        <v>48</v>
      </c>
      <c r="E377">
        <v>18420.889975145001</v>
      </c>
      <c r="F377">
        <v>1678.7</v>
      </c>
      <c r="G377">
        <v>492.91643455271401</v>
      </c>
      <c r="H377">
        <v>23.1350592673205</v>
      </c>
      <c r="I377">
        <v>-20.9978151268256</v>
      </c>
      <c r="J377">
        <v>-3.9709468276100299</v>
      </c>
      <c r="K377">
        <v>1698.7171064877</v>
      </c>
      <c r="L377">
        <v>1499.22273277511</v>
      </c>
      <c r="M377">
        <v>47.6735324453198</v>
      </c>
      <c r="N377">
        <v>0.92753236202617995</v>
      </c>
      <c r="O377">
        <v>80.9584797760171</v>
      </c>
      <c r="P377">
        <v>599.45833333333303</v>
      </c>
      <c r="Q377">
        <v>0.293998717970336</v>
      </c>
    </row>
    <row r="378" spans="1:17" x14ac:dyDescent="0.3">
      <c r="A378" t="s">
        <v>868</v>
      </c>
      <c r="B378" t="s">
        <v>869</v>
      </c>
      <c r="C378" t="s">
        <v>3133</v>
      </c>
      <c r="D378" t="s">
        <v>51</v>
      </c>
      <c r="E378">
        <v>18382.448267520002</v>
      </c>
      <c r="F378">
        <v>1324.05</v>
      </c>
      <c r="G378">
        <v>24.218775864572201</v>
      </c>
      <c r="H378">
        <v>-7.6511016538549201</v>
      </c>
      <c r="I378">
        <v>46.407827679413401</v>
      </c>
      <c r="J378">
        <v>8.8745671379331093</v>
      </c>
      <c r="K378">
        <v>1280.8518105472299</v>
      </c>
      <c r="L378">
        <v>1059.5694318217299</v>
      </c>
      <c r="M378">
        <v>54.874634429794398</v>
      </c>
      <c r="N378">
        <v>1.47448091896491</v>
      </c>
      <c r="O378">
        <v>14.954118046901501</v>
      </c>
      <c r="P378">
        <v>64.682835820895505</v>
      </c>
      <c r="Q378">
        <v>5.5329975966153001E-2</v>
      </c>
    </row>
    <row r="379" spans="1:17" x14ac:dyDescent="0.3">
      <c r="A379" t="s">
        <v>870</v>
      </c>
      <c r="B379" t="s">
        <v>871</v>
      </c>
      <c r="C379" t="s">
        <v>3129</v>
      </c>
      <c r="D379" t="s">
        <v>54</v>
      </c>
      <c r="E379">
        <v>18340.6101465049</v>
      </c>
      <c r="F379">
        <v>1144.95</v>
      </c>
      <c r="G379">
        <v>-38.9402336224721</v>
      </c>
      <c r="H379">
        <v>-3.52619593952272</v>
      </c>
      <c r="I379">
        <v>-32.351701093891997</v>
      </c>
      <c r="J379">
        <v>-0.65861363124929995</v>
      </c>
      <c r="K379">
        <v>1238.41074014776</v>
      </c>
      <c r="L379">
        <v>1341.77373582066</v>
      </c>
      <c r="M379">
        <v>19.454703761541602</v>
      </c>
      <c r="N379">
        <v>0.66454076901575099</v>
      </c>
      <c r="O379">
        <v>56.862745098039198</v>
      </c>
      <c r="P379">
        <v>1.7733333333333301</v>
      </c>
      <c r="Q379">
        <v>5.1192273443087001E-2</v>
      </c>
    </row>
    <row r="380" spans="1:17" x14ac:dyDescent="0.3">
      <c r="A380" t="s">
        <v>872</v>
      </c>
      <c r="B380" t="s">
        <v>873</v>
      </c>
      <c r="C380" t="s">
        <v>3128</v>
      </c>
      <c r="D380" t="s">
        <v>287</v>
      </c>
      <c r="E380">
        <v>18103.663893770001</v>
      </c>
      <c r="F380">
        <v>1256.4000000000001</v>
      </c>
      <c r="G380">
        <v>156.47422087926401</v>
      </c>
      <c r="H380">
        <v>18.346951261960299</v>
      </c>
      <c r="I380">
        <v>43.4296994293273</v>
      </c>
      <c r="J380">
        <v>-5.1050381889207896</v>
      </c>
      <c r="K380">
        <v>1158.77065813482</v>
      </c>
      <c r="L380">
        <v>930.37059921520802</v>
      </c>
      <c r="M380">
        <v>52.600338829904402</v>
      </c>
      <c r="N380">
        <v>2.1562826782402902</v>
      </c>
      <c r="O380">
        <v>23.209169054441201</v>
      </c>
      <c r="P380">
        <v>186.99674490320299</v>
      </c>
      <c r="Q380">
        <v>0.162420466728422</v>
      </c>
    </row>
    <row r="381" spans="1:17" x14ac:dyDescent="0.3">
      <c r="A381" t="s">
        <v>874</v>
      </c>
      <c r="B381" t="s">
        <v>875</v>
      </c>
      <c r="C381" t="s">
        <v>3129</v>
      </c>
      <c r="D381" t="s">
        <v>579</v>
      </c>
      <c r="E381">
        <v>17965.317945999999</v>
      </c>
      <c r="F381">
        <v>369.75</v>
      </c>
      <c r="G381">
        <v>0.635860679272504</v>
      </c>
      <c r="H381">
        <v>12.4479504079933</v>
      </c>
      <c r="I381">
        <v>4.00171167613445</v>
      </c>
      <c r="J381">
        <v>2.6558958828757602</v>
      </c>
      <c r="K381">
        <v>336.02078631647299</v>
      </c>
      <c r="L381">
        <v>323.37297556155897</v>
      </c>
      <c r="M381">
        <v>57.611796305547003</v>
      </c>
      <c r="N381">
        <v>1.8200357460312699</v>
      </c>
      <c r="O381">
        <v>6.0175794455713296</v>
      </c>
      <c r="P381">
        <v>32.955771305285801</v>
      </c>
      <c r="Q381">
        <v>-8.408682863671E-3</v>
      </c>
    </row>
    <row r="382" spans="1:17" x14ac:dyDescent="0.3">
      <c r="A382" t="s">
        <v>876</v>
      </c>
      <c r="B382" t="s">
        <v>877</v>
      </c>
      <c r="C382" t="s">
        <v>607</v>
      </c>
      <c r="D382" t="s">
        <v>607</v>
      </c>
      <c r="E382">
        <v>17909.488865970001</v>
      </c>
      <c r="F382">
        <v>34.14</v>
      </c>
      <c r="G382">
        <v>-29.189074004124102</v>
      </c>
      <c r="H382">
        <v>-2.82399766262896</v>
      </c>
      <c r="I382">
        <v>-26.459801992460001</v>
      </c>
      <c r="J382">
        <v>3.6526516666480902</v>
      </c>
      <c r="K382">
        <v>36.802033952176899</v>
      </c>
      <c r="L382">
        <v>37.875850455055698</v>
      </c>
      <c r="M382">
        <v>38.306758032826998</v>
      </c>
      <c r="N382">
        <v>0.77553772987868297</v>
      </c>
      <c r="O382">
        <v>54.950205038078501</v>
      </c>
      <c r="P382">
        <v>5.37037037037038</v>
      </c>
      <c r="Q382">
        <v>-1.5850481187400001E-4</v>
      </c>
    </row>
    <row r="383" spans="1:17" x14ac:dyDescent="0.3">
      <c r="A383" t="s">
        <v>878</v>
      </c>
      <c r="B383" t="s">
        <v>879</v>
      </c>
      <c r="C383" t="s">
        <v>3132</v>
      </c>
      <c r="D383" t="s">
        <v>48</v>
      </c>
      <c r="E383">
        <v>17797.905307090001</v>
      </c>
      <c r="F383">
        <v>1563.15</v>
      </c>
      <c r="G383">
        <v>173.80666389469201</v>
      </c>
      <c r="H383">
        <v>-5.9901187785366599</v>
      </c>
      <c r="I383">
        <v>76.141508507310405</v>
      </c>
      <c r="J383">
        <v>-2.24397099734218</v>
      </c>
      <c r="K383">
        <v>1575.0400293969799</v>
      </c>
      <c r="L383">
        <v>1233.2436659264199</v>
      </c>
      <c r="M383">
        <v>34.052097371902903</v>
      </c>
      <c r="N383">
        <v>1.09673925388119</v>
      </c>
      <c r="O383">
        <v>14.940984550427</v>
      </c>
      <c r="P383">
        <v>225.65625</v>
      </c>
      <c r="Q383">
        <v>0.18588888000716799</v>
      </c>
    </row>
    <row r="384" spans="1:17" x14ac:dyDescent="0.3">
      <c r="A384" t="s">
        <v>880</v>
      </c>
      <c r="B384" t="s">
        <v>881</v>
      </c>
      <c r="C384" t="s">
        <v>3140</v>
      </c>
      <c r="D384" t="s">
        <v>439</v>
      </c>
      <c r="E384">
        <v>17609.615473545</v>
      </c>
      <c r="F384">
        <v>1202.6500000000001</v>
      </c>
      <c r="G384">
        <v>15.6824739841436</v>
      </c>
      <c r="H384">
        <v>-3.4812431954084202</v>
      </c>
      <c r="I384">
        <v>11.7559891129143</v>
      </c>
      <c r="J384">
        <v>5.2387433912309698</v>
      </c>
      <c r="K384">
        <v>1261.7218034764201</v>
      </c>
      <c r="L384">
        <v>1127.8825651168199</v>
      </c>
      <c r="M384">
        <v>51.794153703148098</v>
      </c>
      <c r="N384">
        <v>0.34065663851705202</v>
      </c>
      <c r="O384">
        <v>28.358208955223802</v>
      </c>
      <c r="P384">
        <v>65.312714776632305</v>
      </c>
      <c r="Q384">
        <v>0.148717584201463</v>
      </c>
    </row>
    <row r="385" spans="1:17" x14ac:dyDescent="0.3">
      <c r="A385" t="s">
        <v>882</v>
      </c>
      <c r="B385" t="s">
        <v>883</v>
      </c>
      <c r="C385" t="s">
        <v>3133</v>
      </c>
      <c r="D385" t="s">
        <v>51</v>
      </c>
      <c r="E385">
        <v>17607.810200715001</v>
      </c>
      <c r="F385">
        <v>1082.95</v>
      </c>
      <c r="G385">
        <v>127.453716135561</v>
      </c>
      <c r="H385">
        <v>17.4408777284754</v>
      </c>
      <c r="I385">
        <v>55.667907163620697</v>
      </c>
      <c r="J385">
        <v>-0.75988086884710504</v>
      </c>
      <c r="K385">
        <v>1009.13830578374</v>
      </c>
      <c r="L385">
        <v>762.89534370887702</v>
      </c>
      <c r="M385">
        <v>40.6966821965066</v>
      </c>
      <c r="N385">
        <v>0.36077091264373401</v>
      </c>
      <c r="O385">
        <v>15.1622881942841</v>
      </c>
      <c r="P385">
        <v>239.749019607843</v>
      </c>
      <c r="Q385">
        <v>5.712581316695E-2</v>
      </c>
    </row>
    <row r="386" spans="1:17" x14ac:dyDescent="0.3">
      <c r="A386" t="s">
        <v>884</v>
      </c>
      <c r="B386" t="s">
        <v>885</v>
      </c>
      <c r="C386" t="s">
        <v>3138</v>
      </c>
      <c r="D386" t="s">
        <v>588</v>
      </c>
      <c r="E386">
        <v>17538.225470699999</v>
      </c>
      <c r="F386">
        <v>1354.7</v>
      </c>
      <c r="G386">
        <v>-42.559156946980799</v>
      </c>
      <c r="H386">
        <v>-2.9209037013868699</v>
      </c>
      <c r="I386">
        <v>-9.5011279088533893</v>
      </c>
      <c r="J386">
        <v>-2.20946959661776</v>
      </c>
      <c r="K386">
        <v>1440.3099668664699</v>
      </c>
      <c r="L386">
        <v>1470.3260370513001</v>
      </c>
      <c r="M386">
        <v>20.4721297476305</v>
      </c>
      <c r="N386">
        <v>0.85427849956841995</v>
      </c>
      <c r="O386">
        <v>27.279102384291701</v>
      </c>
      <c r="P386">
        <v>6.7533490937746299</v>
      </c>
      <c r="Q386">
        <v>-0.13856383392619401</v>
      </c>
    </row>
    <row r="387" spans="1:17" x14ac:dyDescent="0.3">
      <c r="A387" t="s">
        <v>886</v>
      </c>
      <c r="B387" t="s">
        <v>887</v>
      </c>
      <c r="C387" t="s">
        <v>3129</v>
      </c>
      <c r="D387" t="s">
        <v>398</v>
      </c>
      <c r="E387">
        <v>17473.430025556001</v>
      </c>
      <c r="F387">
        <v>110.56</v>
      </c>
      <c r="G387">
        <v>-36.095304407515997</v>
      </c>
      <c r="H387">
        <v>-0.976242231858656</v>
      </c>
      <c r="I387">
        <v>-19.102925524293401</v>
      </c>
      <c r="J387">
        <v>0.62164255034716998</v>
      </c>
      <c r="K387">
        <v>111.518813206568</v>
      </c>
      <c r="L387">
        <v>113.592174905856</v>
      </c>
      <c r="M387">
        <v>40.764290340209598</v>
      </c>
      <c r="N387">
        <v>1.71287994865934</v>
      </c>
      <c r="O387">
        <v>17.311866859623699</v>
      </c>
      <c r="P387">
        <v>5.7990430622009503</v>
      </c>
      <c r="Q387">
        <v>0.11145763629458701</v>
      </c>
    </row>
    <row r="388" spans="1:17" x14ac:dyDescent="0.3">
      <c r="A388" t="s">
        <v>888</v>
      </c>
      <c r="B388" t="s">
        <v>889</v>
      </c>
      <c r="C388" t="s">
        <v>3129</v>
      </c>
      <c r="D388" t="s">
        <v>485</v>
      </c>
      <c r="E388">
        <v>17408.972064869999</v>
      </c>
      <c r="F388">
        <v>990.5</v>
      </c>
      <c r="G388">
        <v>90.836215943800497</v>
      </c>
      <c r="H388">
        <v>2.9423547571502899</v>
      </c>
      <c r="I388">
        <v>43.489163634892101</v>
      </c>
      <c r="J388">
        <v>1.61028016504834</v>
      </c>
      <c r="K388">
        <v>982.16126126046004</v>
      </c>
      <c r="L388">
        <v>771.12553003522498</v>
      </c>
      <c r="M388">
        <v>43.308318453394698</v>
      </c>
      <c r="N388">
        <v>1.2961391754309299</v>
      </c>
      <c r="O388">
        <v>20.040383644623901</v>
      </c>
      <c r="P388">
        <v>132.757607801668</v>
      </c>
    </row>
    <row r="389" spans="1:17" hidden="1" x14ac:dyDescent="0.3">
      <c r="A389" t="s">
        <v>890</v>
      </c>
      <c r="B389" t="s">
        <v>891</v>
      </c>
      <c r="C389" t="s">
        <v>3144</v>
      </c>
      <c r="D389" t="s">
        <v>482</v>
      </c>
      <c r="E389">
        <v>17399.58776998</v>
      </c>
      <c r="F389">
        <v>3800.6</v>
      </c>
      <c r="G389">
        <v>27.930486457968598</v>
      </c>
      <c r="H389">
        <v>2.52008412853547</v>
      </c>
      <c r="I389">
        <v>46.0196121287157</v>
      </c>
      <c r="J389">
        <v>3.9786663101661999</v>
      </c>
      <c r="K389">
        <v>3491.8374711838001</v>
      </c>
      <c r="L389">
        <v>2966.2623845417302</v>
      </c>
      <c r="M389">
        <v>59.290883393213498</v>
      </c>
      <c r="N389">
        <v>0.63500086947832002</v>
      </c>
      <c r="O389">
        <v>4.4900805136031101</v>
      </c>
      <c r="P389">
        <v>67.648875165416797</v>
      </c>
      <c r="Q389">
        <v>5.3385423775253002E-2</v>
      </c>
    </row>
    <row r="390" spans="1:17" x14ac:dyDescent="0.3">
      <c r="A390" t="s">
        <v>892</v>
      </c>
      <c r="B390" t="s">
        <v>893</v>
      </c>
      <c r="C390" t="s">
        <v>3145</v>
      </c>
      <c r="D390" t="s">
        <v>607</v>
      </c>
      <c r="E390">
        <v>17382.75161313</v>
      </c>
      <c r="F390">
        <v>518.70000000000005</v>
      </c>
      <c r="G390">
        <v>52.574249983654603</v>
      </c>
      <c r="H390">
        <v>-10.5740872996279</v>
      </c>
      <c r="I390">
        <v>-32.282614044109899</v>
      </c>
      <c r="J390">
        <v>-1.4340520017440399</v>
      </c>
      <c r="K390">
        <v>622.37862512771198</v>
      </c>
      <c r="L390">
        <v>592.34888863190895</v>
      </c>
      <c r="M390">
        <v>28.063667752647799</v>
      </c>
      <c r="N390">
        <v>1.00058061664158</v>
      </c>
      <c r="O390">
        <v>50.809716599190203</v>
      </c>
      <c r="P390">
        <v>80.794701986755001</v>
      </c>
      <c r="Q390">
        <v>0.13333214683300801</v>
      </c>
    </row>
    <row r="391" spans="1:17" x14ac:dyDescent="0.3">
      <c r="A391" t="s">
        <v>894</v>
      </c>
      <c r="B391" t="s">
        <v>895</v>
      </c>
      <c r="C391" t="s">
        <v>3135</v>
      </c>
      <c r="D391" t="s">
        <v>788</v>
      </c>
      <c r="E391">
        <v>17327.214657320001</v>
      </c>
      <c r="F391">
        <v>906.8</v>
      </c>
      <c r="G391">
        <v>17.4528074081433</v>
      </c>
      <c r="H391">
        <v>0.15402546912440199</v>
      </c>
      <c r="I391">
        <v>19.6940660262199</v>
      </c>
      <c r="J391">
        <v>-1.7314315770241899</v>
      </c>
      <c r="K391">
        <v>953.67983190085999</v>
      </c>
      <c r="L391">
        <v>816.63700845706398</v>
      </c>
      <c r="M391">
        <v>31.403428169896301</v>
      </c>
      <c r="N391">
        <v>0.49305835515303698</v>
      </c>
      <c r="O391">
        <v>14.545655050727801</v>
      </c>
      <c r="P391">
        <v>55.407026563838798</v>
      </c>
      <c r="Q391">
        <v>0.16354372717339599</v>
      </c>
    </row>
    <row r="392" spans="1:17" x14ac:dyDescent="0.3">
      <c r="A392" t="s">
        <v>896</v>
      </c>
      <c r="B392" t="s">
        <v>897</v>
      </c>
      <c r="C392" t="s">
        <v>3135</v>
      </c>
      <c r="D392" t="s">
        <v>509</v>
      </c>
      <c r="E392">
        <v>17267.859161069999</v>
      </c>
      <c r="F392">
        <v>585.5</v>
      </c>
      <c r="G392">
        <v>84.295549803655305</v>
      </c>
      <c r="H392">
        <v>2.9646348875021298</v>
      </c>
      <c r="I392">
        <v>6.4391380713703903</v>
      </c>
      <c r="J392">
        <v>6.1144217910576897</v>
      </c>
      <c r="K392">
        <v>610.10910160197102</v>
      </c>
      <c r="L392">
        <v>517.85385572341397</v>
      </c>
      <c r="M392">
        <v>52.7235836409155</v>
      </c>
      <c r="N392">
        <v>0.63315407663776002</v>
      </c>
      <c r="O392">
        <v>23.654995730145099</v>
      </c>
      <c r="P392">
        <v>130.149371069182</v>
      </c>
      <c r="Q392">
        <v>0.237988241885151</v>
      </c>
    </row>
    <row r="393" spans="1:17" x14ac:dyDescent="0.3">
      <c r="A393" t="s">
        <v>898</v>
      </c>
      <c r="B393" t="s">
        <v>899</v>
      </c>
      <c r="C393" t="s">
        <v>3139</v>
      </c>
      <c r="D393" t="s">
        <v>125</v>
      </c>
      <c r="E393">
        <v>17022.90348108</v>
      </c>
      <c r="F393">
        <v>2779.15</v>
      </c>
      <c r="G393">
        <v>-27.071988624149899</v>
      </c>
      <c r="H393">
        <v>-4.8009721489680599</v>
      </c>
      <c r="I393">
        <v>-1.4759789517781301</v>
      </c>
      <c r="J393">
        <v>1.27060687790488</v>
      </c>
      <c r="K393">
        <v>2923.3557850555399</v>
      </c>
      <c r="L393">
        <v>2781.89863302294</v>
      </c>
      <c r="M393">
        <v>31.743563154145601</v>
      </c>
      <c r="N393">
        <v>0.594605178646893</v>
      </c>
      <c r="O393">
        <v>15.0855477394167</v>
      </c>
      <c r="P393">
        <v>24.625560538116599</v>
      </c>
      <c r="Q393">
        <v>-9.5075402638487003E-2</v>
      </c>
    </row>
    <row r="394" spans="1:17" x14ac:dyDescent="0.3">
      <c r="A394" t="s">
        <v>900</v>
      </c>
      <c r="B394" t="s">
        <v>901</v>
      </c>
      <c r="C394" t="s">
        <v>3143</v>
      </c>
      <c r="D394" t="s">
        <v>482</v>
      </c>
      <c r="E394">
        <v>16956.392521199999</v>
      </c>
      <c r="F394">
        <v>3321.1</v>
      </c>
      <c r="G394">
        <v>-36.885269142240197</v>
      </c>
      <c r="H394">
        <v>4.6521127751350804</v>
      </c>
      <c r="I394">
        <v>-2.8794582156262001</v>
      </c>
      <c r="J394">
        <v>2.4788679037417398</v>
      </c>
      <c r="K394">
        <v>3389.70837167727</v>
      </c>
      <c r="L394">
        <v>3487.9361784968401</v>
      </c>
      <c r="M394">
        <v>52.6406512478707</v>
      </c>
      <c r="N394">
        <v>0.93190967697765603</v>
      </c>
      <c r="O394">
        <v>19.823251332389798</v>
      </c>
      <c r="P394">
        <v>15.4783636711347</v>
      </c>
      <c r="Q394">
        <v>-6.3178625598055996E-2</v>
      </c>
    </row>
    <row r="395" spans="1:17" x14ac:dyDescent="0.3">
      <c r="A395" t="s">
        <v>902</v>
      </c>
      <c r="B395" t="s">
        <v>903</v>
      </c>
      <c r="C395" t="s">
        <v>3136</v>
      </c>
      <c r="D395" t="s">
        <v>117</v>
      </c>
      <c r="E395">
        <v>16921.348585399999</v>
      </c>
      <c r="F395">
        <v>459.05</v>
      </c>
      <c r="G395">
        <v>90.266377963805198</v>
      </c>
      <c r="H395">
        <v>35.001008933433504</v>
      </c>
      <c r="I395">
        <v>101.066856013737</v>
      </c>
      <c r="J395">
        <v>10.160029454254801</v>
      </c>
      <c r="K395">
        <v>372.81403042713902</v>
      </c>
      <c r="L395">
        <v>281.91515849449502</v>
      </c>
      <c r="M395">
        <v>76.283634248931605</v>
      </c>
      <c r="N395">
        <v>0.97858831723074902</v>
      </c>
      <c r="O395">
        <v>8.7572159895436208</v>
      </c>
      <c r="P395">
        <v>154.674063800277</v>
      </c>
      <c r="Q395">
        <v>0.19089651334072599</v>
      </c>
    </row>
    <row r="396" spans="1:17" x14ac:dyDescent="0.3">
      <c r="A396" t="s">
        <v>904</v>
      </c>
      <c r="B396" t="s">
        <v>905</v>
      </c>
      <c r="C396" t="s">
        <v>3141</v>
      </c>
      <c r="D396" t="s">
        <v>446</v>
      </c>
      <c r="E396">
        <v>16796.497229324999</v>
      </c>
      <c r="F396">
        <v>294.39999999999998</v>
      </c>
      <c r="G396">
        <v>6.7174171096967399</v>
      </c>
      <c r="H396">
        <v>-11.903091828303999</v>
      </c>
      <c r="I396">
        <v>5.2016314349755897</v>
      </c>
      <c r="J396">
        <v>1.2112665471481801</v>
      </c>
      <c r="K396">
        <v>297.53406935358998</v>
      </c>
      <c r="L396">
        <v>276.348330113153</v>
      </c>
      <c r="M396">
        <v>14.7826690820267</v>
      </c>
      <c r="N396">
        <v>1.82454642674414</v>
      </c>
      <c r="O396">
        <v>20.8899456521739</v>
      </c>
      <c r="P396">
        <v>58.449946178686702</v>
      </c>
      <c r="Q396">
        <v>6.2727485997679999E-3</v>
      </c>
    </row>
    <row r="397" spans="1:17" x14ac:dyDescent="0.3">
      <c r="A397" t="s">
        <v>906</v>
      </c>
      <c r="B397" t="s">
        <v>907</v>
      </c>
      <c r="C397" t="s">
        <v>3129</v>
      </c>
      <c r="D397" t="s">
        <v>24</v>
      </c>
      <c r="E397">
        <v>16795.589656691998</v>
      </c>
      <c r="F397">
        <v>199.41</v>
      </c>
      <c r="G397">
        <v>27.820005141194699</v>
      </c>
      <c r="H397">
        <v>-4.6545528505352696</v>
      </c>
      <c r="I397">
        <v>-7.1618341608657197</v>
      </c>
      <c r="J397">
        <v>0.183188105257161</v>
      </c>
      <c r="K397">
        <v>214.83537197466799</v>
      </c>
      <c r="L397">
        <v>194.24850696520801</v>
      </c>
      <c r="M397">
        <v>27.5960006021079</v>
      </c>
      <c r="N397">
        <v>0.96954889305059599</v>
      </c>
      <c r="O397">
        <v>16.719321999899702</v>
      </c>
      <c r="P397">
        <v>55.7890625</v>
      </c>
      <c r="Q397">
        <v>0.18975861749107301</v>
      </c>
    </row>
    <row r="398" spans="1:17" x14ac:dyDescent="0.3">
      <c r="A398" t="s">
        <v>908</v>
      </c>
      <c r="B398" t="s">
        <v>909</v>
      </c>
      <c r="C398" t="s">
        <v>3143</v>
      </c>
      <c r="D398" t="s">
        <v>482</v>
      </c>
      <c r="E398">
        <v>16774.874978579999</v>
      </c>
      <c r="F398">
        <v>1505.6</v>
      </c>
      <c r="G398">
        <v>-17.1460504270113</v>
      </c>
      <c r="H398">
        <v>5.2813460222583002</v>
      </c>
      <c r="I398">
        <v>2.6469777283050102</v>
      </c>
      <c r="J398">
        <v>5.7615794966435798</v>
      </c>
      <c r="K398">
        <v>1536.4926829680501</v>
      </c>
      <c r="L398">
        <v>1463.4032862878501</v>
      </c>
      <c r="M398">
        <v>54.187250156814201</v>
      </c>
      <c r="N398">
        <v>1.04015758121121</v>
      </c>
      <c r="O398">
        <v>12.247608926673699</v>
      </c>
      <c r="P398">
        <v>21.126307320997501</v>
      </c>
      <c r="Q398">
        <v>-9.0242067256297007E-2</v>
      </c>
    </row>
    <row r="399" spans="1:17" x14ac:dyDescent="0.3">
      <c r="A399" t="s">
        <v>910</v>
      </c>
      <c r="B399" t="s">
        <v>911</v>
      </c>
      <c r="C399" t="s">
        <v>3141</v>
      </c>
      <c r="D399" t="s">
        <v>271</v>
      </c>
      <c r="E399">
        <v>16751.882463689999</v>
      </c>
      <c r="F399">
        <v>1114.5999999999999</v>
      </c>
      <c r="G399">
        <v>88.140390514069907</v>
      </c>
      <c r="H399">
        <v>-12.483352371032799</v>
      </c>
      <c r="I399">
        <v>13.742582656870599</v>
      </c>
      <c r="J399">
        <v>-2.1712651645075498</v>
      </c>
      <c r="K399">
        <v>1249.6967191609699</v>
      </c>
      <c r="L399">
        <v>1068.19432803461</v>
      </c>
      <c r="M399">
        <v>20.448968737263499</v>
      </c>
      <c r="N399">
        <v>1.0924018772195501</v>
      </c>
      <c r="O399">
        <v>30.091512650278101</v>
      </c>
      <c r="P399">
        <v>124.899112187247</v>
      </c>
      <c r="Q399">
        <v>0.184543870882552</v>
      </c>
    </row>
    <row r="400" spans="1:17" x14ac:dyDescent="0.3">
      <c r="A400" t="s">
        <v>912</v>
      </c>
      <c r="B400" t="s">
        <v>913</v>
      </c>
      <c r="C400" t="s">
        <v>3129</v>
      </c>
      <c r="D400" t="s">
        <v>54</v>
      </c>
      <c r="E400">
        <v>16743.806611683998</v>
      </c>
      <c r="F400">
        <v>197.7</v>
      </c>
      <c r="G400">
        <v>-24.1850550667154</v>
      </c>
      <c r="H400">
        <v>-3.7834622151192998</v>
      </c>
      <c r="I400">
        <v>-21.995389834373398</v>
      </c>
      <c r="J400">
        <v>2.5337651983942302</v>
      </c>
      <c r="K400">
        <v>209.80280352014299</v>
      </c>
      <c r="L400">
        <v>211.356706473879</v>
      </c>
      <c r="M400">
        <v>27.870612783271199</v>
      </c>
      <c r="N400">
        <v>0.72728185502891196</v>
      </c>
      <c r="O400">
        <v>46.307536671724797</v>
      </c>
      <c r="P400">
        <v>8.0180303237262507</v>
      </c>
      <c r="Q400">
        <v>4.1990066728662997E-2</v>
      </c>
    </row>
    <row r="401" spans="1:17" hidden="1" x14ac:dyDescent="0.3">
      <c r="A401" t="s">
        <v>914</v>
      </c>
      <c r="B401" t="s">
        <v>915</v>
      </c>
      <c r="C401" t="s">
        <v>3144</v>
      </c>
      <c r="D401" t="s">
        <v>607</v>
      </c>
      <c r="E401">
        <v>16742.9488575</v>
      </c>
      <c r="F401">
        <v>187.4</v>
      </c>
      <c r="G401">
        <v>667.23087676036403</v>
      </c>
      <c r="H401">
        <v>53.193208130362599</v>
      </c>
      <c r="I401">
        <v>683.25915502302996</v>
      </c>
      <c r="J401">
        <v>-10.3062882385744</v>
      </c>
      <c r="K401">
        <v>119.149318939171</v>
      </c>
      <c r="M401">
        <v>43.827614920108402</v>
      </c>
      <c r="O401">
        <v>42.742796157950899</v>
      </c>
      <c r="P401">
        <v>732.888888888888</v>
      </c>
    </row>
    <row r="402" spans="1:17" x14ac:dyDescent="0.3">
      <c r="A402" t="s">
        <v>916</v>
      </c>
      <c r="B402" t="s">
        <v>917</v>
      </c>
      <c r="C402" t="s">
        <v>3128</v>
      </c>
      <c r="D402" t="s">
        <v>21</v>
      </c>
      <c r="E402">
        <v>16724.763616619999</v>
      </c>
      <c r="F402">
        <v>588.95000000000005</v>
      </c>
      <c r="G402">
        <v>-10.6309426354793</v>
      </c>
      <c r="H402">
        <v>-10.9554255481245</v>
      </c>
      <c r="I402">
        <v>-32.688708638292702</v>
      </c>
      <c r="J402">
        <v>-0.59172198762699602</v>
      </c>
      <c r="K402">
        <v>641.68522655122604</v>
      </c>
      <c r="L402">
        <v>638.19249760010302</v>
      </c>
      <c r="M402">
        <v>17.981685538094499</v>
      </c>
      <c r="N402">
        <v>0.486889109052215</v>
      </c>
      <c r="O402">
        <v>47.720519568723901</v>
      </c>
      <c r="P402">
        <v>25.415247018739301</v>
      </c>
      <c r="Q402">
        <v>5.9115693998448002E-2</v>
      </c>
    </row>
    <row r="403" spans="1:17" x14ac:dyDescent="0.3">
      <c r="A403" t="s">
        <v>918</v>
      </c>
      <c r="B403" t="s">
        <v>919</v>
      </c>
      <c r="C403" t="s">
        <v>3138</v>
      </c>
      <c r="D403" t="s">
        <v>325</v>
      </c>
      <c r="E403">
        <v>16607.439076340001</v>
      </c>
      <c r="F403">
        <v>4931.3</v>
      </c>
      <c r="G403">
        <v>47.155426662613699</v>
      </c>
      <c r="H403">
        <v>9.9968646994473005</v>
      </c>
      <c r="I403">
        <v>19.8365800062159</v>
      </c>
      <c r="J403">
        <v>10.173730326749499</v>
      </c>
      <c r="K403">
        <v>4520.4706528327897</v>
      </c>
      <c r="L403">
        <v>3978.2524422742199</v>
      </c>
      <c r="M403">
        <v>57.898577139529003</v>
      </c>
      <c r="N403">
        <v>3.85245142100027</v>
      </c>
      <c r="O403">
        <v>8.7167683977855592</v>
      </c>
      <c r="P403">
        <v>81.227834843167102</v>
      </c>
      <c r="Q403">
        <v>2.6419554029971998E-2</v>
      </c>
    </row>
    <row r="404" spans="1:17" hidden="1" x14ac:dyDescent="0.3">
      <c r="A404" t="s">
        <v>920</v>
      </c>
      <c r="B404" t="s">
        <v>921</v>
      </c>
      <c r="C404" t="s">
        <v>3133</v>
      </c>
      <c r="D404" t="s">
        <v>485</v>
      </c>
      <c r="E404">
        <v>16388.2793886</v>
      </c>
      <c r="F404">
        <v>642.1</v>
      </c>
      <c r="G404">
        <v>-13.693014672403001</v>
      </c>
      <c r="H404">
        <v>1.6012586719222901</v>
      </c>
      <c r="I404">
        <v>2.33526359026283</v>
      </c>
      <c r="J404">
        <v>4.4530268251187097</v>
      </c>
      <c r="K404">
        <v>632.80054040613004</v>
      </c>
      <c r="M404">
        <v>52.121277509995402</v>
      </c>
      <c r="N404">
        <v>0.80752160086528302</v>
      </c>
      <c r="O404">
        <v>14.6706120541971</v>
      </c>
      <c r="P404">
        <v>36.587960008508801</v>
      </c>
    </row>
    <row r="405" spans="1:17" x14ac:dyDescent="0.3">
      <c r="A405" t="s">
        <v>922</v>
      </c>
      <c r="B405" t="s">
        <v>923</v>
      </c>
      <c r="C405" t="s">
        <v>3132</v>
      </c>
      <c r="D405" t="s">
        <v>48</v>
      </c>
      <c r="E405">
        <v>16270.964748675</v>
      </c>
      <c r="F405">
        <v>1600.5</v>
      </c>
      <c r="G405">
        <v>8.0549132851137397</v>
      </c>
      <c r="H405">
        <v>3.7022612192909898</v>
      </c>
      <c r="I405">
        <v>9.2951131367884692</v>
      </c>
      <c r="J405">
        <v>2.0804501308639498</v>
      </c>
      <c r="K405">
        <v>1641.34505457402</v>
      </c>
      <c r="L405">
        <v>1500.4749997267099</v>
      </c>
      <c r="M405">
        <v>51.983594375495798</v>
      </c>
      <c r="N405">
        <v>1.22645715710704</v>
      </c>
      <c r="O405">
        <v>16.213683223992501</v>
      </c>
      <c r="P405">
        <v>56.153958729694097</v>
      </c>
      <c r="Q405">
        <v>-4.3871180082462997E-2</v>
      </c>
    </row>
    <row r="406" spans="1:17" x14ac:dyDescent="0.3">
      <c r="A406" t="s">
        <v>924</v>
      </c>
      <c r="B406" t="s">
        <v>925</v>
      </c>
      <c r="C406" t="s">
        <v>3129</v>
      </c>
      <c r="D406" t="s">
        <v>227</v>
      </c>
      <c r="E406">
        <v>16232.4019112649</v>
      </c>
      <c r="F406">
        <v>3885.4</v>
      </c>
      <c r="G406">
        <v>79.401292233724604</v>
      </c>
      <c r="H406">
        <v>0.49489085373978697</v>
      </c>
      <c r="I406">
        <v>-6.1749095828492297</v>
      </c>
      <c r="J406">
        <v>5.2844737437809304</v>
      </c>
      <c r="K406">
        <v>3849.2918212571799</v>
      </c>
      <c r="L406">
        <v>3471.8662606051298</v>
      </c>
      <c r="M406">
        <v>53.107875091949303</v>
      </c>
      <c r="N406">
        <v>1.0599277584297799</v>
      </c>
      <c r="O406">
        <v>10.669429145004299</v>
      </c>
      <c r="P406">
        <v>123.311684579573</v>
      </c>
      <c r="Q406">
        <v>0.26480874187056702</v>
      </c>
    </row>
    <row r="407" spans="1:17" x14ac:dyDescent="0.3">
      <c r="A407" t="s">
        <v>926</v>
      </c>
      <c r="B407" t="s">
        <v>927</v>
      </c>
      <c r="C407" t="s">
        <v>3136</v>
      </c>
      <c r="D407" t="s">
        <v>928</v>
      </c>
      <c r="E407">
        <v>16114.439741329999</v>
      </c>
      <c r="F407">
        <v>2259.4</v>
      </c>
      <c r="G407">
        <v>130.13401418414699</v>
      </c>
      <c r="H407">
        <v>6.9956388855543903</v>
      </c>
      <c r="I407">
        <v>96.986613242286793</v>
      </c>
      <c r="J407">
        <v>-4.5894242284181397</v>
      </c>
      <c r="K407">
        <v>2170.0041358201802</v>
      </c>
      <c r="L407">
        <v>1508.74992712106</v>
      </c>
      <c r="M407">
        <v>43.236931437126003</v>
      </c>
      <c r="N407">
        <v>0.58708890394255797</v>
      </c>
      <c r="O407">
        <v>19.500752412144799</v>
      </c>
      <c r="P407">
        <v>209.506849315068</v>
      </c>
      <c r="Q407">
        <v>0.25013927525956797</v>
      </c>
    </row>
    <row r="408" spans="1:17" x14ac:dyDescent="0.3">
      <c r="A408" t="s">
        <v>929</v>
      </c>
      <c r="B408" t="s">
        <v>930</v>
      </c>
      <c r="C408" t="s">
        <v>3129</v>
      </c>
      <c r="D408" t="s">
        <v>143</v>
      </c>
      <c r="E408">
        <v>16073.584963650001</v>
      </c>
      <c r="F408">
        <v>61</v>
      </c>
      <c r="G408">
        <v>143.15112244582099</v>
      </c>
      <c r="H408">
        <v>-13.031167878313299</v>
      </c>
      <c r="I408">
        <v>17.880516506397999</v>
      </c>
      <c r="J408">
        <v>-3.8079318811995502</v>
      </c>
      <c r="K408">
        <v>69.077335742668296</v>
      </c>
      <c r="L408">
        <v>56.3022343697899</v>
      </c>
      <c r="M408">
        <v>21.8842872478636</v>
      </c>
      <c r="N408">
        <v>0.24860495096851401</v>
      </c>
      <c r="O408">
        <v>49.836065573770497</v>
      </c>
      <c r="P408">
        <v>199.01960784313701</v>
      </c>
      <c r="Q408">
        <v>0.136861344896783</v>
      </c>
    </row>
    <row r="409" spans="1:17" x14ac:dyDescent="0.3">
      <c r="A409" t="s">
        <v>931</v>
      </c>
      <c r="B409" t="s">
        <v>932</v>
      </c>
      <c r="C409" t="s">
        <v>3128</v>
      </c>
      <c r="D409" t="s">
        <v>21</v>
      </c>
      <c r="E409">
        <v>16054.89894906</v>
      </c>
      <c r="F409">
        <v>566.95000000000005</v>
      </c>
      <c r="G409">
        <v>-16.237260489507602</v>
      </c>
      <c r="H409">
        <v>-9.9508012954299492</v>
      </c>
      <c r="I409">
        <v>-32.684086788345503</v>
      </c>
      <c r="J409">
        <v>0.181600063051507</v>
      </c>
      <c r="K409">
        <v>631.72052699448398</v>
      </c>
      <c r="L409">
        <v>642.29575549006699</v>
      </c>
      <c r="M409">
        <v>20.902766971786001</v>
      </c>
      <c r="N409">
        <v>0.74779377200729102</v>
      </c>
      <c r="O409">
        <v>52.015168886145098</v>
      </c>
      <c r="P409">
        <v>12.023315550286499</v>
      </c>
      <c r="Q409">
        <v>2.2179624323229001E-2</v>
      </c>
    </row>
    <row r="410" spans="1:17" x14ac:dyDescent="0.3">
      <c r="A410" t="s">
        <v>933</v>
      </c>
      <c r="B410" t="s">
        <v>934</v>
      </c>
      <c r="C410" t="s">
        <v>3129</v>
      </c>
      <c r="D410" t="s">
        <v>54</v>
      </c>
      <c r="E410">
        <v>16023.00941997</v>
      </c>
      <c r="F410">
        <v>182.75</v>
      </c>
      <c r="G410">
        <v>4.4177999962243399</v>
      </c>
      <c r="H410">
        <v>-7.5665308305995698</v>
      </c>
      <c r="I410">
        <v>-16.322104202871898</v>
      </c>
      <c r="J410">
        <v>-3.1683012498339198</v>
      </c>
      <c r="K410">
        <v>203.93067216155001</v>
      </c>
      <c r="L410">
        <v>188.548574327708</v>
      </c>
      <c r="M410">
        <v>18.365002419721801</v>
      </c>
      <c r="N410">
        <v>0.86776010107061097</v>
      </c>
      <c r="O410">
        <v>26.073871409028701</v>
      </c>
      <c r="P410">
        <v>45.791783007578701</v>
      </c>
      <c r="Q410">
        <v>-2.099006624366E-2</v>
      </c>
    </row>
    <row r="411" spans="1:17" x14ac:dyDescent="0.3">
      <c r="A411" t="s">
        <v>935</v>
      </c>
      <c r="B411" t="s">
        <v>936</v>
      </c>
      <c r="C411" t="s">
        <v>3138</v>
      </c>
      <c r="D411" t="s">
        <v>140</v>
      </c>
      <c r="E411">
        <v>15955.531773549999</v>
      </c>
      <c r="F411">
        <v>538.65</v>
      </c>
      <c r="G411">
        <v>161.00058310305999</v>
      </c>
      <c r="H411">
        <v>-0.55399010206786203</v>
      </c>
      <c r="I411">
        <v>189.45492850943501</v>
      </c>
      <c r="J411">
        <v>-4.0143276151125704</v>
      </c>
      <c r="K411">
        <v>545.46552211331596</v>
      </c>
      <c r="L411">
        <v>363.36697845722398</v>
      </c>
      <c r="M411">
        <v>40.706083942896001</v>
      </c>
      <c r="N411">
        <v>0.91119646071202798</v>
      </c>
      <c r="O411">
        <v>28.8406200686902</v>
      </c>
      <c r="P411">
        <v>267.16539995228499</v>
      </c>
      <c r="Q411">
        <v>0.26129651826629502</v>
      </c>
    </row>
    <row r="412" spans="1:17" x14ac:dyDescent="0.3">
      <c r="A412" t="s">
        <v>937</v>
      </c>
      <c r="B412" t="s">
        <v>938</v>
      </c>
      <c r="C412" t="s">
        <v>3130</v>
      </c>
      <c r="D412" t="s">
        <v>27</v>
      </c>
      <c r="E412">
        <v>15922.886336415</v>
      </c>
      <c r="F412">
        <v>77.099999999999994</v>
      </c>
      <c r="G412">
        <v>-40.201490157345397</v>
      </c>
      <c r="H412">
        <v>-10.766391926060001</v>
      </c>
      <c r="I412">
        <v>-14.7744915046285</v>
      </c>
      <c r="J412">
        <v>9.5770177317977906E-2</v>
      </c>
      <c r="K412">
        <v>88.2319569627455</v>
      </c>
      <c r="L412">
        <v>86.296298752252099</v>
      </c>
      <c r="M412">
        <v>19.933134889789802</v>
      </c>
      <c r="N412">
        <v>0.17316386009778301</v>
      </c>
      <c r="O412">
        <v>44.487678339818402</v>
      </c>
      <c r="P412">
        <v>18.524212144504201</v>
      </c>
      <c r="Q412">
        <v>6.8249772018143001E-2</v>
      </c>
    </row>
    <row r="413" spans="1:17" x14ac:dyDescent="0.3">
      <c r="A413" t="s">
        <v>939</v>
      </c>
      <c r="B413" t="s">
        <v>940</v>
      </c>
      <c r="C413" t="s">
        <v>3133</v>
      </c>
      <c r="D413" t="s">
        <v>51</v>
      </c>
      <c r="E413">
        <v>15816.049352279901</v>
      </c>
      <c r="F413">
        <v>6795.4</v>
      </c>
      <c r="G413">
        <v>23.512900967671399</v>
      </c>
      <c r="H413">
        <v>-6.0821910661162004</v>
      </c>
      <c r="I413">
        <v>15.864272875607201</v>
      </c>
      <c r="J413">
        <v>4.4068729204217796</v>
      </c>
      <c r="K413">
        <v>6881.1701224114004</v>
      </c>
      <c r="L413">
        <v>6034.5105916570601</v>
      </c>
      <c r="M413">
        <v>38.5001324674489</v>
      </c>
      <c r="N413">
        <v>1.26296149407311</v>
      </c>
      <c r="O413">
        <v>11.8403625982282</v>
      </c>
      <c r="P413">
        <v>50.333981822919803</v>
      </c>
      <c r="Q413">
        <v>3.1337847522594997E-2</v>
      </c>
    </row>
    <row r="414" spans="1:17" x14ac:dyDescent="0.3">
      <c r="A414" t="s">
        <v>941</v>
      </c>
      <c r="B414" t="s">
        <v>942</v>
      </c>
      <c r="C414" t="s">
        <v>3143</v>
      </c>
      <c r="D414" t="s">
        <v>482</v>
      </c>
      <c r="E414">
        <v>15764.439859919999</v>
      </c>
      <c r="F414">
        <v>5017.8</v>
      </c>
      <c r="G414">
        <v>-23.8627709905609</v>
      </c>
      <c r="H414">
        <v>-5.4429198098127403</v>
      </c>
      <c r="I414">
        <v>4.7046076417634</v>
      </c>
      <c r="J414">
        <v>0.68591177328866604</v>
      </c>
      <c r="K414">
        <v>5251.3861010902401</v>
      </c>
      <c r="L414">
        <v>4912.92495677835</v>
      </c>
      <c r="M414">
        <v>34.481469839084099</v>
      </c>
      <c r="N414">
        <v>0.44613061254558101</v>
      </c>
      <c r="O414">
        <v>18.754234923671699</v>
      </c>
      <c r="P414">
        <v>24.789853270330699</v>
      </c>
      <c r="Q414">
        <v>3.1482152117030003E-2</v>
      </c>
    </row>
    <row r="415" spans="1:17" x14ac:dyDescent="0.3">
      <c r="A415" t="s">
        <v>943</v>
      </c>
      <c r="B415" t="s">
        <v>944</v>
      </c>
      <c r="C415" t="s">
        <v>3141</v>
      </c>
      <c r="D415" t="s">
        <v>945</v>
      </c>
      <c r="E415">
        <v>15727.928587349999</v>
      </c>
      <c r="F415">
        <v>1282.0999999999999</v>
      </c>
      <c r="G415">
        <v>58.8293168429528</v>
      </c>
      <c r="H415">
        <v>6.1375812862619199</v>
      </c>
      <c r="I415">
        <v>-29.488371967391299</v>
      </c>
      <c r="J415">
        <v>-2.6782316174379801</v>
      </c>
      <c r="K415">
        <v>1347.1496004365199</v>
      </c>
      <c r="L415">
        <v>1246.54231585705</v>
      </c>
      <c r="M415">
        <v>35.502800342912103</v>
      </c>
      <c r="N415">
        <v>1.02133033226976</v>
      </c>
      <c r="O415">
        <v>32.204976210903901</v>
      </c>
      <c r="P415">
        <v>95.055530199300094</v>
      </c>
      <c r="Q415">
        <v>0.17695084245200901</v>
      </c>
    </row>
    <row r="416" spans="1:17" x14ac:dyDescent="0.3">
      <c r="A416" t="s">
        <v>946</v>
      </c>
      <c r="B416" t="s">
        <v>947</v>
      </c>
      <c r="C416" t="s">
        <v>607</v>
      </c>
      <c r="D416" t="s">
        <v>607</v>
      </c>
      <c r="E416">
        <v>15698.0635801799</v>
      </c>
      <c r="F416">
        <v>157.52000000000001</v>
      </c>
      <c r="G416">
        <v>14.979281849767199</v>
      </c>
      <c r="H416">
        <v>-10.142745635241001</v>
      </c>
      <c r="I416">
        <v>-7.4504837932115997</v>
      </c>
      <c r="J416">
        <v>5.7932500074568498</v>
      </c>
      <c r="K416">
        <v>175.03862893394799</v>
      </c>
      <c r="L416">
        <v>158.14557489368801</v>
      </c>
      <c r="M416">
        <v>37.177596411266499</v>
      </c>
      <c r="N416">
        <v>0.81351538703346604</v>
      </c>
      <c r="O416">
        <v>35.189182326053803</v>
      </c>
      <c r="P416">
        <v>36.204063986165103</v>
      </c>
      <c r="Q416">
        <v>-1.2435602734262001E-2</v>
      </c>
    </row>
    <row r="417" spans="1:17" x14ac:dyDescent="0.3">
      <c r="A417" t="s">
        <v>948</v>
      </c>
      <c r="B417" t="s">
        <v>949</v>
      </c>
      <c r="C417" t="s">
        <v>3146</v>
      </c>
      <c r="D417" t="s">
        <v>950</v>
      </c>
      <c r="E417">
        <v>15696.8045752</v>
      </c>
      <c r="F417">
        <v>1548.85</v>
      </c>
      <c r="G417">
        <v>-33.684851774815698</v>
      </c>
      <c r="H417">
        <v>2.5556479127727099</v>
      </c>
      <c r="I417">
        <v>1.66579909794186</v>
      </c>
      <c r="J417">
        <v>-0.97203295242440202</v>
      </c>
      <c r="K417">
        <v>1573.49312308667</v>
      </c>
      <c r="L417">
        <v>1503.5680819700001</v>
      </c>
      <c r="M417">
        <v>33.194268924872603</v>
      </c>
      <c r="N417">
        <v>0.86669419085078803</v>
      </c>
      <c r="O417">
        <v>18.178003034509398</v>
      </c>
      <c r="P417">
        <v>28.6206610197641</v>
      </c>
      <c r="Q417">
        <v>-4.1346218842734997E-2</v>
      </c>
    </row>
    <row r="418" spans="1:17" x14ac:dyDescent="0.3">
      <c r="A418" t="s">
        <v>951</v>
      </c>
      <c r="B418" t="s">
        <v>952</v>
      </c>
      <c r="C418" t="s">
        <v>3145</v>
      </c>
      <c r="D418" t="s">
        <v>167</v>
      </c>
      <c r="E418">
        <v>15683.46754494</v>
      </c>
      <c r="F418">
        <v>978.8</v>
      </c>
      <c r="G418">
        <v>-33.347709536642697</v>
      </c>
      <c r="H418">
        <v>-7.9540533393220398</v>
      </c>
      <c r="I418">
        <v>-5.3172535187976804</v>
      </c>
      <c r="J418">
        <v>1.67850693609257</v>
      </c>
      <c r="K418">
        <v>1072.9117653411599</v>
      </c>
      <c r="L418">
        <v>1019.54942078566</v>
      </c>
      <c r="M418">
        <v>27.7032876295679</v>
      </c>
      <c r="N418">
        <v>0.66993370324684098</v>
      </c>
      <c r="O418">
        <v>23.620760114425799</v>
      </c>
      <c r="P418">
        <v>17.587698222008601</v>
      </c>
      <c r="Q418">
        <v>-4.7525517084879003E-2</v>
      </c>
    </row>
    <row r="419" spans="1:17" x14ac:dyDescent="0.3">
      <c r="A419" t="s">
        <v>953</v>
      </c>
      <c r="B419" t="s">
        <v>954</v>
      </c>
      <c r="C419" t="s">
        <v>3143</v>
      </c>
      <c r="D419" t="s">
        <v>482</v>
      </c>
      <c r="E419">
        <v>15584.866424960001</v>
      </c>
      <c r="F419">
        <v>781.8</v>
      </c>
      <c r="G419">
        <v>24.616548481614601</v>
      </c>
      <c r="H419">
        <v>-5.1395799012036703</v>
      </c>
      <c r="I419">
        <v>8.8319995033037699</v>
      </c>
      <c r="J419">
        <v>-1.9815635252130901</v>
      </c>
      <c r="K419">
        <v>850.34318073562895</v>
      </c>
      <c r="L419">
        <v>737.36306976915</v>
      </c>
      <c r="M419">
        <v>27.1309002063186</v>
      </c>
      <c r="N419">
        <v>0.66900218477288798</v>
      </c>
      <c r="O419">
        <v>18.521360961882799</v>
      </c>
      <c r="P419">
        <v>52.695312499999901</v>
      </c>
      <c r="Q419">
        <v>0.114693055429582</v>
      </c>
    </row>
    <row r="420" spans="1:17" hidden="1" x14ac:dyDescent="0.3">
      <c r="A420" t="s">
        <v>955</v>
      </c>
      <c r="B420" t="s">
        <v>956</v>
      </c>
      <c r="C420" t="s">
        <v>3131</v>
      </c>
      <c r="D420" t="s">
        <v>957</v>
      </c>
      <c r="E420">
        <v>15579.9306621</v>
      </c>
      <c r="F420">
        <v>2469.3000000000002</v>
      </c>
      <c r="G420">
        <v>60.050146943298401</v>
      </c>
      <c r="H420">
        <v>-2.1738334116541802</v>
      </c>
      <c r="I420">
        <v>38.192305283848903</v>
      </c>
      <c r="J420">
        <v>-0.274247356030627</v>
      </c>
      <c r="K420">
        <v>2537.28251729971</v>
      </c>
      <c r="M420">
        <v>33.556998820850097</v>
      </c>
      <c r="N420">
        <v>0.72822238137573903</v>
      </c>
      <c r="O420">
        <v>20.4794881140404</v>
      </c>
      <c r="P420">
        <v>101.47682767624001</v>
      </c>
    </row>
    <row r="421" spans="1:17" x14ac:dyDescent="0.3">
      <c r="A421" t="s">
        <v>958</v>
      </c>
      <c r="B421" t="s">
        <v>959</v>
      </c>
      <c r="C421" t="s">
        <v>3129</v>
      </c>
      <c r="D421" t="s">
        <v>227</v>
      </c>
      <c r="E421">
        <v>15516.436454364901</v>
      </c>
      <c r="F421">
        <v>1201.55</v>
      </c>
      <c r="G421">
        <v>29.990430233038801</v>
      </c>
      <c r="H421">
        <v>-6.3258409736139001</v>
      </c>
      <c r="I421">
        <v>19.859399820040299</v>
      </c>
      <c r="J421">
        <v>1.22311836422705</v>
      </c>
      <c r="K421">
        <v>1177.9441978462601</v>
      </c>
      <c r="L421">
        <v>1008.8892385429</v>
      </c>
      <c r="M421">
        <v>29.872636250899198</v>
      </c>
      <c r="N421">
        <v>0.79933864817607103</v>
      </c>
      <c r="O421">
        <v>11.6058424534975</v>
      </c>
      <c r="P421">
        <v>62.152496626180799</v>
      </c>
      <c r="Q421">
        <v>4.6030151178280002E-3</v>
      </c>
    </row>
    <row r="422" spans="1:17" hidden="1" x14ac:dyDescent="0.3">
      <c r="A422" t="s">
        <v>960</v>
      </c>
      <c r="B422" t="s">
        <v>961</v>
      </c>
      <c r="C422" t="s">
        <v>3144</v>
      </c>
      <c r="D422" t="s">
        <v>745</v>
      </c>
      <c r="E422">
        <v>15502.9956089399</v>
      </c>
      <c r="F422">
        <v>891.87</v>
      </c>
      <c r="G422">
        <v>0.42981971206026498</v>
      </c>
      <c r="H422">
        <v>2.0366366864117902</v>
      </c>
      <c r="I422">
        <v>0.52581144541084601</v>
      </c>
      <c r="J422">
        <v>0.41212929191387698</v>
      </c>
      <c r="K422">
        <v>891.26618537044305</v>
      </c>
      <c r="L422">
        <v>827.725242124082</v>
      </c>
      <c r="M422">
        <v>63.673105172010501</v>
      </c>
      <c r="N422">
        <v>1.3806276717756201</v>
      </c>
      <c r="O422">
        <v>5.2731900389069999</v>
      </c>
      <c r="P422">
        <v>32.517607203352</v>
      </c>
      <c r="Q422">
        <v>-2.790653939747E-3</v>
      </c>
    </row>
    <row r="423" spans="1:17" x14ac:dyDescent="0.3">
      <c r="A423" t="s">
        <v>962</v>
      </c>
      <c r="B423" t="s">
        <v>963</v>
      </c>
      <c r="C423" t="s">
        <v>3133</v>
      </c>
      <c r="D423" t="s">
        <v>51</v>
      </c>
      <c r="E423">
        <v>15494.656945299999</v>
      </c>
      <c r="F423">
        <v>11343.3</v>
      </c>
      <c r="G423">
        <v>163.96397399838</v>
      </c>
      <c r="H423">
        <v>-5.4395513869330898</v>
      </c>
      <c r="I423">
        <v>77.578133701108698</v>
      </c>
      <c r="J423">
        <v>-1.04524540617425</v>
      </c>
      <c r="K423">
        <v>11543.854244731099</v>
      </c>
      <c r="L423">
        <v>8397.2914572682294</v>
      </c>
      <c r="M423">
        <v>39.867100351267297</v>
      </c>
      <c r="N423">
        <v>0.96094021019338105</v>
      </c>
      <c r="O423">
        <v>20.159036611920701</v>
      </c>
      <c r="P423">
        <v>214.123120378831</v>
      </c>
      <c r="Q423">
        <v>0.184316749673716</v>
      </c>
    </row>
    <row r="424" spans="1:17" x14ac:dyDescent="0.3">
      <c r="A424" t="s">
        <v>964</v>
      </c>
      <c r="B424" t="s">
        <v>965</v>
      </c>
      <c r="C424" t="s">
        <v>3135</v>
      </c>
      <c r="D424" t="s">
        <v>271</v>
      </c>
      <c r="E424">
        <v>15308.3661669299</v>
      </c>
      <c r="F424">
        <v>6060.7</v>
      </c>
      <c r="G424">
        <v>8.1624510848729894</v>
      </c>
      <c r="H424">
        <v>2.7005137240508001</v>
      </c>
      <c r="I424">
        <v>25.433176368539101</v>
      </c>
      <c r="J424">
        <v>4.2407797958580398</v>
      </c>
      <c r="K424">
        <v>5975.6833645831102</v>
      </c>
      <c r="L424">
        <v>5141.5592209126999</v>
      </c>
      <c r="M424">
        <v>52.248222675419598</v>
      </c>
      <c r="N424">
        <v>1.5257215797207699</v>
      </c>
      <c r="O424">
        <v>17.498803768541499</v>
      </c>
      <c r="P424">
        <v>60.249071270871603</v>
      </c>
      <c r="Q424">
        <v>0.141081032775631</v>
      </c>
    </row>
    <row r="425" spans="1:17" x14ac:dyDescent="0.3">
      <c r="A425" t="s">
        <v>966</v>
      </c>
      <c r="B425" t="s">
        <v>967</v>
      </c>
      <c r="C425" t="s">
        <v>3128</v>
      </c>
      <c r="D425" t="s">
        <v>21</v>
      </c>
      <c r="E425">
        <v>15290.42554294</v>
      </c>
      <c r="F425">
        <v>667.7</v>
      </c>
      <c r="G425">
        <v>2.2327446523058501</v>
      </c>
      <c r="H425">
        <v>-12.560897450237301</v>
      </c>
      <c r="I425">
        <v>-1.61128273916746</v>
      </c>
      <c r="J425">
        <v>3.91801090217777</v>
      </c>
      <c r="K425">
        <v>732.72106705902297</v>
      </c>
      <c r="L425">
        <v>657.42757896358</v>
      </c>
      <c r="M425">
        <v>26.371730287300501</v>
      </c>
      <c r="N425">
        <v>0.94105778624732295</v>
      </c>
      <c r="O425">
        <v>25.7301183166092</v>
      </c>
      <c r="P425">
        <v>46.329169406092397</v>
      </c>
      <c r="Q425">
        <v>1.8321073777123002E-2</v>
      </c>
    </row>
    <row r="426" spans="1:17" x14ac:dyDescent="0.3">
      <c r="A426" t="s">
        <v>968</v>
      </c>
      <c r="B426" t="s">
        <v>969</v>
      </c>
      <c r="C426" t="s">
        <v>3141</v>
      </c>
      <c r="D426" t="s">
        <v>788</v>
      </c>
      <c r="E426">
        <v>15258.5448</v>
      </c>
      <c r="F426">
        <v>3494.8</v>
      </c>
      <c r="G426">
        <v>26.2571077910893</v>
      </c>
      <c r="H426">
        <v>-6.7096355482911099</v>
      </c>
      <c r="I426">
        <v>-7.9984151142682798</v>
      </c>
      <c r="J426">
        <v>3.3009435169577701</v>
      </c>
      <c r="K426">
        <v>3914.5236684781698</v>
      </c>
      <c r="L426">
        <v>3632.43311586767</v>
      </c>
      <c r="M426">
        <v>35.1957966249511</v>
      </c>
      <c r="N426">
        <v>0.28193931345047701</v>
      </c>
      <c r="O426">
        <v>57.033306626988598</v>
      </c>
      <c r="P426">
        <v>83.449253300438301</v>
      </c>
      <c r="Q426">
        <v>0.113504348992214</v>
      </c>
    </row>
    <row r="427" spans="1:17" x14ac:dyDescent="0.3">
      <c r="A427" t="s">
        <v>970</v>
      </c>
      <c r="B427" t="s">
        <v>971</v>
      </c>
      <c r="C427" t="s">
        <v>3132</v>
      </c>
      <c r="D427" t="s">
        <v>485</v>
      </c>
      <c r="E427">
        <v>15247.15473015</v>
      </c>
      <c r="F427">
        <v>295.85000000000002</v>
      </c>
      <c r="G427">
        <v>-0.32448278721490098</v>
      </c>
      <c r="H427">
        <v>-52.066290946915601</v>
      </c>
      <c r="I427">
        <v>-24.876906586458901</v>
      </c>
      <c r="J427">
        <v>-6.0288436275466104</v>
      </c>
      <c r="K427">
        <v>341.53437742900098</v>
      </c>
      <c r="L427">
        <v>325.07155697931</v>
      </c>
      <c r="M427">
        <v>28.196530018989201</v>
      </c>
      <c r="N427">
        <v>0.44552385837787301</v>
      </c>
      <c r="O427">
        <v>39.589318911610597</v>
      </c>
      <c r="P427">
        <v>36.872542216053603</v>
      </c>
      <c r="Q427">
        <v>8.7444351699385997E-2</v>
      </c>
    </row>
    <row r="428" spans="1:17" x14ac:dyDescent="0.3">
      <c r="A428" t="s">
        <v>972</v>
      </c>
      <c r="B428" t="s">
        <v>973</v>
      </c>
      <c r="C428" t="s">
        <v>3134</v>
      </c>
      <c r="D428" t="s">
        <v>117</v>
      </c>
      <c r="E428">
        <v>15165.193180570001</v>
      </c>
      <c r="F428">
        <v>1003.75</v>
      </c>
      <c r="G428">
        <v>112.001305130063</v>
      </c>
      <c r="H428">
        <v>7.4878206251178501</v>
      </c>
      <c r="I428">
        <v>86.967311120826494</v>
      </c>
      <c r="J428">
        <v>-7.8465112265992802</v>
      </c>
      <c r="K428">
        <v>1008.50416201705</v>
      </c>
      <c r="L428">
        <v>724.97866435081198</v>
      </c>
      <c r="M428">
        <v>34.335828001778097</v>
      </c>
      <c r="N428">
        <v>0.59885210744393202</v>
      </c>
      <c r="O428">
        <v>34.276463262764601</v>
      </c>
      <c r="P428">
        <v>168.31061213579201</v>
      </c>
      <c r="Q428">
        <v>0.19809244774204601</v>
      </c>
    </row>
    <row r="429" spans="1:17" x14ac:dyDescent="0.3">
      <c r="A429" t="s">
        <v>974</v>
      </c>
      <c r="B429" t="s">
        <v>975</v>
      </c>
      <c r="C429" t="s">
        <v>3141</v>
      </c>
      <c r="D429" t="s">
        <v>161</v>
      </c>
      <c r="E429">
        <v>15164.9472694</v>
      </c>
      <c r="F429">
        <v>624.95000000000005</v>
      </c>
      <c r="G429">
        <v>37.724520159064497</v>
      </c>
      <c r="H429">
        <v>10.471640341337499</v>
      </c>
      <c r="I429">
        <v>11.9481189020161</v>
      </c>
      <c r="J429">
        <v>1.2122433765737901</v>
      </c>
      <c r="K429">
        <v>636.97986768533895</v>
      </c>
      <c r="L429">
        <v>561.22012536969805</v>
      </c>
      <c r="M429">
        <v>55.346763181976797</v>
      </c>
      <c r="N429">
        <v>1.58244758239128</v>
      </c>
      <c r="O429">
        <v>15.1772141771341</v>
      </c>
      <c r="P429">
        <v>75.240098142306294</v>
      </c>
      <c r="Q429">
        <v>0.20825641503683501</v>
      </c>
    </row>
    <row r="430" spans="1:17" x14ac:dyDescent="0.3">
      <c r="A430" t="s">
        <v>976</v>
      </c>
      <c r="B430" t="s">
        <v>977</v>
      </c>
      <c r="C430" t="s">
        <v>3136</v>
      </c>
      <c r="D430" t="s">
        <v>117</v>
      </c>
      <c r="E430">
        <v>15148.30163865</v>
      </c>
      <c r="F430">
        <v>51.13</v>
      </c>
      <c r="G430">
        <v>-27.075403556539499</v>
      </c>
      <c r="H430">
        <v>-2.4467539666378499</v>
      </c>
      <c r="I430">
        <v>-26.794789288111701</v>
      </c>
      <c r="J430">
        <v>0.549664626114716</v>
      </c>
      <c r="K430">
        <v>54.0054468440687</v>
      </c>
      <c r="L430">
        <v>55.120621726100097</v>
      </c>
      <c r="M430">
        <v>42.349014853511797</v>
      </c>
      <c r="N430">
        <v>1.21732100754818</v>
      </c>
      <c r="O430">
        <v>44.142382163113602</v>
      </c>
      <c r="P430">
        <v>30.600255427841599</v>
      </c>
    </row>
    <row r="431" spans="1:17" x14ac:dyDescent="0.3">
      <c r="A431" t="s">
        <v>978</v>
      </c>
      <c r="B431" t="s">
        <v>979</v>
      </c>
      <c r="C431" t="s">
        <v>3141</v>
      </c>
      <c r="D431" t="s">
        <v>271</v>
      </c>
      <c r="E431">
        <v>15103.123511600001</v>
      </c>
      <c r="F431">
        <v>860.9</v>
      </c>
      <c r="G431">
        <v>19.961223577414401</v>
      </c>
      <c r="H431">
        <v>-1.7165606890676799</v>
      </c>
      <c r="I431">
        <v>-2.0875257654286599</v>
      </c>
      <c r="J431">
        <v>1.44941709226391</v>
      </c>
      <c r="K431">
        <v>907.26293879786294</v>
      </c>
      <c r="L431">
        <v>841.10623379691299</v>
      </c>
      <c r="M431">
        <v>31.8781969296104</v>
      </c>
      <c r="N431">
        <v>1.10774529188441</v>
      </c>
      <c r="O431">
        <v>23.126960157974199</v>
      </c>
      <c r="P431">
        <v>54.0236876945647</v>
      </c>
      <c r="Q431">
        <v>0.146825111698346</v>
      </c>
    </row>
    <row r="432" spans="1:17" x14ac:dyDescent="0.3">
      <c r="A432" t="s">
        <v>980</v>
      </c>
      <c r="B432" t="s">
        <v>981</v>
      </c>
      <c r="C432" t="s">
        <v>3141</v>
      </c>
      <c r="D432" t="s">
        <v>788</v>
      </c>
      <c r="E432">
        <v>15085.482122519999</v>
      </c>
      <c r="F432">
        <v>1071.6500000000001</v>
      </c>
      <c r="G432">
        <v>24.6466238452957</v>
      </c>
      <c r="H432">
        <v>-18.778842390600801</v>
      </c>
      <c r="I432">
        <v>1.9551452321806</v>
      </c>
      <c r="J432">
        <v>-4.5852679757057304</v>
      </c>
      <c r="K432">
        <v>1348.16789645415</v>
      </c>
      <c r="L432">
        <v>1221.19371570518</v>
      </c>
      <c r="M432">
        <v>13.738602012366099</v>
      </c>
      <c r="N432">
        <v>0.88734281464894105</v>
      </c>
      <c r="O432">
        <v>77.012084169271603</v>
      </c>
      <c r="P432">
        <v>52.5914851203189</v>
      </c>
      <c r="Q432">
        <v>0.22037188583119399</v>
      </c>
    </row>
    <row r="433" spans="1:17" x14ac:dyDescent="0.3">
      <c r="A433" t="s">
        <v>982</v>
      </c>
      <c r="B433" t="s">
        <v>983</v>
      </c>
      <c r="C433" t="s">
        <v>3143</v>
      </c>
      <c r="D433" t="s">
        <v>984</v>
      </c>
      <c r="E433">
        <v>15041.714208310001</v>
      </c>
      <c r="F433">
        <v>801.55</v>
      </c>
      <c r="G433">
        <v>27.920416476900101</v>
      </c>
      <c r="H433">
        <v>1.7368282951679399</v>
      </c>
      <c r="I433">
        <v>26.286159552740099</v>
      </c>
      <c r="J433">
        <v>3.9446485716509199</v>
      </c>
      <c r="K433">
        <v>810.43417264111395</v>
      </c>
      <c r="L433">
        <v>703.38416026100595</v>
      </c>
      <c r="M433">
        <v>55.652819509769898</v>
      </c>
      <c r="N433">
        <v>0.92995912162807204</v>
      </c>
      <c r="O433">
        <v>9.2258748674443201</v>
      </c>
      <c r="P433">
        <v>77.059863043958401</v>
      </c>
      <c r="Q433">
        <v>7.6152599230054005E-2</v>
      </c>
    </row>
    <row r="434" spans="1:17" x14ac:dyDescent="0.3">
      <c r="A434" t="s">
        <v>985</v>
      </c>
      <c r="B434" t="s">
        <v>986</v>
      </c>
      <c r="C434" t="s">
        <v>3141</v>
      </c>
      <c r="D434" t="s">
        <v>140</v>
      </c>
      <c r="E434">
        <v>14978.39677576</v>
      </c>
      <c r="F434">
        <v>1628.4</v>
      </c>
      <c r="G434">
        <v>103.284512140998</v>
      </c>
      <c r="H434">
        <v>3.43746845158054</v>
      </c>
      <c r="I434">
        <v>48.3223465989864</v>
      </c>
      <c r="J434">
        <v>1.4693412160741699</v>
      </c>
      <c r="K434">
        <v>1622.0742062157599</v>
      </c>
      <c r="L434">
        <v>1231.6129301460201</v>
      </c>
      <c r="M434">
        <v>42.212268964876898</v>
      </c>
      <c r="N434">
        <v>0.56816705766466902</v>
      </c>
      <c r="O434">
        <v>20.977646769835399</v>
      </c>
      <c r="P434">
        <v>150.52307692307599</v>
      </c>
      <c r="Q434">
        <v>0.204471891003039</v>
      </c>
    </row>
    <row r="435" spans="1:17" x14ac:dyDescent="0.3">
      <c r="A435" t="s">
        <v>987</v>
      </c>
      <c r="B435" t="s">
        <v>988</v>
      </c>
      <c r="C435" t="s">
        <v>3133</v>
      </c>
      <c r="D435" t="s">
        <v>51</v>
      </c>
      <c r="E435">
        <v>14968.603234800001</v>
      </c>
      <c r="F435">
        <v>1927.1</v>
      </c>
      <c r="G435">
        <v>56.845895500418401</v>
      </c>
      <c r="H435">
        <v>-2.0677738155857499</v>
      </c>
      <c r="I435">
        <v>38.427887308292</v>
      </c>
      <c r="J435">
        <v>6.8544195343846797</v>
      </c>
      <c r="K435">
        <v>1828.3221802087601</v>
      </c>
      <c r="L435">
        <v>1511.6039272473199</v>
      </c>
      <c r="M435">
        <v>51.785698149669003</v>
      </c>
      <c r="N435">
        <v>0.73977481655904997</v>
      </c>
      <c r="O435">
        <v>12.023247366509199</v>
      </c>
      <c r="P435">
        <v>102.002096436058</v>
      </c>
      <c r="Q435">
        <v>9.7822986902675005E-2</v>
      </c>
    </row>
    <row r="436" spans="1:17" x14ac:dyDescent="0.3">
      <c r="A436" t="s">
        <v>989</v>
      </c>
      <c r="B436" t="s">
        <v>990</v>
      </c>
      <c r="C436" t="s">
        <v>3133</v>
      </c>
      <c r="D436" t="s">
        <v>51</v>
      </c>
      <c r="E436">
        <v>14811.691666299999</v>
      </c>
      <c r="F436">
        <v>940</v>
      </c>
      <c r="G436">
        <v>286.65934024139898</v>
      </c>
      <c r="H436">
        <v>-3.2230578642089198</v>
      </c>
      <c r="I436">
        <v>53.740993807031302</v>
      </c>
      <c r="J436">
        <v>2.4431982823218301</v>
      </c>
      <c r="K436">
        <v>953.051983403951</v>
      </c>
      <c r="L436">
        <v>706.56211333985198</v>
      </c>
      <c r="M436">
        <v>35.848810329636102</v>
      </c>
      <c r="N436">
        <v>0.415002262776409</v>
      </c>
      <c r="O436">
        <v>16.776595744680801</v>
      </c>
      <c r="P436">
        <v>340.79718640093699</v>
      </c>
      <c r="Q436">
        <v>7.2762025900411004E-2</v>
      </c>
    </row>
    <row r="437" spans="1:17" x14ac:dyDescent="0.3">
      <c r="A437" t="s">
        <v>991</v>
      </c>
      <c r="B437" t="s">
        <v>992</v>
      </c>
      <c r="C437" t="s">
        <v>3139</v>
      </c>
      <c r="D437" t="s">
        <v>779</v>
      </c>
      <c r="E437">
        <v>14585.290633000001</v>
      </c>
      <c r="F437">
        <v>343.4</v>
      </c>
      <c r="G437">
        <v>16.325075712655298</v>
      </c>
      <c r="H437">
        <v>-19.894734295033601</v>
      </c>
      <c r="I437">
        <v>-12.329379957511</v>
      </c>
      <c r="J437">
        <v>9.4513157824894098E-2</v>
      </c>
      <c r="K437">
        <v>389.98674355165099</v>
      </c>
      <c r="L437">
        <v>351.07265596646897</v>
      </c>
      <c r="M437">
        <v>20.736636509620499</v>
      </c>
      <c r="N437">
        <v>0.55240157636180698</v>
      </c>
      <c r="O437">
        <v>38.147932440302803</v>
      </c>
      <c r="P437">
        <v>49.304347826086897</v>
      </c>
      <c r="Q437">
        <v>0.169729611274441</v>
      </c>
    </row>
    <row r="438" spans="1:17" x14ac:dyDescent="0.3">
      <c r="A438" t="s">
        <v>993</v>
      </c>
      <c r="B438" t="s">
        <v>994</v>
      </c>
      <c r="C438" t="s">
        <v>3140</v>
      </c>
      <c r="D438" t="s">
        <v>995</v>
      </c>
      <c r="E438">
        <v>14444.846161587</v>
      </c>
      <c r="F438">
        <v>184.54</v>
      </c>
      <c r="G438">
        <v>-5.5895753451580399</v>
      </c>
      <c r="H438">
        <v>-6.9378068970180404</v>
      </c>
      <c r="I438">
        <v>-26.8976618454675</v>
      </c>
      <c r="J438">
        <v>2.44006616592615</v>
      </c>
      <c r="K438">
        <v>195.34919752154801</v>
      </c>
      <c r="L438">
        <v>196.60670166110901</v>
      </c>
      <c r="M438">
        <v>37.896962642622903</v>
      </c>
      <c r="N438">
        <v>1.2285794782797099</v>
      </c>
      <c r="O438">
        <v>28.725479570824699</v>
      </c>
      <c r="P438">
        <v>35.491923641703302</v>
      </c>
      <c r="Q438">
        <v>9.7350181947850004E-3</v>
      </c>
    </row>
    <row r="439" spans="1:17" hidden="1" x14ac:dyDescent="0.3">
      <c r="A439" t="s">
        <v>996</v>
      </c>
      <c r="B439" t="s">
        <v>997</v>
      </c>
      <c r="C439" t="s">
        <v>3144</v>
      </c>
      <c r="D439" t="s">
        <v>161</v>
      </c>
      <c r="E439">
        <v>14440.100522070001</v>
      </c>
      <c r="F439">
        <v>11587.6</v>
      </c>
      <c r="G439">
        <v>325.67300350340503</v>
      </c>
      <c r="H439">
        <v>4.2260744568322801</v>
      </c>
      <c r="I439">
        <v>77.247093903238806</v>
      </c>
      <c r="J439">
        <v>-3.0089279901272201</v>
      </c>
      <c r="K439">
        <v>11350.3461415281</v>
      </c>
      <c r="L439">
        <v>8018.0353788160301</v>
      </c>
      <c r="M439">
        <v>32.085168130230798</v>
      </c>
      <c r="N439">
        <v>0.398149910033127</v>
      </c>
      <c r="O439">
        <v>19.955814836549401</v>
      </c>
      <c r="P439">
        <v>392.87962569119497</v>
      </c>
      <c r="Q439">
        <v>0.26019963531088203</v>
      </c>
    </row>
    <row r="440" spans="1:17" x14ac:dyDescent="0.3">
      <c r="A440" t="s">
        <v>998</v>
      </c>
      <c r="B440" t="s">
        <v>999</v>
      </c>
      <c r="C440" t="s">
        <v>3131</v>
      </c>
      <c r="D440" t="s">
        <v>1000</v>
      </c>
      <c r="E440">
        <v>14225.42135595</v>
      </c>
      <c r="F440">
        <v>730.65</v>
      </c>
      <c r="G440">
        <v>24.1440276384326</v>
      </c>
      <c r="H440">
        <v>-4.1910917099652902</v>
      </c>
      <c r="I440">
        <v>24.063378443273798</v>
      </c>
      <c r="J440">
        <v>-7.4369339443722798E-3</v>
      </c>
      <c r="K440">
        <v>773.95245205507797</v>
      </c>
      <c r="L440">
        <v>664.00719266625299</v>
      </c>
      <c r="M440">
        <v>30.415626533229201</v>
      </c>
      <c r="N440">
        <v>0.71608241848051202</v>
      </c>
      <c r="O440">
        <v>19.9890508451378</v>
      </c>
      <c r="P440">
        <v>63.694410216198001</v>
      </c>
      <c r="Q440">
        <v>-1.5084060215523E-2</v>
      </c>
    </row>
    <row r="441" spans="1:17" x14ac:dyDescent="0.3">
      <c r="A441" t="s">
        <v>1001</v>
      </c>
      <c r="B441" t="s">
        <v>1002</v>
      </c>
      <c r="C441" t="s">
        <v>3140</v>
      </c>
      <c r="D441" t="s">
        <v>779</v>
      </c>
      <c r="E441">
        <v>14185.969995650001</v>
      </c>
      <c r="F441">
        <v>3077.05</v>
      </c>
      <c r="G441">
        <v>20.9817562125649</v>
      </c>
      <c r="H441">
        <v>6.5279553640488803</v>
      </c>
      <c r="I441">
        <v>14.0234336695568</v>
      </c>
      <c r="J441">
        <v>5.1098643135085604</v>
      </c>
      <c r="K441">
        <v>2754.39567950533</v>
      </c>
      <c r="L441">
        <v>2474.9002141504998</v>
      </c>
      <c r="M441">
        <v>69.115277342144097</v>
      </c>
      <c r="N441">
        <v>3.1591113185472</v>
      </c>
      <c r="O441">
        <v>4.5481873872702696</v>
      </c>
      <c r="P441">
        <v>64.945054945054906</v>
      </c>
      <c r="Q441">
        <v>7.6663537216929006E-2</v>
      </c>
    </row>
    <row r="442" spans="1:17" x14ac:dyDescent="0.3">
      <c r="A442" t="s">
        <v>1003</v>
      </c>
      <c r="B442" t="s">
        <v>1004</v>
      </c>
      <c r="C442" t="s">
        <v>3128</v>
      </c>
      <c r="D442" t="s">
        <v>21</v>
      </c>
      <c r="E442">
        <v>14168.64168746</v>
      </c>
      <c r="F442">
        <v>2447.1</v>
      </c>
      <c r="G442">
        <v>174.850271716451</v>
      </c>
      <c r="H442">
        <v>-3.4627837210260899</v>
      </c>
      <c r="I442">
        <v>36.849942393626698</v>
      </c>
      <c r="J442">
        <v>2.5847260266634402</v>
      </c>
      <c r="K442">
        <v>2537.9842565539402</v>
      </c>
      <c r="L442">
        <v>2016.0046310831599</v>
      </c>
      <c r="M442">
        <v>42.421236706089303</v>
      </c>
      <c r="N442">
        <v>1.07545278897591</v>
      </c>
      <c r="O442">
        <v>19.529238690695099</v>
      </c>
      <c r="P442">
        <v>231.31600324939001</v>
      </c>
    </row>
    <row r="443" spans="1:17" x14ac:dyDescent="0.3">
      <c r="A443" t="s">
        <v>1005</v>
      </c>
      <c r="B443" t="s">
        <v>1006</v>
      </c>
      <c r="C443" t="s">
        <v>3133</v>
      </c>
      <c r="D443" t="s">
        <v>51</v>
      </c>
      <c r="E443">
        <v>14111.014510879901</v>
      </c>
      <c r="F443">
        <v>1131.7</v>
      </c>
      <c r="G443">
        <v>55.313961023219903</v>
      </c>
      <c r="H443">
        <v>-1.3372272731580199</v>
      </c>
      <c r="I443">
        <v>29.493585531581001</v>
      </c>
      <c r="J443">
        <v>14.249428239601</v>
      </c>
      <c r="K443">
        <v>1071.1292807012101</v>
      </c>
      <c r="L443">
        <v>890.50609942021697</v>
      </c>
      <c r="M443">
        <v>56.645727568012802</v>
      </c>
      <c r="N443">
        <v>0.92436673444363304</v>
      </c>
      <c r="O443">
        <v>17.972961032075599</v>
      </c>
      <c r="P443">
        <v>85.160340314136107</v>
      </c>
      <c r="Q443">
        <v>5.0858865367352998E-2</v>
      </c>
    </row>
    <row r="444" spans="1:17" x14ac:dyDescent="0.3">
      <c r="A444" t="s">
        <v>1007</v>
      </c>
      <c r="B444" t="s">
        <v>1008</v>
      </c>
      <c r="C444" t="s">
        <v>3141</v>
      </c>
      <c r="D444" t="s">
        <v>271</v>
      </c>
      <c r="E444">
        <v>14073.246910350001</v>
      </c>
      <c r="F444">
        <v>1668.5</v>
      </c>
      <c r="G444">
        <v>63.869617721559003</v>
      </c>
      <c r="H444">
        <v>7.9952607736749197</v>
      </c>
      <c r="I444">
        <v>34.466578743133603</v>
      </c>
      <c r="J444">
        <v>3.6964156151054102</v>
      </c>
      <c r="K444">
        <v>1805.57780015924</v>
      </c>
      <c r="L444">
        <v>1563.1971413374199</v>
      </c>
      <c r="M444">
        <v>57.034911149359601</v>
      </c>
      <c r="N444">
        <v>1.3133453679315901</v>
      </c>
      <c r="O444">
        <v>60.863050644291199</v>
      </c>
      <c r="P444">
        <v>107.71864301276</v>
      </c>
      <c r="Q444">
        <v>0.142537858458789</v>
      </c>
    </row>
    <row r="445" spans="1:17" x14ac:dyDescent="0.3">
      <c r="A445" t="s">
        <v>1009</v>
      </c>
      <c r="B445" t="s">
        <v>1010</v>
      </c>
      <c r="C445" t="s">
        <v>3129</v>
      </c>
      <c r="D445" t="s">
        <v>579</v>
      </c>
      <c r="E445">
        <v>14062.667350199999</v>
      </c>
      <c r="F445">
        <v>1727.3</v>
      </c>
      <c r="G445">
        <v>-28.2838912411625</v>
      </c>
      <c r="H445">
        <v>-6.3773521008912599</v>
      </c>
      <c r="I445">
        <v>-3.9062602805723001</v>
      </c>
      <c r="J445">
        <v>1.57544028391013</v>
      </c>
      <c r="K445">
        <v>1779.61025705112</v>
      </c>
      <c r="L445">
        <v>1678.9883578087299</v>
      </c>
      <c r="M445">
        <v>36.388210823410802</v>
      </c>
      <c r="N445">
        <v>0.87747100006325496</v>
      </c>
      <c r="O445">
        <v>14.568980489781699</v>
      </c>
      <c r="P445">
        <v>32.157612853863803</v>
      </c>
      <c r="Q445">
        <v>-8.5358961818762999E-2</v>
      </c>
    </row>
    <row r="446" spans="1:17" x14ac:dyDescent="0.3">
      <c r="A446" t="s">
        <v>1011</v>
      </c>
      <c r="B446" t="s">
        <v>1012</v>
      </c>
      <c r="C446" t="s">
        <v>3127</v>
      </c>
      <c r="D446" t="s">
        <v>18</v>
      </c>
      <c r="E446">
        <v>14045.323248000001</v>
      </c>
      <c r="F446">
        <v>910.45</v>
      </c>
      <c r="G446">
        <v>61.305849650821798</v>
      </c>
      <c r="H446">
        <v>1.6572034542124101</v>
      </c>
      <c r="I446">
        <v>-11.799608974279501</v>
      </c>
      <c r="J446">
        <v>4.4068768167141696</v>
      </c>
      <c r="K446">
        <v>938.98743869150496</v>
      </c>
      <c r="L446">
        <v>873.63893975675001</v>
      </c>
      <c r="M446">
        <v>64.893135007530603</v>
      </c>
      <c r="N446">
        <v>0.42841835167936099</v>
      </c>
      <c r="O446">
        <v>40.040639244329697</v>
      </c>
      <c r="P446">
        <v>90.850015721622398</v>
      </c>
      <c r="Q446">
        <v>0.17792564324594001</v>
      </c>
    </row>
    <row r="447" spans="1:17" x14ac:dyDescent="0.3">
      <c r="A447" t="s">
        <v>1013</v>
      </c>
      <c r="B447" t="s">
        <v>1014</v>
      </c>
      <c r="C447" t="s">
        <v>3135</v>
      </c>
      <c r="D447" t="s">
        <v>190</v>
      </c>
      <c r="E447">
        <v>14035.6827457049</v>
      </c>
      <c r="F447">
        <v>562.1</v>
      </c>
      <c r="G447">
        <v>45.942001514262699</v>
      </c>
      <c r="H447">
        <v>6.48807501787158</v>
      </c>
      <c r="I447">
        <v>22.5440059511116</v>
      </c>
      <c r="J447">
        <v>3.2171893710438102</v>
      </c>
      <c r="K447">
        <v>552.22617291188203</v>
      </c>
      <c r="L447">
        <v>465.36905229879198</v>
      </c>
      <c r="M447">
        <v>55.816025415835803</v>
      </c>
      <c r="N447">
        <v>1.16271289284742</v>
      </c>
      <c r="O447">
        <v>15.9935954456502</v>
      </c>
      <c r="P447">
        <v>79.584664536741201</v>
      </c>
      <c r="Q447">
        <v>0.16531264690030001</v>
      </c>
    </row>
    <row r="448" spans="1:17" x14ac:dyDescent="0.3">
      <c r="A448" t="s">
        <v>1015</v>
      </c>
      <c r="B448" t="s">
        <v>1016</v>
      </c>
      <c r="C448" t="s">
        <v>3133</v>
      </c>
      <c r="D448" t="s">
        <v>284</v>
      </c>
      <c r="E448">
        <v>14005.498981795001</v>
      </c>
      <c r="F448">
        <v>1374.2</v>
      </c>
      <c r="G448">
        <v>5.2560966008122296</v>
      </c>
      <c r="H448">
        <v>8.3955695867714706</v>
      </c>
      <c r="I448">
        <v>-10.274343941788199</v>
      </c>
      <c r="J448">
        <v>2.1279294158592998</v>
      </c>
      <c r="K448">
        <v>1309.14628418343</v>
      </c>
      <c r="L448">
        <v>1236.7073763004901</v>
      </c>
      <c r="M448">
        <v>50.584308837937897</v>
      </c>
      <c r="N448">
        <v>2.0076857048019199</v>
      </c>
      <c r="O448">
        <v>19.9970892155435</v>
      </c>
      <c r="P448">
        <v>38.395689611762897</v>
      </c>
      <c r="Q448">
        <v>0.132058324192037</v>
      </c>
    </row>
    <row r="449" spans="1:17" x14ac:dyDescent="0.3">
      <c r="A449" t="s">
        <v>1017</v>
      </c>
      <c r="B449" t="s">
        <v>1018</v>
      </c>
      <c r="C449" t="s">
        <v>3141</v>
      </c>
      <c r="D449" t="s">
        <v>48</v>
      </c>
      <c r="E449">
        <v>13992.771323999999</v>
      </c>
      <c r="F449">
        <v>733.95</v>
      </c>
      <c r="G449">
        <v>1.72358297786199</v>
      </c>
      <c r="H449">
        <v>3.79837070721964</v>
      </c>
      <c r="I449">
        <v>29.2521995492069</v>
      </c>
      <c r="J449">
        <v>-1.1718698456766401</v>
      </c>
      <c r="K449">
        <v>734.10705887053996</v>
      </c>
      <c r="L449">
        <v>631.77103771174995</v>
      </c>
      <c r="M449">
        <v>49.131375698338999</v>
      </c>
      <c r="N449">
        <v>1.66343075897486</v>
      </c>
      <c r="O449">
        <v>12.6371006199332</v>
      </c>
      <c r="P449">
        <v>63.828125</v>
      </c>
      <c r="Q449">
        <v>9.2341456626020002E-2</v>
      </c>
    </row>
    <row r="450" spans="1:17" x14ac:dyDescent="0.3">
      <c r="A450" t="s">
        <v>1019</v>
      </c>
      <c r="B450" t="s">
        <v>1020</v>
      </c>
      <c r="C450" t="s">
        <v>3139</v>
      </c>
      <c r="D450" t="s">
        <v>527</v>
      </c>
      <c r="E450">
        <v>13961.926261410001</v>
      </c>
      <c r="F450">
        <v>882.9</v>
      </c>
      <c r="G450">
        <v>-30.171603255606701</v>
      </c>
      <c r="H450">
        <v>9.2103219732289094</v>
      </c>
      <c r="I450">
        <v>-2.6686808333883798</v>
      </c>
      <c r="J450">
        <v>0.85268252418315305</v>
      </c>
      <c r="K450">
        <v>853.26027791528497</v>
      </c>
      <c r="L450">
        <v>833.69599182222396</v>
      </c>
      <c r="M450">
        <v>55.423336892956797</v>
      </c>
      <c r="N450">
        <v>3.1121750536435302</v>
      </c>
      <c r="O450">
        <v>8.3927964661909495</v>
      </c>
      <c r="P450">
        <v>24.536286056844599</v>
      </c>
      <c r="Q450">
        <v>4.4136786622946997E-2</v>
      </c>
    </row>
    <row r="451" spans="1:17" x14ac:dyDescent="0.3">
      <c r="A451" t="s">
        <v>1021</v>
      </c>
      <c r="B451" t="s">
        <v>1022</v>
      </c>
      <c r="C451" t="s">
        <v>3131</v>
      </c>
      <c r="D451" t="s">
        <v>195</v>
      </c>
      <c r="E451">
        <v>13876.48153632</v>
      </c>
      <c r="F451">
        <v>431.9</v>
      </c>
      <c r="G451">
        <v>1.9576680827734301</v>
      </c>
      <c r="H451">
        <v>-17.571787900768399</v>
      </c>
      <c r="I451">
        <v>-1.3864299519656</v>
      </c>
      <c r="J451">
        <v>-3.1975925864005101</v>
      </c>
      <c r="K451">
        <v>473.54894474750199</v>
      </c>
      <c r="L451">
        <v>443.08895928555398</v>
      </c>
      <c r="M451">
        <v>19.451750485242901</v>
      </c>
      <c r="N451">
        <v>0.51882981078512103</v>
      </c>
      <c r="O451">
        <v>26.649687427645201</v>
      </c>
      <c r="P451">
        <v>68.513460788138801</v>
      </c>
    </row>
    <row r="452" spans="1:17" x14ac:dyDescent="0.3">
      <c r="A452" t="s">
        <v>1023</v>
      </c>
      <c r="B452" t="s">
        <v>1024</v>
      </c>
      <c r="C452" t="s">
        <v>3130</v>
      </c>
      <c r="D452" t="s">
        <v>1025</v>
      </c>
      <c r="E452">
        <v>13861.3297983299</v>
      </c>
      <c r="F452">
        <v>394.75</v>
      </c>
      <c r="G452">
        <v>62.350253359122</v>
      </c>
      <c r="H452">
        <v>-10.1672487355782</v>
      </c>
      <c r="I452">
        <v>-9.4090462474470193</v>
      </c>
      <c r="J452">
        <v>-4.4367345514315799</v>
      </c>
      <c r="K452">
        <v>467.50531233251201</v>
      </c>
      <c r="L452">
        <v>411.85829097980098</v>
      </c>
      <c r="M452">
        <v>27.411099420736399</v>
      </c>
      <c r="N452">
        <v>0.25911537526419198</v>
      </c>
      <c r="O452">
        <v>56.504116529449</v>
      </c>
      <c r="P452">
        <v>94.938271604938194</v>
      </c>
      <c r="Q452">
        <v>0.10858276006960101</v>
      </c>
    </row>
    <row r="453" spans="1:17" hidden="1" x14ac:dyDescent="0.3">
      <c r="A453" t="s">
        <v>1026</v>
      </c>
      <c r="B453" t="s">
        <v>1027</v>
      </c>
      <c r="C453" t="s">
        <v>3144</v>
      </c>
      <c r="D453" t="s">
        <v>469</v>
      </c>
      <c r="E453">
        <v>13840.63003622</v>
      </c>
      <c r="F453">
        <v>2133.9499999999998</v>
      </c>
      <c r="G453">
        <v>-51.784976078634799</v>
      </c>
      <c r="H453">
        <v>-12.035059177305101</v>
      </c>
      <c r="I453">
        <v>-35.756697815968899</v>
      </c>
      <c r="J453">
        <v>-0.71753973949230498</v>
      </c>
      <c r="M453">
        <v>24.4156481299962</v>
      </c>
      <c r="O453">
        <v>45.270507743855298</v>
      </c>
      <c r="P453">
        <v>1.32716049382715</v>
      </c>
    </row>
    <row r="454" spans="1:17" x14ac:dyDescent="0.3">
      <c r="A454" t="s">
        <v>1028</v>
      </c>
      <c r="B454" t="s">
        <v>1029</v>
      </c>
      <c r="C454" t="s">
        <v>3141</v>
      </c>
      <c r="D454" t="s">
        <v>117</v>
      </c>
      <c r="E454">
        <v>13837.7466339</v>
      </c>
      <c r="F454">
        <v>191.7</v>
      </c>
      <c r="G454">
        <v>38.809631600700698</v>
      </c>
      <c r="H454">
        <v>12.213299127832601</v>
      </c>
      <c r="I454">
        <v>17.9112860326237</v>
      </c>
      <c r="J454">
        <v>0.24069208912184101</v>
      </c>
      <c r="K454">
        <v>200.19743850027501</v>
      </c>
      <c r="L454">
        <v>179.823205265431</v>
      </c>
      <c r="M454">
        <v>53.883465157343601</v>
      </c>
      <c r="N454">
        <v>1.9017897031634301</v>
      </c>
      <c r="O454">
        <v>27.694314032342199</v>
      </c>
      <c r="P454">
        <v>67.321288295365207</v>
      </c>
      <c r="Q454">
        <v>0.121276358975141</v>
      </c>
    </row>
    <row r="455" spans="1:17" x14ac:dyDescent="0.3">
      <c r="A455" t="s">
        <v>1030</v>
      </c>
      <c r="B455" t="s">
        <v>1031</v>
      </c>
      <c r="C455" t="s">
        <v>3133</v>
      </c>
      <c r="D455" t="s">
        <v>51</v>
      </c>
      <c r="E455">
        <v>13808.9575941</v>
      </c>
      <c r="F455">
        <v>548.15</v>
      </c>
      <c r="G455">
        <v>27.896719533254799</v>
      </c>
      <c r="H455">
        <v>-14.830829015904699</v>
      </c>
      <c r="I455">
        <v>14.6986169661049</v>
      </c>
      <c r="J455">
        <v>5.9837109047877997</v>
      </c>
      <c r="K455">
        <v>591.93891335238698</v>
      </c>
      <c r="L455">
        <v>504.07606951096602</v>
      </c>
      <c r="M455">
        <v>46.690856147068899</v>
      </c>
      <c r="N455">
        <v>1.5899233480274799</v>
      </c>
      <c r="O455">
        <v>31.533339414393801</v>
      </c>
      <c r="P455">
        <v>71.860793227778601</v>
      </c>
      <c r="Q455">
        <v>5.8246750473580002E-2</v>
      </c>
    </row>
    <row r="456" spans="1:17" x14ac:dyDescent="0.3">
      <c r="A456" t="s">
        <v>1032</v>
      </c>
      <c r="B456" t="s">
        <v>1033</v>
      </c>
      <c r="C456" t="s">
        <v>3143</v>
      </c>
      <c r="D456" t="s">
        <v>406</v>
      </c>
      <c r="E456">
        <v>13735.937738250001</v>
      </c>
      <c r="F456">
        <v>1048</v>
      </c>
      <c r="G456">
        <v>41.972782703887297</v>
      </c>
      <c r="H456">
        <v>5.3573769183997602</v>
      </c>
      <c r="I456">
        <v>78.658539164936101</v>
      </c>
      <c r="J456">
        <v>5.9103492252615899</v>
      </c>
      <c r="K456">
        <v>989.851262595349</v>
      </c>
      <c r="L456">
        <v>777.767391008711</v>
      </c>
      <c r="M456">
        <v>57.797308521816497</v>
      </c>
      <c r="N456">
        <v>0.829047599860114</v>
      </c>
      <c r="O456">
        <v>11.054389312976999</v>
      </c>
      <c r="P456">
        <v>132.888888888888</v>
      </c>
      <c r="Q456">
        <v>9.7545357094719995E-2</v>
      </c>
    </row>
    <row r="457" spans="1:17" x14ac:dyDescent="0.3">
      <c r="A457" t="s">
        <v>1034</v>
      </c>
      <c r="B457" t="s">
        <v>1035</v>
      </c>
      <c r="C457" t="s">
        <v>3129</v>
      </c>
      <c r="D457" t="s">
        <v>562</v>
      </c>
      <c r="E457">
        <v>13721.756402109</v>
      </c>
      <c r="F457">
        <v>138.16999999999999</v>
      </c>
      <c r="G457">
        <v>34.966644491915702</v>
      </c>
      <c r="H457">
        <v>12.540170642401399</v>
      </c>
      <c r="I457">
        <v>57.444079147624798</v>
      </c>
      <c r="J457">
        <v>2.2078781329594799</v>
      </c>
      <c r="K457">
        <v>119.983729113612</v>
      </c>
      <c r="L457">
        <v>98.709638903963906</v>
      </c>
      <c r="M457">
        <v>58.982614315585899</v>
      </c>
      <c r="N457">
        <v>2.1875365190817599</v>
      </c>
      <c r="O457">
        <v>14.098574220163499</v>
      </c>
      <c r="P457">
        <v>100.246376811594</v>
      </c>
      <c r="Q457">
        <v>4.3542871370577003E-2</v>
      </c>
    </row>
    <row r="458" spans="1:17" x14ac:dyDescent="0.3">
      <c r="A458" t="s">
        <v>1036</v>
      </c>
      <c r="B458" t="s">
        <v>1037</v>
      </c>
      <c r="C458" t="s">
        <v>3131</v>
      </c>
      <c r="D458" t="s">
        <v>403</v>
      </c>
      <c r="E458">
        <v>13627.94178728</v>
      </c>
      <c r="F458">
        <v>382.35</v>
      </c>
      <c r="G458">
        <v>99.410670395576801</v>
      </c>
      <c r="H458">
        <v>-1.09314838470175</v>
      </c>
      <c r="I458">
        <v>72.021897976712907</v>
      </c>
      <c r="J458">
        <v>0.59540377256285504</v>
      </c>
      <c r="K458">
        <v>370.50060310972702</v>
      </c>
      <c r="L458">
        <v>274.993660143412</v>
      </c>
      <c r="M458">
        <v>35.181595426495001</v>
      </c>
      <c r="N458">
        <v>0.50393550787517505</v>
      </c>
      <c r="O458">
        <v>17.157055054269598</v>
      </c>
      <c r="P458">
        <v>154.306617891586</v>
      </c>
      <c r="Q458">
        <v>0.193112546620898</v>
      </c>
    </row>
    <row r="459" spans="1:17" x14ac:dyDescent="0.3">
      <c r="A459" t="s">
        <v>1038</v>
      </c>
      <c r="B459" t="s">
        <v>1039</v>
      </c>
      <c r="C459" t="s">
        <v>607</v>
      </c>
      <c r="D459" t="s">
        <v>607</v>
      </c>
      <c r="E459">
        <v>13549.285254</v>
      </c>
      <c r="F459">
        <v>444.1</v>
      </c>
      <c r="G459">
        <v>-11.2467089491963</v>
      </c>
      <c r="H459">
        <v>-4.9248797265570996</v>
      </c>
      <c r="I459">
        <v>-11.3156228254661</v>
      </c>
      <c r="J459">
        <v>3.3915558451149899</v>
      </c>
      <c r="K459">
        <v>487.41044187906999</v>
      </c>
      <c r="L459">
        <v>460.52867104902703</v>
      </c>
      <c r="M459">
        <v>36.853513371920897</v>
      </c>
      <c r="N459">
        <v>0.38927266609329098</v>
      </c>
      <c r="O459">
        <v>33.3033100653006</v>
      </c>
      <c r="P459">
        <v>31.196454948301302</v>
      </c>
      <c r="Q459">
        <v>1.0954124325951E-2</v>
      </c>
    </row>
    <row r="460" spans="1:17" x14ac:dyDescent="0.3">
      <c r="A460" t="s">
        <v>1040</v>
      </c>
      <c r="B460" t="s">
        <v>1041</v>
      </c>
      <c r="C460" t="s">
        <v>3135</v>
      </c>
      <c r="D460" t="s">
        <v>217</v>
      </c>
      <c r="E460">
        <v>13488.737914895</v>
      </c>
      <c r="F460">
        <v>1561.3</v>
      </c>
      <c r="G460">
        <v>10.348520766326599</v>
      </c>
      <c r="H460">
        <v>7.11844727433665</v>
      </c>
      <c r="I460">
        <v>-26.4518645836968</v>
      </c>
      <c r="J460">
        <v>4.3821086998756504</v>
      </c>
      <c r="K460">
        <v>1650.12486378011</v>
      </c>
      <c r="L460">
        <v>1610.13509921325</v>
      </c>
      <c r="M460">
        <v>45.425329931278199</v>
      </c>
      <c r="N460">
        <v>0.90297696910498604</v>
      </c>
      <c r="O460">
        <v>42.31409722667</v>
      </c>
      <c r="P460">
        <v>53.369351669940997</v>
      </c>
      <c r="Q460">
        <v>0.115696531050932</v>
      </c>
    </row>
    <row r="461" spans="1:17" x14ac:dyDescent="0.3">
      <c r="A461" t="s">
        <v>1042</v>
      </c>
      <c r="B461" t="s">
        <v>1043</v>
      </c>
      <c r="C461" t="s">
        <v>3133</v>
      </c>
      <c r="D461" t="s">
        <v>51</v>
      </c>
      <c r="E461">
        <v>13406.58801906</v>
      </c>
      <c r="F461">
        <v>1410.2</v>
      </c>
      <c r="G461">
        <v>155.50927318540101</v>
      </c>
      <c r="H461">
        <v>8.3757496726035097</v>
      </c>
      <c r="I461">
        <v>56.741426963710303</v>
      </c>
      <c r="J461">
        <v>7.1323891630093401</v>
      </c>
      <c r="K461">
        <v>1279.88565377791</v>
      </c>
      <c r="L461">
        <v>972.51793952230503</v>
      </c>
      <c r="M461">
        <v>70.916756286788598</v>
      </c>
      <c r="N461">
        <v>0.93273805748196703</v>
      </c>
      <c r="O461">
        <v>5.7545029073890097</v>
      </c>
      <c r="P461">
        <v>201.97002141327599</v>
      </c>
      <c r="Q461">
        <v>0.105526861488872</v>
      </c>
    </row>
    <row r="462" spans="1:17" x14ac:dyDescent="0.3">
      <c r="A462" t="s">
        <v>1044</v>
      </c>
      <c r="B462" t="s">
        <v>1045</v>
      </c>
      <c r="C462" t="s">
        <v>3131</v>
      </c>
      <c r="D462" t="s">
        <v>984</v>
      </c>
      <c r="E462">
        <v>13329.572617149999</v>
      </c>
      <c r="F462">
        <v>627.85</v>
      </c>
      <c r="G462">
        <v>21.3046212059635</v>
      </c>
      <c r="H462">
        <v>16.7422406103524</v>
      </c>
      <c r="I462">
        <v>52.413889231602397</v>
      </c>
      <c r="J462">
        <v>5.9714522348182202</v>
      </c>
      <c r="K462">
        <v>565.17633902155706</v>
      </c>
      <c r="L462">
        <v>467.216511716642</v>
      </c>
      <c r="M462">
        <v>70.080391104957101</v>
      </c>
      <c r="N462">
        <v>1.27445339372444</v>
      </c>
      <c r="O462">
        <v>10.185553874332999</v>
      </c>
      <c r="P462">
        <v>82.780203784570602</v>
      </c>
      <c r="Q462">
        <v>5.8695700892067999E-2</v>
      </c>
    </row>
    <row r="463" spans="1:17" x14ac:dyDescent="0.3">
      <c r="A463" t="s">
        <v>1046</v>
      </c>
      <c r="B463" t="s">
        <v>1047</v>
      </c>
      <c r="C463" t="s">
        <v>3134</v>
      </c>
      <c r="D463" t="s">
        <v>103</v>
      </c>
      <c r="E463">
        <v>13316.270500860999</v>
      </c>
      <c r="F463">
        <v>18.45</v>
      </c>
      <c r="G463">
        <v>77.702852471555801</v>
      </c>
      <c r="H463">
        <v>12.4093901727425</v>
      </c>
      <c r="I463">
        <v>-9.8645334502605202</v>
      </c>
      <c r="J463">
        <v>13.7068534956432</v>
      </c>
      <c r="K463">
        <v>18.142357273528098</v>
      </c>
      <c r="L463">
        <v>17.0300616494698</v>
      </c>
      <c r="M463">
        <v>68.872313895608798</v>
      </c>
      <c r="N463">
        <v>1.8003448364760499</v>
      </c>
      <c r="O463">
        <v>30.081300813008099</v>
      </c>
      <c r="P463">
        <v>120.95808383233501</v>
      </c>
      <c r="Q463">
        <v>0.121186731463462</v>
      </c>
    </row>
    <row r="464" spans="1:17" hidden="1" x14ac:dyDescent="0.3">
      <c r="A464" t="s">
        <v>1048</v>
      </c>
      <c r="B464" t="s">
        <v>1049</v>
      </c>
      <c r="C464" t="s">
        <v>3144</v>
      </c>
      <c r="D464" t="s">
        <v>51</v>
      </c>
      <c r="E464">
        <v>13166.794066139901</v>
      </c>
      <c r="F464">
        <v>824.5</v>
      </c>
      <c r="G464">
        <v>-22.616670152623399</v>
      </c>
      <c r="H464">
        <v>-3.77787741782647</v>
      </c>
      <c r="I464">
        <v>-6.58839188995747</v>
      </c>
      <c r="J464">
        <v>3.6230048608092602</v>
      </c>
      <c r="M464">
        <v>41.386318077439903</v>
      </c>
      <c r="O464">
        <v>42.6197695573074</v>
      </c>
      <c r="P464">
        <v>13.7241379310344</v>
      </c>
    </row>
    <row r="465" spans="1:17" x14ac:dyDescent="0.3">
      <c r="A465" t="s">
        <v>1050</v>
      </c>
      <c r="B465" t="s">
        <v>1051</v>
      </c>
      <c r="C465" t="s">
        <v>3133</v>
      </c>
      <c r="D465" t="s">
        <v>51</v>
      </c>
      <c r="E465">
        <v>13132.68535908</v>
      </c>
      <c r="F465">
        <v>273.05</v>
      </c>
      <c r="G465">
        <v>131.79482563278401</v>
      </c>
      <c r="H465">
        <v>10.723758393845699</v>
      </c>
      <c r="I465">
        <v>58.361104771973601</v>
      </c>
      <c r="J465">
        <v>-9.7359479454971698E-2</v>
      </c>
      <c r="K465">
        <v>255.31020014439099</v>
      </c>
      <c r="L465">
        <v>191.48611524115699</v>
      </c>
      <c r="M465">
        <v>46.413879801455799</v>
      </c>
      <c r="N465">
        <v>0.91692952130377203</v>
      </c>
      <c r="O465">
        <v>20.417505951290899</v>
      </c>
      <c r="P465">
        <v>180.19497178040001</v>
      </c>
      <c r="Q465">
        <v>0.16582894700100101</v>
      </c>
    </row>
    <row r="466" spans="1:17" x14ac:dyDescent="0.3">
      <c r="A466" t="s">
        <v>1052</v>
      </c>
      <c r="B466" t="s">
        <v>1053</v>
      </c>
      <c r="C466" t="s">
        <v>3141</v>
      </c>
      <c r="D466" t="s">
        <v>106</v>
      </c>
      <c r="E466">
        <v>13045.664376225001</v>
      </c>
      <c r="F466">
        <v>2238.15</v>
      </c>
      <c r="G466">
        <v>-17.347456327608601</v>
      </c>
      <c r="H466">
        <v>-13.1128373320309</v>
      </c>
      <c r="I466">
        <v>-25.792362420912301</v>
      </c>
      <c r="J466">
        <v>2.0300448314983401</v>
      </c>
      <c r="K466">
        <v>2691.3431132559099</v>
      </c>
      <c r="L466">
        <v>2614.9785685862798</v>
      </c>
      <c r="M466">
        <v>25.733611931736199</v>
      </c>
      <c r="N466">
        <v>0.73391865696130498</v>
      </c>
      <c r="O466">
        <v>63.304514889529202</v>
      </c>
      <c r="P466">
        <v>29</v>
      </c>
      <c r="Q466">
        <v>0.117414716906175</v>
      </c>
    </row>
    <row r="467" spans="1:17" x14ac:dyDescent="0.3">
      <c r="A467" t="s">
        <v>1054</v>
      </c>
      <c r="B467" t="s">
        <v>1055</v>
      </c>
      <c r="C467" t="s">
        <v>3141</v>
      </c>
      <c r="D467" t="s">
        <v>271</v>
      </c>
      <c r="E467">
        <v>12937.197759999999</v>
      </c>
      <c r="F467">
        <v>4068.45</v>
      </c>
      <c r="G467">
        <v>14.7609934161514</v>
      </c>
      <c r="H467">
        <v>-4.5845133788593104</v>
      </c>
      <c r="I467">
        <v>-1.1458229242665701</v>
      </c>
      <c r="J467">
        <v>2.4472652731312499</v>
      </c>
      <c r="K467">
        <v>4199.7633914743401</v>
      </c>
      <c r="L467">
        <v>3933.7768590536898</v>
      </c>
      <c r="M467">
        <v>36.525296126171199</v>
      </c>
      <c r="N467">
        <v>0.89315048128739705</v>
      </c>
      <c r="O467">
        <v>22.896926347872</v>
      </c>
      <c r="P467">
        <v>47.407608695652101</v>
      </c>
      <c r="Q467">
        <v>0.162461920752697</v>
      </c>
    </row>
    <row r="468" spans="1:17" hidden="1" x14ac:dyDescent="0.3">
      <c r="A468" t="s">
        <v>1056</v>
      </c>
      <c r="B468" t="s">
        <v>1057</v>
      </c>
      <c r="C468" t="s">
        <v>3144</v>
      </c>
      <c r="D468" t="s">
        <v>80</v>
      </c>
      <c r="E468">
        <v>12925.19612244</v>
      </c>
      <c r="F468">
        <v>10872.85</v>
      </c>
      <c r="G468">
        <v>18.165955043832898</v>
      </c>
      <c r="H468">
        <v>10.865167158046701</v>
      </c>
      <c r="I468">
        <v>33.932231460645603</v>
      </c>
      <c r="J468">
        <v>-2.0637499407712898</v>
      </c>
      <c r="K468">
        <v>10480.023385091699</v>
      </c>
      <c r="L468">
        <v>8732.3345387026602</v>
      </c>
      <c r="M468">
        <v>39.906960606236801</v>
      </c>
      <c r="N468">
        <v>1.01051059925035</v>
      </c>
      <c r="O468">
        <v>17.614057031964901</v>
      </c>
      <c r="P468">
        <v>61.5075533637349</v>
      </c>
      <c r="Q468">
        <v>0.12644857428665399</v>
      </c>
    </row>
    <row r="469" spans="1:17" hidden="1" x14ac:dyDescent="0.3">
      <c r="A469" t="s">
        <v>1058</v>
      </c>
      <c r="B469" t="s">
        <v>1059</v>
      </c>
      <c r="C469" t="s">
        <v>3144</v>
      </c>
      <c r="D469" t="s">
        <v>1060</v>
      </c>
      <c r="E469">
        <v>12906.893384999599</v>
      </c>
      <c r="F469">
        <v>100</v>
      </c>
      <c r="G469">
        <v>-26.164550843361202</v>
      </c>
      <c r="I469">
        <v>-10.1362725806953</v>
      </c>
      <c r="M469">
        <v>50</v>
      </c>
      <c r="N469">
        <v>1</v>
      </c>
      <c r="O469">
        <v>0</v>
      </c>
      <c r="P469">
        <v>0</v>
      </c>
    </row>
    <row r="470" spans="1:17" x14ac:dyDescent="0.3">
      <c r="A470" t="s">
        <v>1061</v>
      </c>
      <c r="B470" t="s">
        <v>1062</v>
      </c>
      <c r="C470" t="s">
        <v>3141</v>
      </c>
      <c r="D470" t="s">
        <v>271</v>
      </c>
      <c r="E470">
        <v>12865.302733119999</v>
      </c>
      <c r="F470">
        <v>1895.5</v>
      </c>
      <c r="G470">
        <v>88.161545945422105</v>
      </c>
      <c r="H470">
        <v>13.4420015655</v>
      </c>
      <c r="I470">
        <v>31.0660516147754</v>
      </c>
      <c r="J470">
        <v>10.028864144081901</v>
      </c>
      <c r="K470">
        <v>1787.9250179616399</v>
      </c>
      <c r="L470">
        <v>1517.26580497639</v>
      </c>
      <c r="M470">
        <v>68.287112276712804</v>
      </c>
      <c r="N470">
        <v>0.86661720442351697</v>
      </c>
      <c r="O470">
        <v>7.3568979161171102</v>
      </c>
      <c r="P470">
        <v>125.19900201972099</v>
      </c>
      <c r="Q470">
        <v>0.13707190736279401</v>
      </c>
    </row>
    <row r="471" spans="1:17" x14ac:dyDescent="0.3">
      <c r="A471" t="s">
        <v>1063</v>
      </c>
      <c r="B471" t="s">
        <v>1064</v>
      </c>
      <c r="C471" t="s">
        <v>3140</v>
      </c>
      <c r="D471" t="s">
        <v>72</v>
      </c>
      <c r="E471">
        <v>12864</v>
      </c>
      <c r="F471">
        <v>81.11</v>
      </c>
      <c r="G471">
        <v>18.6747348709244</v>
      </c>
      <c r="H471">
        <v>-9.4328071531586808</v>
      </c>
      <c r="I471">
        <v>-4.1101287898456302</v>
      </c>
      <c r="J471">
        <v>-0.68288464174087204</v>
      </c>
      <c r="K471">
        <v>93.021808209354901</v>
      </c>
      <c r="L471">
        <v>80.922613944725896</v>
      </c>
      <c r="M471">
        <v>22.153167170849802</v>
      </c>
      <c r="N471">
        <v>0.14754953997276901</v>
      </c>
      <c r="O471">
        <v>62.495376648995197</v>
      </c>
      <c r="P471">
        <v>63.199195171026098</v>
      </c>
      <c r="Q471">
        <v>6.6023560965046996E-2</v>
      </c>
    </row>
    <row r="472" spans="1:17" x14ac:dyDescent="0.3">
      <c r="A472" t="s">
        <v>1065</v>
      </c>
      <c r="B472" t="s">
        <v>1066</v>
      </c>
      <c r="C472" t="s">
        <v>607</v>
      </c>
      <c r="D472" t="s">
        <v>607</v>
      </c>
      <c r="E472">
        <v>12770.598311371999</v>
      </c>
      <c r="F472">
        <v>24.44</v>
      </c>
      <c r="G472">
        <v>11.9145452018365</v>
      </c>
      <c r="H472">
        <v>-4.6195247528511798</v>
      </c>
      <c r="I472">
        <v>-23.469605914028602</v>
      </c>
      <c r="J472">
        <v>5.6331189854529304</v>
      </c>
      <c r="K472">
        <v>26.3198263833916</v>
      </c>
      <c r="L472">
        <v>25.783260987240801</v>
      </c>
      <c r="M472">
        <v>45.974414832533</v>
      </c>
      <c r="N472">
        <v>0.85803555677107202</v>
      </c>
      <c r="O472">
        <v>59.779050736497503</v>
      </c>
      <c r="P472">
        <v>51.801242236024798</v>
      </c>
      <c r="Q472">
        <v>7.3481696060439996E-3</v>
      </c>
    </row>
    <row r="473" spans="1:17" x14ac:dyDescent="0.3">
      <c r="A473" t="s">
        <v>1067</v>
      </c>
      <c r="B473" t="s">
        <v>1068</v>
      </c>
      <c r="C473" t="s">
        <v>3132</v>
      </c>
      <c r="D473" t="s">
        <v>264</v>
      </c>
      <c r="E473">
        <v>12757.40054436</v>
      </c>
      <c r="F473">
        <v>519.29999999999995</v>
      </c>
      <c r="G473">
        <v>33.154363100495097</v>
      </c>
      <c r="H473">
        <v>-21.8432032876477</v>
      </c>
      <c r="I473">
        <v>-8.5020617968612697</v>
      </c>
      <c r="J473">
        <v>-11.5195939986874</v>
      </c>
      <c r="K473">
        <v>665.82832845105804</v>
      </c>
      <c r="L473">
        <v>610.60933859948</v>
      </c>
      <c r="M473">
        <v>16.423115636451399</v>
      </c>
      <c r="N473">
        <v>3.1040505615899399</v>
      </c>
      <c r="O473">
        <v>59.445407279029403</v>
      </c>
      <c r="P473">
        <v>105.256916996047</v>
      </c>
      <c r="Q473">
        <v>1.9469278423497001E-2</v>
      </c>
    </row>
    <row r="474" spans="1:17" x14ac:dyDescent="0.3">
      <c r="A474" t="s">
        <v>1069</v>
      </c>
      <c r="B474" t="s">
        <v>1070</v>
      </c>
      <c r="C474" t="s">
        <v>3146</v>
      </c>
      <c r="D474" t="s">
        <v>612</v>
      </c>
      <c r="E474">
        <v>12656.764397339901</v>
      </c>
      <c r="F474">
        <v>125.95</v>
      </c>
      <c r="G474">
        <v>-77.099494357190594</v>
      </c>
      <c r="H474">
        <v>-1.9845606471402699</v>
      </c>
      <c r="I474">
        <v>-26.001336040949099</v>
      </c>
      <c r="J474">
        <v>0.46764073100671999</v>
      </c>
      <c r="K474">
        <v>137.06340141465699</v>
      </c>
      <c r="L474">
        <v>162.473115545307</v>
      </c>
      <c r="M474">
        <v>42.634430606419599</v>
      </c>
      <c r="N474">
        <v>1.2826623254257401</v>
      </c>
      <c r="O474">
        <v>137.95156808257201</v>
      </c>
      <c r="P474">
        <v>0.43859649122805999</v>
      </c>
      <c r="Q474">
        <v>-9.9847150334892998E-2</v>
      </c>
    </row>
    <row r="475" spans="1:17" x14ac:dyDescent="0.3">
      <c r="A475" t="s">
        <v>1071</v>
      </c>
      <c r="B475" t="s">
        <v>1072</v>
      </c>
      <c r="C475" t="s">
        <v>3137</v>
      </c>
      <c r="D475" t="s">
        <v>77</v>
      </c>
      <c r="E475">
        <v>12611.183762430001</v>
      </c>
      <c r="F475">
        <v>351.2</v>
      </c>
      <c r="G475">
        <v>-27.871799653884601</v>
      </c>
      <c r="H475">
        <v>1.4017272360776101</v>
      </c>
      <c r="I475">
        <v>0.98538538481647098</v>
      </c>
      <c r="J475">
        <v>2.2893881572109702</v>
      </c>
      <c r="K475">
        <v>349.86768044067099</v>
      </c>
      <c r="L475">
        <v>344.693906630806</v>
      </c>
      <c r="M475">
        <v>43.663062457692</v>
      </c>
      <c r="N475">
        <v>0.46495300531647099</v>
      </c>
      <c r="O475">
        <v>13.3257403189066</v>
      </c>
      <c r="P475">
        <v>20.5629934775145</v>
      </c>
      <c r="Q475">
        <v>-0.100057823572602</v>
      </c>
    </row>
    <row r="476" spans="1:17" x14ac:dyDescent="0.3">
      <c r="A476" t="s">
        <v>1073</v>
      </c>
      <c r="B476" t="s">
        <v>1074</v>
      </c>
      <c r="C476" t="s">
        <v>3143</v>
      </c>
      <c r="D476" t="s">
        <v>482</v>
      </c>
      <c r="E476">
        <v>12550.96058352</v>
      </c>
      <c r="F476">
        <v>730.35</v>
      </c>
      <c r="G476">
        <v>27.933982757229501</v>
      </c>
      <c r="H476">
        <v>12.422408557653901</v>
      </c>
      <c r="I476">
        <v>39.602323011308798</v>
      </c>
      <c r="J476">
        <v>10.707035744595199</v>
      </c>
      <c r="K476">
        <v>701.89701925914699</v>
      </c>
      <c r="L476">
        <v>580.742299183662</v>
      </c>
      <c r="M476">
        <v>61.080792538970698</v>
      </c>
      <c r="N476">
        <v>0.97101289902058996</v>
      </c>
      <c r="O476">
        <v>14.6025878003696</v>
      </c>
      <c r="P476">
        <v>79.822725593992303</v>
      </c>
      <c r="Q476">
        <v>-1.2286935452751E-2</v>
      </c>
    </row>
    <row r="477" spans="1:17" x14ac:dyDescent="0.3">
      <c r="A477" t="s">
        <v>1075</v>
      </c>
      <c r="B477" t="s">
        <v>1076</v>
      </c>
      <c r="C477" t="s">
        <v>3141</v>
      </c>
      <c r="D477" t="s">
        <v>77</v>
      </c>
      <c r="E477">
        <v>12486.108723089999</v>
      </c>
      <c r="F477">
        <v>587.4</v>
      </c>
      <c r="G477">
        <v>-44.1540796391727</v>
      </c>
      <c r="H477">
        <v>2.45010358972175</v>
      </c>
      <c r="I477">
        <v>-14.171560932271801</v>
      </c>
      <c r="J477">
        <v>2.8126459574510201</v>
      </c>
      <c r="K477">
        <v>607.51991025642099</v>
      </c>
      <c r="L477">
        <v>635.19469154654803</v>
      </c>
      <c r="M477">
        <v>47.208621282704797</v>
      </c>
      <c r="N477">
        <v>0.725232110623099</v>
      </c>
      <c r="O477">
        <v>40.279196458971697</v>
      </c>
      <c r="P477">
        <v>16.489836390679201</v>
      </c>
      <c r="Q477">
        <v>4.5831111859124002E-2</v>
      </c>
    </row>
    <row r="478" spans="1:17" x14ac:dyDescent="0.3">
      <c r="A478" t="s">
        <v>1077</v>
      </c>
      <c r="B478" t="s">
        <v>1078</v>
      </c>
      <c r="C478" t="s">
        <v>3143</v>
      </c>
      <c r="D478" t="s">
        <v>482</v>
      </c>
      <c r="E478">
        <v>12465.04846197</v>
      </c>
      <c r="F478">
        <v>918.1</v>
      </c>
      <c r="G478">
        <v>-29.241879953944402</v>
      </c>
      <c r="H478">
        <v>1.6178526970072999</v>
      </c>
      <c r="I478">
        <v>-0.72142333745850495</v>
      </c>
      <c r="J478">
        <v>5.29096669095353</v>
      </c>
      <c r="K478">
        <v>929.64950534104003</v>
      </c>
      <c r="L478">
        <v>894.49315318161996</v>
      </c>
      <c r="M478">
        <v>44.467725211789798</v>
      </c>
      <c r="N478">
        <v>0.80922092629657605</v>
      </c>
      <c r="O478">
        <v>16.653959263696699</v>
      </c>
      <c r="P478">
        <v>20.556759241021599</v>
      </c>
      <c r="Q478">
        <v>-1.6871475021896998E-2</v>
      </c>
    </row>
    <row r="479" spans="1:17" x14ac:dyDescent="0.3">
      <c r="A479" t="s">
        <v>1079</v>
      </c>
      <c r="B479" t="s">
        <v>1080</v>
      </c>
      <c r="C479" t="s">
        <v>3131</v>
      </c>
      <c r="D479" t="s">
        <v>120</v>
      </c>
      <c r="E479">
        <v>12400.95038344</v>
      </c>
      <c r="F479">
        <v>1912.3</v>
      </c>
      <c r="G479">
        <v>-2.6748346572516399</v>
      </c>
      <c r="H479">
        <v>-13.5407569792531</v>
      </c>
      <c r="I479">
        <v>11.9851911143043</v>
      </c>
      <c r="J479">
        <v>-1.96527465555425</v>
      </c>
      <c r="K479">
        <v>2115.5622932121901</v>
      </c>
      <c r="L479">
        <v>1906.71695751739</v>
      </c>
      <c r="M479">
        <v>19.528470563166898</v>
      </c>
      <c r="N479">
        <v>0.86695787424130299</v>
      </c>
      <c r="O479">
        <v>29.8959368299952</v>
      </c>
      <c r="P479">
        <v>32.784779363260697</v>
      </c>
      <c r="Q479">
        <v>-8.0719344551099997E-2</v>
      </c>
    </row>
    <row r="480" spans="1:17" x14ac:dyDescent="0.3">
      <c r="A480" t="s">
        <v>1081</v>
      </c>
      <c r="B480" t="s">
        <v>1082</v>
      </c>
      <c r="C480" t="s">
        <v>3138</v>
      </c>
      <c r="D480" t="s">
        <v>469</v>
      </c>
      <c r="E480">
        <v>12395.689985075</v>
      </c>
      <c r="F480">
        <v>2408.5</v>
      </c>
      <c r="G480">
        <v>-14.877600549376</v>
      </c>
      <c r="H480">
        <v>3.4424416575363899</v>
      </c>
      <c r="I480">
        <v>9.3300104976013607</v>
      </c>
      <c r="J480">
        <v>12.3488319354129</v>
      </c>
      <c r="K480">
        <v>2370.6929261057198</v>
      </c>
      <c r="L480">
        <v>2117.3725597347998</v>
      </c>
      <c r="M480">
        <v>67.713385446861594</v>
      </c>
      <c r="N480">
        <v>1.0234124851042301</v>
      </c>
      <c r="O480">
        <v>8.5219015985052895</v>
      </c>
      <c r="P480">
        <v>46.093655222613101</v>
      </c>
      <c r="Q480">
        <v>0.205081467652621</v>
      </c>
    </row>
    <row r="481" spans="1:17" x14ac:dyDescent="0.3">
      <c r="A481" t="s">
        <v>1083</v>
      </c>
      <c r="B481" t="s">
        <v>1084</v>
      </c>
      <c r="C481" t="s">
        <v>3141</v>
      </c>
      <c r="D481" t="s">
        <v>161</v>
      </c>
      <c r="E481">
        <v>12378.953932799999</v>
      </c>
      <c r="F481">
        <v>11579.4</v>
      </c>
      <c r="G481">
        <v>142.976732408814</v>
      </c>
      <c r="H481">
        <v>-10.976375860638299</v>
      </c>
      <c r="I481">
        <v>6.2922629378809196</v>
      </c>
      <c r="J481">
        <v>-4.0005663816699197</v>
      </c>
      <c r="K481">
        <v>13190.612707128799</v>
      </c>
      <c r="L481">
        <v>10681.7583103863</v>
      </c>
      <c r="M481">
        <v>14.5476389810072</v>
      </c>
      <c r="N481">
        <v>0.82740727814542803</v>
      </c>
      <c r="O481">
        <v>27.813185484567398</v>
      </c>
      <c r="P481">
        <v>171.45050694485101</v>
      </c>
      <c r="Q481">
        <v>0.219873963401894</v>
      </c>
    </row>
    <row r="482" spans="1:17" hidden="1" x14ac:dyDescent="0.3">
      <c r="A482" t="s">
        <v>1085</v>
      </c>
      <c r="B482" t="s">
        <v>1086</v>
      </c>
      <c r="C482" t="s">
        <v>3144</v>
      </c>
      <c r="D482" t="s">
        <v>325</v>
      </c>
      <c r="E482">
        <v>12369.085013280001</v>
      </c>
      <c r="F482">
        <v>893.75</v>
      </c>
      <c r="G482">
        <v>-10.296267962697399</v>
      </c>
      <c r="H482">
        <v>-1.05728104580354</v>
      </c>
      <c r="I482">
        <v>14.9862249693536</v>
      </c>
      <c r="J482">
        <v>9.0661212091286707</v>
      </c>
      <c r="K482">
        <v>899.54483707186796</v>
      </c>
      <c r="L482">
        <v>828.59573820326</v>
      </c>
      <c r="M482">
        <v>57.133773666870802</v>
      </c>
      <c r="N482">
        <v>0.74528886019954699</v>
      </c>
      <c r="O482">
        <v>14.6853146853146</v>
      </c>
      <c r="P482">
        <v>38.105539673955001</v>
      </c>
      <c r="Q482">
        <v>-3.5093174669137001E-2</v>
      </c>
    </row>
    <row r="483" spans="1:17" x14ac:dyDescent="0.3">
      <c r="A483" t="s">
        <v>1087</v>
      </c>
      <c r="B483" t="s">
        <v>1088</v>
      </c>
      <c r="C483" t="s">
        <v>3135</v>
      </c>
      <c r="D483" t="s">
        <v>415</v>
      </c>
      <c r="E483">
        <v>12357.09860508</v>
      </c>
      <c r="F483">
        <v>2961.15</v>
      </c>
      <c r="G483">
        <v>16.758440685948301</v>
      </c>
      <c r="H483">
        <v>8.1739386022221705</v>
      </c>
      <c r="I483">
        <v>2.0795073192592102</v>
      </c>
      <c r="J483">
        <v>-1.39441700795694</v>
      </c>
      <c r="K483">
        <v>2879.6024810785402</v>
      </c>
      <c r="L483">
        <v>2614.7899622868299</v>
      </c>
      <c r="M483">
        <v>50.706948683612701</v>
      </c>
      <c r="N483">
        <v>1.0743948997646</v>
      </c>
      <c r="O483">
        <v>10.193674754740501</v>
      </c>
      <c r="P483">
        <v>44.000291779123202</v>
      </c>
      <c r="Q483">
        <v>8.5080132956004001E-2</v>
      </c>
    </row>
    <row r="484" spans="1:17" x14ac:dyDescent="0.3">
      <c r="A484" t="s">
        <v>1089</v>
      </c>
      <c r="B484" t="s">
        <v>1090</v>
      </c>
      <c r="C484" t="s">
        <v>3141</v>
      </c>
      <c r="D484" t="s">
        <v>446</v>
      </c>
      <c r="E484">
        <v>12321.655267811901</v>
      </c>
      <c r="F484">
        <v>189.93</v>
      </c>
      <c r="G484">
        <v>132.59566714028901</v>
      </c>
      <c r="H484">
        <v>-4.9941705603572899</v>
      </c>
      <c r="I484">
        <v>-8.9751540720401692</v>
      </c>
      <c r="J484">
        <v>-3.5366346154533002</v>
      </c>
      <c r="K484">
        <v>208.98752423792899</v>
      </c>
      <c r="L484">
        <v>175.18551559754201</v>
      </c>
      <c r="M484">
        <v>27.702741813153299</v>
      </c>
      <c r="N484">
        <v>0.397827505440495</v>
      </c>
      <c r="O484">
        <v>24.572210814510498</v>
      </c>
      <c r="P484">
        <v>162.69709543568399</v>
      </c>
      <c r="Q484">
        <v>0.18953867613532199</v>
      </c>
    </row>
    <row r="485" spans="1:17" x14ac:dyDescent="0.3">
      <c r="A485" t="s">
        <v>1091</v>
      </c>
      <c r="B485" t="s">
        <v>1092</v>
      </c>
      <c r="C485" t="s">
        <v>3128</v>
      </c>
      <c r="D485" t="s">
        <v>287</v>
      </c>
      <c r="E485">
        <v>12264.16518996</v>
      </c>
      <c r="F485">
        <v>867.95</v>
      </c>
      <c r="G485">
        <v>9.3116366504091205E-3</v>
      </c>
      <c r="H485">
        <v>-9.91732513831675</v>
      </c>
      <c r="I485">
        <v>-27.182052949614299</v>
      </c>
      <c r="J485">
        <v>-5.7358769529445297</v>
      </c>
      <c r="K485">
        <v>975.58742424647801</v>
      </c>
      <c r="L485">
        <v>939.04904434070397</v>
      </c>
      <c r="M485">
        <v>19.4835776597793</v>
      </c>
      <c r="N485">
        <v>2.1430346164577498</v>
      </c>
      <c r="O485">
        <v>38.141598018319002</v>
      </c>
      <c r="P485">
        <v>38.872</v>
      </c>
      <c r="Q485">
        <v>1.9518085446479001E-2</v>
      </c>
    </row>
    <row r="486" spans="1:17" x14ac:dyDescent="0.3">
      <c r="A486" t="s">
        <v>1093</v>
      </c>
      <c r="B486" t="s">
        <v>1094</v>
      </c>
      <c r="C486" t="s">
        <v>3129</v>
      </c>
      <c r="D486" t="s">
        <v>398</v>
      </c>
      <c r="E486">
        <v>12222.532537695</v>
      </c>
      <c r="F486">
        <v>356</v>
      </c>
      <c r="G486">
        <v>277.69251098307097</v>
      </c>
      <c r="H486">
        <v>28.402574021727499</v>
      </c>
      <c r="I486">
        <v>137.51590133234799</v>
      </c>
      <c r="J486">
        <v>17.466137259353999</v>
      </c>
      <c r="K486">
        <v>291.66056070028202</v>
      </c>
      <c r="L486">
        <v>204.82825337212799</v>
      </c>
      <c r="M486">
        <v>82.397765526000299</v>
      </c>
      <c r="N486">
        <v>0.99036818650861103</v>
      </c>
      <c r="O486">
        <v>14.3258426966292</v>
      </c>
      <c r="P486">
        <v>309.19540229885001</v>
      </c>
      <c r="Q486">
        <v>0.13603950393310699</v>
      </c>
    </row>
    <row r="487" spans="1:17" x14ac:dyDescent="0.3">
      <c r="A487" t="s">
        <v>1095</v>
      </c>
      <c r="B487" t="s">
        <v>1096</v>
      </c>
      <c r="C487" t="s">
        <v>3129</v>
      </c>
      <c r="D487" t="s">
        <v>24</v>
      </c>
      <c r="E487">
        <v>12008.897477680999</v>
      </c>
      <c r="F487">
        <v>190.47</v>
      </c>
      <c r="G487">
        <v>-48.0550573022498</v>
      </c>
      <c r="H487">
        <v>-6.1919927754515296</v>
      </c>
      <c r="I487">
        <v>-35.588327375215798</v>
      </c>
      <c r="J487">
        <v>-0.68454659082260005</v>
      </c>
      <c r="K487">
        <v>217.67422517763799</v>
      </c>
      <c r="L487">
        <v>233.263501278478</v>
      </c>
      <c r="M487">
        <v>18.472326033254699</v>
      </c>
      <c r="N487">
        <v>0.92975754202231198</v>
      </c>
      <c r="O487">
        <v>57.872630860502902</v>
      </c>
      <c r="P487">
        <v>0.40061145959622202</v>
      </c>
      <c r="Q487">
        <v>5.2827823019360003E-3</v>
      </c>
    </row>
    <row r="488" spans="1:17" x14ac:dyDescent="0.3">
      <c r="A488" t="s">
        <v>1097</v>
      </c>
      <c r="B488" t="s">
        <v>1098</v>
      </c>
      <c r="C488" t="s">
        <v>3128</v>
      </c>
      <c r="D488" t="s">
        <v>21</v>
      </c>
      <c r="E488">
        <v>11973.078198839999</v>
      </c>
      <c r="F488">
        <v>797.65</v>
      </c>
      <c r="G488">
        <v>-31.149661027994899</v>
      </c>
      <c r="H488">
        <v>0.12711683007608099</v>
      </c>
      <c r="I488">
        <v>-12.462850674125701</v>
      </c>
      <c r="J488">
        <v>4.84032896202618</v>
      </c>
      <c r="K488">
        <v>803.34922401019503</v>
      </c>
      <c r="L488">
        <v>826.32642929828296</v>
      </c>
      <c r="M488">
        <v>49.864650922110002</v>
      </c>
      <c r="N488">
        <v>0.85352344978024997</v>
      </c>
      <c r="O488">
        <v>20.478906788691699</v>
      </c>
      <c r="P488">
        <v>7.6450742240215801</v>
      </c>
      <c r="Q488">
        <v>-0.140501142216546</v>
      </c>
    </row>
    <row r="489" spans="1:17" x14ac:dyDescent="0.3">
      <c r="A489" t="s">
        <v>1099</v>
      </c>
      <c r="B489" t="s">
        <v>1100</v>
      </c>
      <c r="C489" t="s">
        <v>3134</v>
      </c>
      <c r="D489" t="s">
        <v>224</v>
      </c>
      <c r="E489">
        <v>11915.93915731</v>
      </c>
      <c r="F489">
        <v>288.25</v>
      </c>
      <c r="G489">
        <v>42.156617039850403</v>
      </c>
      <c r="H489">
        <v>42.803402698237797</v>
      </c>
      <c r="I489">
        <v>-9.9102642357718107</v>
      </c>
      <c r="J489">
        <v>-4.4486606939652296</v>
      </c>
      <c r="K489">
        <v>253.153093291587</v>
      </c>
      <c r="L489">
        <v>214.578608900429</v>
      </c>
      <c r="M489">
        <v>48.865925532522098</v>
      </c>
      <c r="N489">
        <v>1.40002728548672</v>
      </c>
      <c r="O489">
        <v>21.769297484822101</v>
      </c>
      <c r="P489">
        <v>99.550017307026593</v>
      </c>
      <c r="Q489">
        <v>9.8838292778418005E-2</v>
      </c>
    </row>
    <row r="490" spans="1:17" x14ac:dyDescent="0.3">
      <c r="A490" t="s">
        <v>1101</v>
      </c>
      <c r="B490" t="s">
        <v>1102</v>
      </c>
      <c r="C490" t="s">
        <v>3128</v>
      </c>
      <c r="D490" t="s">
        <v>287</v>
      </c>
      <c r="E490">
        <v>11859.421348669999</v>
      </c>
      <c r="F490">
        <v>853.75</v>
      </c>
      <c r="G490">
        <v>-42.5782966824056</v>
      </c>
      <c r="H490">
        <v>-5.3244457111706698</v>
      </c>
      <c r="I490">
        <v>-17.1503770298593</v>
      </c>
      <c r="J490">
        <v>2.52328855486126</v>
      </c>
      <c r="K490">
        <v>924.12378827936504</v>
      </c>
      <c r="L490">
        <v>940.06575929036296</v>
      </c>
      <c r="M490">
        <v>27.167628224615001</v>
      </c>
      <c r="N490">
        <v>0.43210422299622397</v>
      </c>
      <c r="O490">
        <v>46.178623718887202</v>
      </c>
      <c r="P490">
        <v>9.1682117511668206</v>
      </c>
      <c r="Q490">
        <v>9.9580703806600003E-4</v>
      </c>
    </row>
    <row r="491" spans="1:17" x14ac:dyDescent="0.3">
      <c r="A491" t="s">
        <v>1103</v>
      </c>
      <c r="B491" t="s">
        <v>1104</v>
      </c>
      <c r="C491" t="s">
        <v>3129</v>
      </c>
      <c r="D491" t="s">
        <v>24</v>
      </c>
      <c r="E491">
        <v>11731.502287456</v>
      </c>
      <c r="F491">
        <v>153.44</v>
      </c>
      <c r="G491">
        <v>-4.1446701276554698</v>
      </c>
      <c r="H491">
        <v>-4.0517790825566697</v>
      </c>
      <c r="I491">
        <v>-10.9186844785291</v>
      </c>
      <c r="J491">
        <v>0.12499572469110599</v>
      </c>
      <c r="K491">
        <v>164.78733725556299</v>
      </c>
      <c r="L491">
        <v>155.64144921384499</v>
      </c>
      <c r="M491">
        <v>20.434706545805401</v>
      </c>
      <c r="N491">
        <v>0.82026155074537799</v>
      </c>
      <c r="O491">
        <v>15.2372262773722</v>
      </c>
      <c r="P491">
        <v>22.506986027944102</v>
      </c>
      <c r="Q491">
        <v>-3.4759806042076999E-2</v>
      </c>
    </row>
    <row r="492" spans="1:17" x14ac:dyDescent="0.3">
      <c r="A492" t="s">
        <v>1105</v>
      </c>
      <c r="B492" t="s">
        <v>1106</v>
      </c>
      <c r="C492" t="s">
        <v>3128</v>
      </c>
      <c r="D492" t="s">
        <v>287</v>
      </c>
      <c r="E492">
        <v>11717.4178609399</v>
      </c>
      <c r="F492">
        <v>2071.35</v>
      </c>
      <c r="G492">
        <v>-30.838028684034899</v>
      </c>
      <c r="H492">
        <v>8.1327537590375698</v>
      </c>
      <c r="I492">
        <v>-1.5094797023881501</v>
      </c>
      <c r="J492">
        <v>4.7708964122295301</v>
      </c>
      <c r="K492">
        <v>2133.9026092559802</v>
      </c>
      <c r="L492">
        <v>2036.04514197661</v>
      </c>
      <c r="M492">
        <v>59.266210901744799</v>
      </c>
      <c r="N492">
        <v>0.85039366771785196</v>
      </c>
      <c r="O492">
        <v>32.659859511912501</v>
      </c>
      <c r="P492">
        <v>29.459374999999898</v>
      </c>
      <c r="Q492">
        <v>3.1605751387486003E-2</v>
      </c>
    </row>
    <row r="493" spans="1:17" x14ac:dyDescent="0.3">
      <c r="A493" t="s">
        <v>1107</v>
      </c>
      <c r="B493" t="s">
        <v>1108</v>
      </c>
      <c r="C493" t="s">
        <v>3143</v>
      </c>
      <c r="D493" t="s">
        <v>482</v>
      </c>
      <c r="E493">
        <v>11710.152701999999</v>
      </c>
      <c r="F493">
        <v>2199.5</v>
      </c>
      <c r="G493">
        <v>-29.4598530043232</v>
      </c>
      <c r="H493">
        <v>0.67875597094482998</v>
      </c>
      <c r="I493">
        <v>-4.3910802730029896</v>
      </c>
      <c r="J493">
        <v>3.07133303996764</v>
      </c>
      <c r="K493">
        <v>2211.5612847794</v>
      </c>
      <c r="L493">
        <v>2173.2343164025601</v>
      </c>
      <c r="M493">
        <v>44.831717731699499</v>
      </c>
      <c r="N493">
        <v>1.0034221522022</v>
      </c>
      <c r="O493">
        <v>24.346442373266601</v>
      </c>
      <c r="P493">
        <v>21.653761061946799</v>
      </c>
      <c r="Q493">
        <v>-0.12763814480472799</v>
      </c>
    </row>
    <row r="494" spans="1:17" x14ac:dyDescent="0.3">
      <c r="A494" t="s">
        <v>1109</v>
      </c>
      <c r="B494" t="s">
        <v>1110</v>
      </c>
      <c r="C494" t="s">
        <v>3146</v>
      </c>
      <c r="D494" t="s">
        <v>1111</v>
      </c>
      <c r="E494">
        <v>11692.301471999999</v>
      </c>
      <c r="F494">
        <v>583.79999999999995</v>
      </c>
      <c r="G494">
        <v>43.101903201289304</v>
      </c>
      <c r="H494">
        <v>22.266283765658599</v>
      </c>
      <c r="I494">
        <v>37.829764676939902</v>
      </c>
      <c r="J494">
        <v>11.5434616652347</v>
      </c>
      <c r="K494">
        <v>542.666436769396</v>
      </c>
      <c r="L494">
        <v>474.39108864574399</v>
      </c>
      <c r="M494">
        <v>56.479364511761801</v>
      </c>
      <c r="N494">
        <v>4.6327397161741404</v>
      </c>
      <c r="O494">
        <v>18.0027406646111</v>
      </c>
      <c r="P494">
        <v>88.565891472868202</v>
      </c>
      <c r="Q494">
        <v>4.6708642628224002E-2</v>
      </c>
    </row>
    <row r="495" spans="1:17" hidden="1" x14ac:dyDescent="0.3">
      <c r="A495" t="s">
        <v>1112</v>
      </c>
      <c r="B495" t="s">
        <v>1113</v>
      </c>
      <c r="C495" t="s">
        <v>3144</v>
      </c>
      <c r="D495" t="s">
        <v>140</v>
      </c>
      <c r="E495">
        <v>11592.116547899999</v>
      </c>
      <c r="F495">
        <v>362.45</v>
      </c>
      <c r="G495">
        <v>12.864985021617599</v>
      </c>
      <c r="H495">
        <v>-7.6789118171358997</v>
      </c>
      <c r="I495">
        <v>27.8610622755773</v>
      </c>
      <c r="J495">
        <v>-2.3440279671624098</v>
      </c>
      <c r="K495">
        <v>397.44728172979501</v>
      </c>
      <c r="L495">
        <v>326.174317019336</v>
      </c>
      <c r="M495">
        <v>23.346385251846002</v>
      </c>
      <c r="N495">
        <v>0.41311264792788699</v>
      </c>
      <c r="O495">
        <v>31.480204166091799</v>
      </c>
      <c r="P495">
        <v>77.237163814180903</v>
      </c>
      <c r="Q495">
        <v>0.15916101419037901</v>
      </c>
    </row>
    <row r="496" spans="1:17" hidden="1" x14ac:dyDescent="0.3">
      <c r="A496" t="s">
        <v>1114</v>
      </c>
      <c r="B496" t="s">
        <v>1115</v>
      </c>
      <c r="C496" t="s">
        <v>3144</v>
      </c>
      <c r="D496" t="s">
        <v>86</v>
      </c>
      <c r="E496">
        <v>11516.9498752</v>
      </c>
      <c r="F496">
        <v>87.58</v>
      </c>
      <c r="G496">
        <v>-39.597386664256703</v>
      </c>
      <c r="H496">
        <v>-3.3151129141047502</v>
      </c>
      <c r="I496">
        <v>-20.613631264125701</v>
      </c>
      <c r="J496">
        <v>2.2121718051467099</v>
      </c>
      <c r="K496">
        <v>91.532639739669904</v>
      </c>
      <c r="L496">
        <v>96.532984161440694</v>
      </c>
      <c r="M496">
        <v>13.715137464591701</v>
      </c>
      <c r="N496">
        <v>1.24476251087524</v>
      </c>
      <c r="O496">
        <v>18.748572733500801</v>
      </c>
      <c r="P496">
        <v>0.44729900217914598</v>
      </c>
    </row>
    <row r="497" spans="1:17" hidden="1" x14ac:dyDescent="0.3">
      <c r="A497" t="s">
        <v>1116</v>
      </c>
      <c r="B497" t="s">
        <v>1117</v>
      </c>
      <c r="C497" t="s">
        <v>3144</v>
      </c>
      <c r="D497" t="s">
        <v>51</v>
      </c>
      <c r="E497">
        <v>11487.21364116</v>
      </c>
      <c r="F497">
        <v>4882.95</v>
      </c>
      <c r="G497">
        <v>-26.5836392496016</v>
      </c>
      <c r="H497">
        <v>7.0320813220865803</v>
      </c>
      <c r="I497">
        <v>-10.5553609869357</v>
      </c>
      <c r="J497">
        <v>1.7328421962081799</v>
      </c>
      <c r="M497">
        <v>39.589102684023402</v>
      </c>
      <c r="O497">
        <v>10.076900234489299</v>
      </c>
      <c r="P497">
        <v>6.1510869565217297</v>
      </c>
    </row>
    <row r="498" spans="1:17" x14ac:dyDescent="0.3">
      <c r="A498" t="s">
        <v>1118</v>
      </c>
      <c r="B498" t="s">
        <v>1119</v>
      </c>
      <c r="C498" t="s">
        <v>3133</v>
      </c>
      <c r="D498" t="s">
        <v>284</v>
      </c>
      <c r="E498">
        <v>11451.7354570649</v>
      </c>
      <c r="F498">
        <v>2198.4499999999998</v>
      </c>
      <c r="G498">
        <v>20.291381472940099</v>
      </c>
      <c r="H498">
        <v>5.3988285331180697</v>
      </c>
      <c r="I498">
        <v>15.845790970492301</v>
      </c>
      <c r="J498">
        <v>6.9213214588809802</v>
      </c>
      <c r="K498">
        <v>2126.77599097952</v>
      </c>
      <c r="L498">
        <v>1909.08476418022</v>
      </c>
      <c r="M498">
        <v>66.165970834148695</v>
      </c>
      <c r="N498">
        <v>1.20691105120126</v>
      </c>
      <c r="O498">
        <v>4.5736769087311604</v>
      </c>
      <c r="P498">
        <v>61.644792470864999</v>
      </c>
      <c r="Q498">
        <v>-4.9891444491356997E-2</v>
      </c>
    </row>
    <row r="499" spans="1:17" x14ac:dyDescent="0.3">
      <c r="A499" t="s">
        <v>1120</v>
      </c>
      <c r="B499" t="s">
        <v>1121</v>
      </c>
      <c r="C499" t="s">
        <v>3129</v>
      </c>
      <c r="D499" t="s">
        <v>579</v>
      </c>
      <c r="E499">
        <v>11420.527698730901</v>
      </c>
      <c r="F499">
        <v>148.80000000000001</v>
      </c>
      <c r="G499">
        <v>-29.672589897133001</v>
      </c>
      <c r="H499">
        <v>-2.2436460995030401</v>
      </c>
      <c r="I499">
        <v>-27.515506339718002</v>
      </c>
      <c r="J499">
        <v>-0.43267085782946402</v>
      </c>
      <c r="K499">
        <v>163.62433499913001</v>
      </c>
      <c r="L499">
        <v>164.52877835514801</v>
      </c>
      <c r="M499">
        <v>33.887627486659802</v>
      </c>
      <c r="N499">
        <v>1.1160231326309</v>
      </c>
      <c r="O499">
        <v>40.656840240022497</v>
      </c>
      <c r="P499">
        <v>13.026965438663099</v>
      </c>
      <c r="Q499">
        <v>-3.4545826686497E-2</v>
      </c>
    </row>
    <row r="500" spans="1:17" hidden="1" x14ac:dyDescent="0.3">
      <c r="A500" t="s">
        <v>1122</v>
      </c>
      <c r="B500" t="s">
        <v>1123</v>
      </c>
      <c r="C500" t="s">
        <v>3144</v>
      </c>
      <c r="D500" t="s">
        <v>117</v>
      </c>
      <c r="E500">
        <v>11391.46642106</v>
      </c>
      <c r="F500">
        <v>678.2</v>
      </c>
      <c r="G500">
        <v>18.967056261282401</v>
      </c>
      <c r="H500">
        <v>-1.0983161470731799</v>
      </c>
      <c r="I500">
        <v>5.9342391427344499</v>
      </c>
      <c r="J500">
        <v>5.9136963935572204</v>
      </c>
      <c r="K500">
        <v>700.09136367949998</v>
      </c>
      <c r="L500">
        <v>645.055160285326</v>
      </c>
      <c r="M500">
        <v>53.042172570526098</v>
      </c>
      <c r="N500">
        <v>0.53561292014284001</v>
      </c>
      <c r="O500">
        <v>22.382777941610101</v>
      </c>
      <c r="P500">
        <v>69.55</v>
      </c>
      <c r="Q500">
        <v>0.107608117842885</v>
      </c>
    </row>
    <row r="501" spans="1:17" x14ac:dyDescent="0.3">
      <c r="A501" t="s">
        <v>1124</v>
      </c>
      <c r="B501" t="s">
        <v>1125</v>
      </c>
      <c r="C501" t="s">
        <v>3140</v>
      </c>
      <c r="D501" t="s">
        <v>436</v>
      </c>
      <c r="E501">
        <v>11377.14081925</v>
      </c>
      <c r="F501">
        <v>234.05</v>
      </c>
      <c r="G501">
        <v>36.032261353450899</v>
      </c>
      <c r="H501">
        <v>-4.5488863242479098</v>
      </c>
      <c r="I501">
        <v>-6.1602619187672598</v>
      </c>
      <c r="J501">
        <v>-3.9147337328618099</v>
      </c>
      <c r="K501">
        <v>261.03889020405302</v>
      </c>
      <c r="L501">
        <v>233.40562361940701</v>
      </c>
      <c r="M501">
        <v>30.897688140004899</v>
      </c>
      <c r="N501">
        <v>0.33516918459328099</v>
      </c>
      <c r="O501">
        <v>64.152958769493694</v>
      </c>
      <c r="P501">
        <v>82.140077821011602</v>
      </c>
      <c r="Q501">
        <v>9.3138624408991996E-2</v>
      </c>
    </row>
    <row r="502" spans="1:17" x14ac:dyDescent="0.3">
      <c r="A502" t="s">
        <v>1126</v>
      </c>
      <c r="B502" t="s">
        <v>1127</v>
      </c>
      <c r="C502" t="s">
        <v>3138</v>
      </c>
      <c r="D502" t="s">
        <v>325</v>
      </c>
      <c r="E502">
        <v>11370.953769</v>
      </c>
      <c r="F502">
        <v>1604.4</v>
      </c>
      <c r="G502">
        <v>59.411760532499002</v>
      </c>
      <c r="H502">
        <v>7.74966940851834</v>
      </c>
      <c r="I502">
        <v>52.689119411997602</v>
      </c>
      <c r="J502">
        <v>4.9208579312735701</v>
      </c>
      <c r="K502">
        <v>1498.33898625496</v>
      </c>
      <c r="L502">
        <v>1210.19674076652</v>
      </c>
      <c r="M502">
        <v>62.451617260617198</v>
      </c>
      <c r="N502">
        <v>0.60723796369413696</v>
      </c>
      <c r="O502">
        <v>8.9971328845674208</v>
      </c>
      <c r="P502">
        <v>95.658536585365795</v>
      </c>
      <c r="Q502">
        <v>3.4845784100297997E-2</v>
      </c>
    </row>
    <row r="503" spans="1:17" x14ac:dyDescent="0.3">
      <c r="A503" t="s">
        <v>1128</v>
      </c>
      <c r="B503" t="s">
        <v>1129</v>
      </c>
      <c r="C503" t="s">
        <v>3132</v>
      </c>
      <c r="D503" t="s">
        <v>48</v>
      </c>
      <c r="E503">
        <v>11366.1829091789</v>
      </c>
      <c r="F503">
        <v>188.84</v>
      </c>
      <c r="G503">
        <v>10.527450604340499</v>
      </c>
      <c r="H503">
        <v>-6.3987850781714402</v>
      </c>
      <c r="I503">
        <v>-26.356325819382</v>
      </c>
      <c r="J503">
        <v>7.2609251116661999E-2</v>
      </c>
      <c r="K503">
        <v>221.119549213699</v>
      </c>
      <c r="L503">
        <v>215.81408164682199</v>
      </c>
      <c r="M503">
        <v>32.319662986150298</v>
      </c>
      <c r="N503">
        <v>0.60507811121600796</v>
      </c>
      <c r="O503">
        <v>60.929887735649203</v>
      </c>
      <c r="P503">
        <v>62.164018892228398</v>
      </c>
      <c r="Q503">
        <v>0.10241905644471801</v>
      </c>
    </row>
    <row r="504" spans="1:17" x14ac:dyDescent="0.3">
      <c r="A504" t="s">
        <v>1130</v>
      </c>
      <c r="B504" t="s">
        <v>1131</v>
      </c>
      <c r="C504" t="s">
        <v>3129</v>
      </c>
      <c r="D504" t="s">
        <v>579</v>
      </c>
      <c r="E504">
        <v>11280.151699374999</v>
      </c>
      <c r="F504">
        <v>824.1</v>
      </c>
      <c r="G504">
        <v>-16.3431222719326</v>
      </c>
      <c r="H504">
        <v>-1.54707374918777</v>
      </c>
      <c r="I504">
        <v>-6.9883909861023996</v>
      </c>
      <c r="J504">
        <v>0.24366529761790501</v>
      </c>
      <c r="K504">
        <v>861.60905960952698</v>
      </c>
      <c r="L504">
        <v>812.03843292448403</v>
      </c>
      <c r="M504">
        <v>35.9981026200306</v>
      </c>
      <c r="N504">
        <v>0.87226853725362496</v>
      </c>
      <c r="O504">
        <v>15.4896250455041</v>
      </c>
      <c r="P504">
        <v>21.1911764705882</v>
      </c>
      <c r="Q504">
        <v>7.2072141381530003E-3</v>
      </c>
    </row>
    <row r="505" spans="1:17" x14ac:dyDescent="0.3">
      <c r="A505" t="s">
        <v>1132</v>
      </c>
      <c r="B505" t="s">
        <v>1133</v>
      </c>
      <c r="C505" t="s">
        <v>3141</v>
      </c>
      <c r="D505" t="s">
        <v>217</v>
      </c>
      <c r="E505">
        <v>11261.449238159999</v>
      </c>
      <c r="F505">
        <v>535.29999999999995</v>
      </c>
      <c r="G505">
        <v>-16.099782672290999</v>
      </c>
      <c r="H505">
        <v>14.8193874638228</v>
      </c>
      <c r="I505">
        <v>-29.1100105660128</v>
      </c>
      <c r="J505">
        <v>1.8767674298530299</v>
      </c>
      <c r="K505">
        <v>552.376609272976</v>
      </c>
      <c r="L505">
        <v>547.82933516819003</v>
      </c>
      <c r="M505">
        <v>50.7022270660472</v>
      </c>
      <c r="N505">
        <v>1.4600134275796499</v>
      </c>
      <c r="O505">
        <v>32.5238184195778</v>
      </c>
      <c r="P505">
        <v>23.284200829111001</v>
      </c>
      <c r="Q505">
        <v>-2.3896018268367999E-2</v>
      </c>
    </row>
    <row r="506" spans="1:17" x14ac:dyDescent="0.3">
      <c r="A506" t="s">
        <v>1134</v>
      </c>
      <c r="B506" t="s">
        <v>1135</v>
      </c>
      <c r="C506" t="s">
        <v>3137</v>
      </c>
      <c r="D506" t="s">
        <v>77</v>
      </c>
      <c r="E506">
        <v>11252.367368310001</v>
      </c>
      <c r="F506">
        <v>363.3</v>
      </c>
      <c r="G506">
        <v>35.3021158233054</v>
      </c>
      <c r="H506">
        <v>0.21317372053568201</v>
      </c>
      <c r="I506">
        <v>47.340970592256497</v>
      </c>
      <c r="J506">
        <v>5.0045193012882097</v>
      </c>
      <c r="K506">
        <v>352.84856950095701</v>
      </c>
      <c r="L506">
        <v>289.71646427456699</v>
      </c>
      <c r="M506">
        <v>45.880125085979302</v>
      </c>
      <c r="N506">
        <v>0.174682233854935</v>
      </c>
      <c r="O506">
        <v>5.9730250481695402</v>
      </c>
      <c r="P506">
        <v>110.547667342799</v>
      </c>
      <c r="Q506">
        <v>6.7325425779985001E-2</v>
      </c>
    </row>
    <row r="507" spans="1:17" x14ac:dyDescent="0.3">
      <c r="A507" t="s">
        <v>1136</v>
      </c>
      <c r="B507" t="s">
        <v>1137</v>
      </c>
      <c r="C507" t="s">
        <v>3139</v>
      </c>
      <c r="D507" t="s">
        <v>527</v>
      </c>
      <c r="E507">
        <v>11208.256436275</v>
      </c>
      <c r="F507">
        <v>347.8</v>
      </c>
      <c r="G507">
        <v>-3.37983009210796</v>
      </c>
      <c r="H507">
        <v>6.6819846631300699</v>
      </c>
      <c r="I507">
        <v>5.0254770302447298</v>
      </c>
      <c r="J507">
        <v>-1.38932449297188</v>
      </c>
      <c r="K507">
        <v>336.164079064085</v>
      </c>
      <c r="L507">
        <v>308.50193662231999</v>
      </c>
      <c r="M507">
        <v>46.520004530738902</v>
      </c>
      <c r="N507">
        <v>1.9068679698692601</v>
      </c>
      <c r="O507">
        <v>15.2961472110408</v>
      </c>
      <c r="P507">
        <v>43.363561417971901</v>
      </c>
      <c r="Q507">
        <v>2.9219968288462999E-2</v>
      </c>
    </row>
    <row r="508" spans="1:17" x14ac:dyDescent="0.3">
      <c r="A508" t="s">
        <v>1138</v>
      </c>
      <c r="B508" t="s">
        <v>1139</v>
      </c>
      <c r="C508" t="s">
        <v>3129</v>
      </c>
      <c r="D508" t="s">
        <v>24</v>
      </c>
      <c r="E508">
        <v>11202.329196098999</v>
      </c>
      <c r="F508">
        <v>97.35</v>
      </c>
      <c r="G508">
        <v>-37.664550843361198</v>
      </c>
      <c r="H508">
        <v>-3.8013597510013701</v>
      </c>
      <c r="I508">
        <v>-38.765304838759803</v>
      </c>
      <c r="J508">
        <v>-0.231076786363654</v>
      </c>
      <c r="K508">
        <v>108.523570940337</v>
      </c>
      <c r="L508">
        <v>113.54498193583601</v>
      </c>
      <c r="M508">
        <v>24.090754457537098</v>
      </c>
      <c r="N508">
        <v>0.59372231356277805</v>
      </c>
      <c r="O508">
        <v>56.651258346173599</v>
      </c>
      <c r="P508">
        <v>2.9069767441860499</v>
      </c>
      <c r="Q508">
        <v>0.111333386805296</v>
      </c>
    </row>
    <row r="509" spans="1:17" x14ac:dyDescent="0.3">
      <c r="A509" t="s">
        <v>1140</v>
      </c>
      <c r="B509" t="s">
        <v>1141</v>
      </c>
      <c r="C509" t="s">
        <v>3129</v>
      </c>
      <c r="D509" t="s">
        <v>579</v>
      </c>
      <c r="E509">
        <v>11127.23742609</v>
      </c>
      <c r="F509">
        <v>1240</v>
      </c>
      <c r="G509">
        <v>20.902993484456999</v>
      </c>
      <c r="H509">
        <v>10.2181276800837</v>
      </c>
      <c r="I509">
        <v>20.245936556574001</v>
      </c>
      <c r="J509">
        <v>7.9333422587159896</v>
      </c>
      <c r="K509">
        <v>1142.9896583979801</v>
      </c>
      <c r="L509">
        <v>1006.0030264754</v>
      </c>
      <c r="M509">
        <v>57.1788163679728</v>
      </c>
      <c r="N509">
        <v>1.39757073603254</v>
      </c>
      <c r="O509">
        <v>10.451612903225801</v>
      </c>
      <c r="P509">
        <v>59.660078542458002</v>
      </c>
      <c r="Q509">
        <v>7.1064131422436005E-2</v>
      </c>
    </row>
    <row r="510" spans="1:17" x14ac:dyDescent="0.3">
      <c r="A510" t="s">
        <v>1142</v>
      </c>
      <c r="B510" t="s">
        <v>1143</v>
      </c>
      <c r="C510" t="s">
        <v>3138</v>
      </c>
      <c r="D510" t="s">
        <v>111</v>
      </c>
      <c r="E510">
        <v>11106.595693499999</v>
      </c>
      <c r="F510">
        <v>776.45</v>
      </c>
      <c r="G510">
        <v>39.266364251983397</v>
      </c>
      <c r="H510">
        <v>17.7539968301461</v>
      </c>
      <c r="I510">
        <v>-2.89179744257375</v>
      </c>
      <c r="J510">
        <v>12.917111249639101</v>
      </c>
      <c r="K510">
        <v>729.59790985499001</v>
      </c>
      <c r="L510">
        <v>658.96525314633197</v>
      </c>
      <c r="M510">
        <v>75.150740365043006</v>
      </c>
      <c r="N510">
        <v>1.1331542895998801</v>
      </c>
      <c r="O510">
        <v>8.1846867151780405</v>
      </c>
      <c r="P510">
        <v>77.657018647751897</v>
      </c>
    </row>
    <row r="511" spans="1:17" x14ac:dyDescent="0.3">
      <c r="A511" t="s">
        <v>1144</v>
      </c>
      <c r="B511" t="s">
        <v>1145</v>
      </c>
      <c r="C511" t="s">
        <v>3135</v>
      </c>
      <c r="D511" t="s">
        <v>415</v>
      </c>
      <c r="E511">
        <v>11100.55129377</v>
      </c>
      <c r="F511">
        <v>390.75</v>
      </c>
      <c r="G511">
        <v>20.1015917731463</v>
      </c>
      <c r="H511">
        <v>-1.37616692420405</v>
      </c>
      <c r="I511">
        <v>-17.4865986032205</v>
      </c>
      <c r="J511">
        <v>-2.5105758176486201</v>
      </c>
      <c r="K511">
        <v>420.44214223956698</v>
      </c>
      <c r="L511">
        <v>403.656717710588</v>
      </c>
      <c r="M511">
        <v>30.087530214828199</v>
      </c>
      <c r="N511">
        <v>0.74697327639738198</v>
      </c>
      <c r="O511">
        <v>41.765834932821498</v>
      </c>
      <c r="P511">
        <v>47.452830188679201</v>
      </c>
      <c r="Q511">
        <v>0.105038873132085</v>
      </c>
    </row>
    <row r="512" spans="1:17" hidden="1" x14ac:dyDescent="0.3">
      <c r="A512" t="s">
        <v>1146</v>
      </c>
      <c r="B512" t="s">
        <v>1147</v>
      </c>
      <c r="C512" t="s">
        <v>3141</v>
      </c>
      <c r="D512" t="s">
        <v>1148</v>
      </c>
      <c r="E512">
        <v>11087.443586989901</v>
      </c>
      <c r="F512">
        <v>1148.3499999999999</v>
      </c>
      <c r="G512">
        <v>-14.7607867766169</v>
      </c>
      <c r="H512">
        <v>0.71360168755201703</v>
      </c>
      <c r="I512">
        <v>16.069903922217001</v>
      </c>
      <c r="J512">
        <v>3.3457993716452799</v>
      </c>
      <c r="K512">
        <v>1195.0526849559001</v>
      </c>
      <c r="M512">
        <v>35.291460677691497</v>
      </c>
      <c r="N512">
        <v>1.2663925946855099</v>
      </c>
      <c r="O512">
        <v>13.2015500500718</v>
      </c>
      <c r="P512">
        <v>41.213723561239497</v>
      </c>
    </row>
    <row r="513" spans="1:17" x14ac:dyDescent="0.3">
      <c r="A513" t="s">
        <v>1149</v>
      </c>
      <c r="B513" t="s">
        <v>1150</v>
      </c>
      <c r="C513" t="s">
        <v>3140</v>
      </c>
      <c r="D513" t="s">
        <v>1151</v>
      </c>
      <c r="E513">
        <v>11083.75993685</v>
      </c>
      <c r="F513">
        <v>732.8</v>
      </c>
      <c r="G513">
        <v>47.3819263620857</v>
      </c>
      <c r="H513">
        <v>-5.1467414069065498</v>
      </c>
      <c r="I513">
        <v>16.799462738895802</v>
      </c>
      <c r="J513">
        <v>-0.94598433440406604</v>
      </c>
      <c r="K513">
        <v>758.10194943177396</v>
      </c>
      <c r="L513">
        <v>636.727239298364</v>
      </c>
      <c r="M513">
        <v>24.881449150346</v>
      </c>
      <c r="N513">
        <v>0.51243613976800995</v>
      </c>
      <c r="O513">
        <v>19.405021834061099</v>
      </c>
      <c r="P513">
        <v>83.039840139877498</v>
      </c>
      <c r="Q513">
        <v>-5.6656540572291997E-2</v>
      </c>
    </row>
    <row r="514" spans="1:17" x14ac:dyDescent="0.3">
      <c r="A514" t="s">
        <v>1152</v>
      </c>
      <c r="B514" t="s">
        <v>1153</v>
      </c>
      <c r="C514" t="s">
        <v>3132</v>
      </c>
      <c r="D514" t="s">
        <v>48</v>
      </c>
      <c r="E514">
        <v>11081.15810592</v>
      </c>
      <c r="F514">
        <v>610.20000000000005</v>
      </c>
      <c r="G514">
        <v>158.97563607252599</v>
      </c>
      <c r="H514">
        <v>27.959615403117699</v>
      </c>
      <c r="I514">
        <v>77.127805983060995</v>
      </c>
      <c r="J514">
        <v>22.279782843855099</v>
      </c>
      <c r="K514">
        <v>530.56504366501395</v>
      </c>
      <c r="L514">
        <v>426.457442252188</v>
      </c>
      <c r="M514">
        <v>80.260862596102598</v>
      </c>
      <c r="N514">
        <v>2.0832476008675802</v>
      </c>
      <c r="O514">
        <v>13.7823664372336</v>
      </c>
      <c r="P514">
        <v>224.57446808510599</v>
      </c>
      <c r="Q514">
        <v>0.22295027828493899</v>
      </c>
    </row>
    <row r="515" spans="1:17" x14ac:dyDescent="0.3">
      <c r="A515" t="s">
        <v>1154</v>
      </c>
      <c r="B515" t="s">
        <v>1155</v>
      </c>
      <c r="C515" t="s">
        <v>3142</v>
      </c>
      <c r="D515" t="s">
        <v>469</v>
      </c>
      <c r="E515">
        <v>11008.604958865</v>
      </c>
      <c r="F515">
        <v>1589.8</v>
      </c>
      <c r="G515">
        <v>25.4909465631758</v>
      </c>
      <c r="H515">
        <v>-16.360723640014399</v>
      </c>
      <c r="I515">
        <v>27.5474069031631</v>
      </c>
      <c r="J515">
        <v>-3.65396190446502</v>
      </c>
      <c r="K515">
        <v>1841.5720722313499</v>
      </c>
      <c r="L515">
        <v>1546.55395583734</v>
      </c>
      <c r="M515">
        <v>11.4226593854121</v>
      </c>
      <c r="N515">
        <v>0.34133317728993501</v>
      </c>
      <c r="O515">
        <v>49.704365328972202</v>
      </c>
      <c r="P515">
        <v>76.963696674601593</v>
      </c>
      <c r="Q515">
        <v>0.18949624753146599</v>
      </c>
    </row>
    <row r="516" spans="1:17" x14ac:dyDescent="0.3">
      <c r="A516" t="s">
        <v>1156</v>
      </c>
      <c r="B516" t="s">
        <v>1157</v>
      </c>
      <c r="C516" t="s">
        <v>3132</v>
      </c>
      <c r="D516" t="s">
        <v>48</v>
      </c>
      <c r="E516">
        <v>10914.458774925</v>
      </c>
      <c r="F516">
        <v>417.7</v>
      </c>
      <c r="G516">
        <v>-12.1790139351882</v>
      </c>
      <c r="H516">
        <v>-6.0099724647598904</v>
      </c>
      <c r="I516">
        <v>-20.1728868387181</v>
      </c>
      <c r="J516">
        <v>1.9063597552179601</v>
      </c>
      <c r="K516">
        <v>455.21060756017403</v>
      </c>
      <c r="L516">
        <v>440.94096445139598</v>
      </c>
      <c r="M516">
        <v>33.123268543649402</v>
      </c>
      <c r="N516">
        <v>0.536591992294564</v>
      </c>
      <c r="O516">
        <v>37.610725401005404</v>
      </c>
      <c r="P516">
        <v>34.698484359883899</v>
      </c>
      <c r="Q516">
        <v>9.4838346744800003E-4</v>
      </c>
    </row>
    <row r="517" spans="1:17" x14ac:dyDescent="0.3">
      <c r="A517" t="s">
        <v>1158</v>
      </c>
      <c r="B517" t="s">
        <v>1159</v>
      </c>
      <c r="C517" t="s">
        <v>3129</v>
      </c>
      <c r="D517" t="s">
        <v>398</v>
      </c>
      <c r="E517">
        <v>10913.216260679999</v>
      </c>
      <c r="F517">
        <v>115.4</v>
      </c>
      <c r="G517">
        <v>47.630629879530296</v>
      </c>
      <c r="H517">
        <v>2.2445966124619301</v>
      </c>
      <c r="I517">
        <v>51.036911776846601</v>
      </c>
      <c r="J517">
        <v>-8.7587183477158508</v>
      </c>
      <c r="K517">
        <v>110.859281024732</v>
      </c>
      <c r="L517">
        <v>83.707098036622796</v>
      </c>
      <c r="M517">
        <v>34.737048819668303</v>
      </c>
      <c r="N517">
        <v>0.80342095761459398</v>
      </c>
      <c r="O517">
        <v>26.109185441941001</v>
      </c>
      <c r="P517">
        <v>94.439764111204695</v>
      </c>
      <c r="Q517">
        <v>0.109170557104107</v>
      </c>
    </row>
    <row r="518" spans="1:17" x14ac:dyDescent="0.3">
      <c r="A518" t="s">
        <v>1160</v>
      </c>
      <c r="B518" t="s">
        <v>1161</v>
      </c>
      <c r="C518" t="s">
        <v>3138</v>
      </c>
      <c r="D518" t="s">
        <v>83</v>
      </c>
      <c r="E518">
        <v>10843.058720479999</v>
      </c>
      <c r="F518">
        <v>1375.5</v>
      </c>
      <c r="G518">
        <v>100.08760805128399</v>
      </c>
      <c r="H518">
        <v>17.9271024327623</v>
      </c>
      <c r="I518">
        <v>58.100028789167702</v>
      </c>
      <c r="J518">
        <v>-0.31561353474584303</v>
      </c>
      <c r="K518">
        <v>1219.8072247884299</v>
      </c>
      <c r="L518">
        <v>955.47178668097797</v>
      </c>
      <c r="M518">
        <v>55.388906958505501</v>
      </c>
      <c r="N518">
        <v>1.60976915327925</v>
      </c>
      <c r="O518">
        <v>12.250090876045</v>
      </c>
      <c r="P518">
        <v>136.34020618556701</v>
      </c>
    </row>
    <row r="519" spans="1:17" hidden="1" x14ac:dyDescent="0.3">
      <c r="A519" t="s">
        <v>1162</v>
      </c>
      <c r="B519" t="s">
        <v>1163</v>
      </c>
      <c r="C519" t="s">
        <v>3144</v>
      </c>
      <c r="D519" t="s">
        <v>217</v>
      </c>
      <c r="E519">
        <v>10827.66771401</v>
      </c>
      <c r="F519">
        <v>13562.15</v>
      </c>
      <c r="G519">
        <v>45.639805657503302</v>
      </c>
      <c r="H519">
        <v>15.375429858417199</v>
      </c>
      <c r="I519">
        <v>40.975717525043997</v>
      </c>
      <c r="J519">
        <v>16.011308323738199</v>
      </c>
      <c r="K519">
        <v>12084.123236085001</v>
      </c>
      <c r="L519">
        <v>10501.050739828401</v>
      </c>
      <c r="M519">
        <v>82.709075570070596</v>
      </c>
      <c r="N519">
        <v>0.97717174091924197</v>
      </c>
      <c r="O519">
        <v>3.2284704121396701</v>
      </c>
      <c r="P519">
        <v>110.429014740108</v>
      </c>
      <c r="Q519">
        <v>0.16003208976917799</v>
      </c>
    </row>
    <row r="520" spans="1:17" x14ac:dyDescent="0.3">
      <c r="A520" t="s">
        <v>1164</v>
      </c>
      <c r="B520" t="s">
        <v>1165</v>
      </c>
      <c r="C520" t="s">
        <v>3131</v>
      </c>
      <c r="D520" t="s">
        <v>120</v>
      </c>
      <c r="E520">
        <v>10812.1163423</v>
      </c>
      <c r="F520">
        <v>1810.6</v>
      </c>
      <c r="G520">
        <v>46.1996740126528</v>
      </c>
      <c r="H520">
        <v>5.4614959115347803</v>
      </c>
      <c r="I520">
        <v>48.716157670225897</v>
      </c>
      <c r="J520">
        <v>-2.2103283737188599</v>
      </c>
      <c r="K520">
        <v>1703.8856394085101</v>
      </c>
      <c r="L520">
        <v>1377.31090783426</v>
      </c>
      <c r="M520">
        <v>42.430863790883002</v>
      </c>
      <c r="N520">
        <v>0.75531473523682102</v>
      </c>
      <c r="O520">
        <v>21.5066828675577</v>
      </c>
      <c r="P520">
        <v>87.997092721420401</v>
      </c>
      <c r="Q520">
        <v>0.16541715490579301</v>
      </c>
    </row>
    <row r="521" spans="1:17" x14ac:dyDescent="0.3">
      <c r="A521" t="s">
        <v>1166</v>
      </c>
      <c r="B521" t="s">
        <v>1167</v>
      </c>
      <c r="C521" t="s">
        <v>3131</v>
      </c>
      <c r="D521" t="s">
        <v>984</v>
      </c>
      <c r="E521">
        <v>10808.471067294</v>
      </c>
      <c r="F521">
        <v>47.3</v>
      </c>
      <c r="G521">
        <v>-37.753335890090199</v>
      </c>
      <c r="H521">
        <v>7.8572939797927699</v>
      </c>
      <c r="I521">
        <v>0.120137675714946</v>
      </c>
      <c r="J521">
        <v>-0.937895907950684</v>
      </c>
      <c r="K521">
        <v>48.460675856684801</v>
      </c>
      <c r="L521">
        <v>47.178054988890402</v>
      </c>
      <c r="M521">
        <v>53.789223618123799</v>
      </c>
      <c r="N521">
        <v>2.8164376591036402</v>
      </c>
      <c r="O521">
        <v>19.450317124735701</v>
      </c>
      <c r="P521">
        <v>29.411764705882302</v>
      </c>
      <c r="Q521">
        <v>5.2314681787016003E-2</v>
      </c>
    </row>
    <row r="522" spans="1:17" x14ac:dyDescent="0.3">
      <c r="A522" t="s">
        <v>1168</v>
      </c>
      <c r="B522" t="s">
        <v>1169</v>
      </c>
      <c r="C522" t="s">
        <v>3141</v>
      </c>
      <c r="D522" t="s">
        <v>271</v>
      </c>
      <c r="E522">
        <v>10756.922399999999</v>
      </c>
      <c r="F522">
        <v>5066.8</v>
      </c>
      <c r="G522">
        <v>50.5109495983275</v>
      </c>
      <c r="H522">
        <v>0.57817143835003404</v>
      </c>
      <c r="I522">
        <v>36.269182805342602</v>
      </c>
      <c r="J522">
        <v>-3.4308688484844598</v>
      </c>
      <c r="K522">
        <v>5311.0126095272299</v>
      </c>
      <c r="L522">
        <v>4565.90390041718</v>
      </c>
      <c r="M522">
        <v>37.172391053241903</v>
      </c>
      <c r="N522">
        <v>1.1960711572773599</v>
      </c>
      <c r="O522">
        <v>18.398200047367101</v>
      </c>
      <c r="P522">
        <v>70.132464785185405</v>
      </c>
      <c r="Q522">
        <v>0.176193313716967</v>
      </c>
    </row>
    <row r="523" spans="1:17" hidden="1" x14ac:dyDescent="0.3">
      <c r="A523" t="s">
        <v>1170</v>
      </c>
      <c r="B523" t="s">
        <v>1171</v>
      </c>
      <c r="C523" t="s">
        <v>3144</v>
      </c>
      <c r="D523" t="s">
        <v>745</v>
      </c>
      <c r="E523">
        <v>10739.054693185</v>
      </c>
      <c r="F523">
        <v>115.13</v>
      </c>
      <c r="G523">
        <v>28.600874617050099</v>
      </c>
      <c r="H523">
        <v>2.4831730059266302</v>
      </c>
      <c r="I523">
        <v>-6.17883667389129E-3</v>
      </c>
      <c r="J523">
        <v>0.84954339803163503</v>
      </c>
      <c r="K523">
        <v>116.76770190072</v>
      </c>
      <c r="L523">
        <v>105.831986656955</v>
      </c>
      <c r="M523">
        <v>54.041415573722702</v>
      </c>
      <c r="N523">
        <v>1.9364323139998001</v>
      </c>
      <c r="O523">
        <v>7.7043342308694402</v>
      </c>
      <c r="P523">
        <v>60.908455625436702</v>
      </c>
      <c r="Q523">
        <v>2.1133606920337E-2</v>
      </c>
    </row>
    <row r="524" spans="1:17" x14ac:dyDescent="0.3">
      <c r="A524" t="s">
        <v>1172</v>
      </c>
      <c r="B524" t="s">
        <v>1173</v>
      </c>
      <c r="C524" t="s">
        <v>3138</v>
      </c>
      <c r="D524" t="s">
        <v>325</v>
      </c>
      <c r="E524">
        <v>10708.110997919999</v>
      </c>
      <c r="F524">
        <v>913.3</v>
      </c>
      <c r="G524">
        <v>-39.902449308532397</v>
      </c>
      <c r="H524">
        <v>-7.1562773666766502</v>
      </c>
      <c r="I524">
        <v>-17.259880655134701</v>
      </c>
      <c r="J524">
        <v>-1.4070130977895701</v>
      </c>
      <c r="K524">
        <v>978.78669456996101</v>
      </c>
      <c r="L524">
        <v>993.57558438675505</v>
      </c>
      <c r="M524">
        <v>22.5676139267187</v>
      </c>
      <c r="N524">
        <v>0.66536850452309204</v>
      </c>
      <c r="O524">
        <v>25.6980181758458</v>
      </c>
      <c r="P524">
        <v>11.3576784734499</v>
      </c>
      <c r="Q524">
        <v>-5.9624429221961997E-2</v>
      </c>
    </row>
    <row r="525" spans="1:17" x14ac:dyDescent="0.3">
      <c r="A525" t="s">
        <v>1174</v>
      </c>
      <c r="B525" t="s">
        <v>1175</v>
      </c>
      <c r="C525" t="s">
        <v>3141</v>
      </c>
      <c r="D525" t="s">
        <v>117</v>
      </c>
      <c r="E525">
        <v>10630.925018849999</v>
      </c>
      <c r="F525">
        <v>339.15</v>
      </c>
      <c r="G525">
        <v>-22.702073723165999</v>
      </c>
      <c r="H525">
        <v>-0.79447934243277696</v>
      </c>
      <c r="I525">
        <v>-11.0275642230097</v>
      </c>
      <c r="J525">
        <v>2.1451169709829601</v>
      </c>
      <c r="K525">
        <v>352.88809393647</v>
      </c>
      <c r="L525">
        <v>341.84508542031801</v>
      </c>
      <c r="M525">
        <v>43.945224621670903</v>
      </c>
      <c r="N525">
        <v>0.63615449065452501</v>
      </c>
      <c r="O525">
        <v>26.138876603272799</v>
      </c>
      <c r="P525">
        <v>34.1574367088607</v>
      </c>
      <c r="Q525">
        <v>0.15020540028329901</v>
      </c>
    </row>
    <row r="526" spans="1:17" hidden="1" x14ac:dyDescent="0.3">
      <c r="A526" t="s">
        <v>1176</v>
      </c>
      <c r="B526" t="s">
        <v>1177</v>
      </c>
      <c r="C526" t="s">
        <v>3144</v>
      </c>
      <c r="D526" t="s">
        <v>745</v>
      </c>
      <c r="E526">
        <v>10625.948094249999</v>
      </c>
      <c r="F526">
        <v>521.6</v>
      </c>
      <c r="G526">
        <v>-9.8605908005499607</v>
      </c>
      <c r="H526">
        <v>2.70344145055547</v>
      </c>
      <c r="I526">
        <v>-4.57059761611323</v>
      </c>
      <c r="J526">
        <v>3.5515838117565299E-2</v>
      </c>
      <c r="K526">
        <v>532.32831059276805</v>
      </c>
      <c r="L526">
        <v>505.57612463541801</v>
      </c>
      <c r="M526">
        <v>77.9215973242584</v>
      </c>
      <c r="N526">
        <v>1.5207266554866901</v>
      </c>
      <c r="O526">
        <v>7.1280674846625702</v>
      </c>
      <c r="P526">
        <v>21.274122297140199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3136</v>
      </c>
      <c r="D527" t="s">
        <v>130</v>
      </c>
      <c r="E527">
        <v>10624.38</v>
      </c>
      <c r="F527">
        <v>310.7</v>
      </c>
      <c r="G527">
        <v>-28.934070480350702</v>
      </c>
      <c r="H527">
        <v>-8.8119906167273001</v>
      </c>
      <c r="I527">
        <v>-29.550096987387001</v>
      </c>
      <c r="J527">
        <v>-3.8507625512386801</v>
      </c>
      <c r="K527">
        <v>368.346366346119</v>
      </c>
      <c r="L527">
        <v>371.26989120457</v>
      </c>
      <c r="M527">
        <v>11.004394648985899</v>
      </c>
      <c r="N527">
        <v>0.66104227409404404</v>
      </c>
      <c r="O527">
        <v>62.858062439652301</v>
      </c>
      <c r="P527">
        <v>1.17225659394333</v>
      </c>
      <c r="Q527">
        <v>0.13456216344730401</v>
      </c>
    </row>
    <row r="528" spans="1:17" hidden="1" x14ac:dyDescent="0.3">
      <c r="A528" t="s">
        <v>1180</v>
      </c>
      <c r="B528" t="s">
        <v>1181</v>
      </c>
      <c r="C528" t="s">
        <v>3144</v>
      </c>
      <c r="D528" t="s">
        <v>103</v>
      </c>
      <c r="E528">
        <v>10587.46410598</v>
      </c>
      <c r="F528">
        <v>771.3</v>
      </c>
      <c r="G528">
        <v>129.40204955425301</v>
      </c>
      <c r="H528">
        <v>-7.2730578642089201</v>
      </c>
      <c r="I528">
        <v>-21.353538767745601</v>
      </c>
      <c r="J528">
        <v>-3.34918550653336</v>
      </c>
      <c r="K528">
        <v>876.82713171200896</v>
      </c>
      <c r="L528">
        <v>787.939119828044</v>
      </c>
      <c r="M528">
        <v>34.394617619797401</v>
      </c>
      <c r="N528">
        <v>0.692899959070988</v>
      </c>
      <c r="O528">
        <v>44.950084273304803</v>
      </c>
      <c r="P528">
        <v>197.799227799227</v>
      </c>
      <c r="Q528">
        <v>0.28762234661615699</v>
      </c>
    </row>
    <row r="529" spans="1:17" hidden="1" x14ac:dyDescent="0.3">
      <c r="A529" t="s">
        <v>1182</v>
      </c>
      <c r="B529" t="s">
        <v>1183</v>
      </c>
      <c r="C529" t="s">
        <v>3144</v>
      </c>
      <c r="D529" t="s">
        <v>57</v>
      </c>
      <c r="E529">
        <v>10452.334828667999</v>
      </c>
      <c r="F529">
        <v>138.9</v>
      </c>
      <c r="G529">
        <v>293.47291139228798</v>
      </c>
      <c r="H529">
        <v>5.6867329760362901</v>
      </c>
      <c r="I529">
        <v>136.358847206349</v>
      </c>
      <c r="J529">
        <v>-3.3056276382142</v>
      </c>
      <c r="K529">
        <v>130.50582101744499</v>
      </c>
      <c r="L529">
        <v>87.935327389592601</v>
      </c>
      <c r="M529">
        <v>42.935303706964604</v>
      </c>
      <c r="N529">
        <v>0.85375960446323895</v>
      </c>
      <c r="O529">
        <v>21.850251979841602</v>
      </c>
      <c r="P529">
        <v>367.67676767676699</v>
      </c>
      <c r="Q529">
        <v>0.121266258797191</v>
      </c>
    </row>
    <row r="530" spans="1:17" hidden="1" x14ac:dyDescent="0.3">
      <c r="A530" t="s">
        <v>1184</v>
      </c>
      <c r="B530" t="s">
        <v>1185</v>
      </c>
      <c r="C530" t="s">
        <v>3141</v>
      </c>
      <c r="D530" t="s">
        <v>1186</v>
      </c>
      <c r="E530">
        <v>10367.4607875</v>
      </c>
      <c r="F530">
        <v>1112.0999999999999</v>
      </c>
      <c r="G530">
        <v>-7.8497468644261996</v>
      </c>
      <c r="H530">
        <v>-2.26153319287548</v>
      </c>
      <c r="I530">
        <v>-29.7154026381852</v>
      </c>
      <c r="J530">
        <v>1.8959639800846699</v>
      </c>
      <c r="K530">
        <v>1190.33353643995</v>
      </c>
      <c r="M530">
        <v>44.725438536758602</v>
      </c>
      <c r="N530">
        <v>0.89310282914889805</v>
      </c>
      <c r="O530">
        <v>35.500404639870503</v>
      </c>
      <c r="P530">
        <v>38.743684112032902</v>
      </c>
    </row>
    <row r="531" spans="1:17" x14ac:dyDescent="0.3">
      <c r="A531" t="s">
        <v>1187</v>
      </c>
      <c r="B531" t="s">
        <v>1188</v>
      </c>
      <c r="C531" t="s">
        <v>3140</v>
      </c>
      <c r="D531" t="s">
        <v>95</v>
      </c>
      <c r="E531">
        <v>10359.63383139</v>
      </c>
      <c r="F531">
        <v>205.5</v>
      </c>
      <c r="G531">
        <v>33.137774738034103</v>
      </c>
      <c r="H531">
        <v>-4.7231576646081201</v>
      </c>
      <c r="I531">
        <v>-14.220286583029001</v>
      </c>
      <c r="J531">
        <v>1.71518305863117</v>
      </c>
      <c r="K531">
        <v>221.930979408799</v>
      </c>
      <c r="L531">
        <v>200.474592415541</v>
      </c>
      <c r="M531">
        <v>31.543148026028</v>
      </c>
      <c r="N531">
        <v>0.39080468363957699</v>
      </c>
      <c r="O531">
        <v>21.990267639902601</v>
      </c>
      <c r="P531">
        <v>76.774193548387103</v>
      </c>
      <c r="Q531">
        <v>7.6509056395412001E-2</v>
      </c>
    </row>
    <row r="532" spans="1:17" hidden="1" x14ac:dyDescent="0.3">
      <c r="A532" t="s">
        <v>1189</v>
      </c>
      <c r="B532" t="s">
        <v>1190</v>
      </c>
      <c r="C532" t="s">
        <v>3144</v>
      </c>
      <c r="D532" t="s">
        <v>482</v>
      </c>
      <c r="E532">
        <v>10300.491824799999</v>
      </c>
      <c r="F532">
        <v>2813.7</v>
      </c>
      <c r="G532">
        <v>-18.4239370316402</v>
      </c>
      <c r="H532">
        <v>-7.1857767640925996</v>
      </c>
      <c r="I532">
        <v>0.22654365778281901</v>
      </c>
      <c r="J532">
        <v>0.48485283097055798</v>
      </c>
      <c r="K532">
        <v>2964.5692552262699</v>
      </c>
      <c r="L532">
        <v>2777.4828865704199</v>
      </c>
      <c r="M532">
        <v>31.283145399538199</v>
      </c>
      <c r="N532">
        <v>0.75656182864796895</v>
      </c>
      <c r="O532">
        <v>19.771119877741</v>
      </c>
      <c r="P532">
        <v>25.220293724966599</v>
      </c>
      <c r="Q532">
        <v>-7.289675061334E-2</v>
      </c>
    </row>
    <row r="533" spans="1:17" x14ac:dyDescent="0.3">
      <c r="A533" t="s">
        <v>1191</v>
      </c>
      <c r="B533" t="s">
        <v>1192</v>
      </c>
      <c r="C533" t="s">
        <v>3138</v>
      </c>
      <c r="D533" t="s">
        <v>738</v>
      </c>
      <c r="E533">
        <v>10294.946201610001</v>
      </c>
      <c r="F533">
        <v>7745.9</v>
      </c>
      <c r="G533">
        <v>-31.471975614603402</v>
      </c>
      <c r="H533">
        <v>-11.889632413346799</v>
      </c>
      <c r="I533">
        <v>-5.7180551005958202</v>
      </c>
      <c r="J533">
        <v>2.1384167875873099</v>
      </c>
      <c r="K533">
        <v>8659.0557435170304</v>
      </c>
      <c r="L533">
        <v>8265.9440133761109</v>
      </c>
      <c r="M533">
        <v>21.559123679418299</v>
      </c>
      <c r="N533">
        <v>0.43157210319123801</v>
      </c>
      <c r="O533">
        <v>39.298854878064503</v>
      </c>
      <c r="P533">
        <v>17.5188129627381</v>
      </c>
      <c r="Q533">
        <v>3.4003806394232998E-2</v>
      </c>
    </row>
    <row r="534" spans="1:17" hidden="1" x14ac:dyDescent="0.3">
      <c r="A534" t="s">
        <v>1193</v>
      </c>
      <c r="B534" t="s">
        <v>1194</v>
      </c>
      <c r="C534" t="s">
        <v>3144</v>
      </c>
      <c r="D534" t="s">
        <v>83</v>
      </c>
      <c r="E534">
        <v>10270.4066414399</v>
      </c>
      <c r="F534">
        <v>709.45</v>
      </c>
      <c r="G534">
        <v>-36.734322682514097</v>
      </c>
      <c r="H534">
        <v>-8.5923349726426608</v>
      </c>
      <c r="I534">
        <v>-20.706044419848201</v>
      </c>
      <c r="J534">
        <v>2.3079884330468601</v>
      </c>
      <c r="O534">
        <v>19.529212770455899</v>
      </c>
      <c r="P534">
        <v>4.16238437821172</v>
      </c>
    </row>
    <row r="535" spans="1:17" x14ac:dyDescent="0.3">
      <c r="A535" t="s">
        <v>1195</v>
      </c>
      <c r="B535" t="s">
        <v>1196</v>
      </c>
      <c r="C535" t="s">
        <v>3129</v>
      </c>
      <c r="D535" t="s">
        <v>227</v>
      </c>
      <c r="E535">
        <v>10199.7074844</v>
      </c>
      <c r="F535">
        <v>2430.1</v>
      </c>
      <c r="G535">
        <v>62.463874212914398</v>
      </c>
      <c r="H535">
        <v>6.2391645492873797</v>
      </c>
      <c r="I535">
        <v>80.355222284868603</v>
      </c>
      <c r="J535">
        <v>-1.83226874487827</v>
      </c>
      <c r="K535">
        <v>2342.5111089980701</v>
      </c>
      <c r="L535">
        <v>1849.0667961468801</v>
      </c>
      <c r="M535">
        <v>48.702792553358798</v>
      </c>
      <c r="N535">
        <v>0.63962568037948697</v>
      </c>
      <c r="O535">
        <v>17.1577301345623</v>
      </c>
      <c r="P535">
        <v>122.22120616341201</v>
      </c>
      <c r="Q535">
        <v>0.175324681640396</v>
      </c>
    </row>
    <row r="536" spans="1:17" hidden="1" x14ac:dyDescent="0.3">
      <c r="A536" t="s">
        <v>1197</v>
      </c>
      <c r="B536" t="s">
        <v>1198</v>
      </c>
      <c r="C536" t="s">
        <v>3144</v>
      </c>
      <c r="D536" t="s">
        <v>77</v>
      </c>
      <c r="E536">
        <v>10158.742497560001</v>
      </c>
      <c r="F536">
        <v>186.18</v>
      </c>
      <c r="G536">
        <v>22.2451741466746</v>
      </c>
      <c r="H536">
        <v>12.5488477457643</v>
      </c>
      <c r="I536">
        <v>-10.012583416941601</v>
      </c>
      <c r="J536">
        <v>0.63161082253177803</v>
      </c>
      <c r="K536">
        <v>188.23363191301999</v>
      </c>
      <c r="L536">
        <v>169.53661083785599</v>
      </c>
      <c r="M536">
        <v>45.175157668938397</v>
      </c>
      <c r="N536">
        <v>2.2700660208364698</v>
      </c>
      <c r="O536">
        <v>32.130196583950998</v>
      </c>
      <c r="P536">
        <v>55.15</v>
      </c>
      <c r="Q536">
        <v>4.9338928286024999E-2</v>
      </c>
    </row>
    <row r="537" spans="1:17" x14ac:dyDescent="0.3">
      <c r="A537" t="s">
        <v>1199</v>
      </c>
      <c r="B537" t="s">
        <v>1200</v>
      </c>
      <c r="C537" t="s">
        <v>3139</v>
      </c>
      <c r="D537" t="s">
        <v>125</v>
      </c>
      <c r="E537">
        <v>10152.959267980001</v>
      </c>
      <c r="F537">
        <v>1144.55</v>
      </c>
      <c r="G537">
        <v>29.302713486983698</v>
      </c>
      <c r="H537">
        <v>-2.1285007365406399</v>
      </c>
      <c r="I537">
        <v>14.9169915547867</v>
      </c>
      <c r="J537">
        <v>6.8286450058263899</v>
      </c>
      <c r="K537">
        <v>1188.1777337707099</v>
      </c>
      <c r="L537">
        <v>1036.5247125861999</v>
      </c>
      <c r="M537">
        <v>55.549247851608797</v>
      </c>
      <c r="N537">
        <v>0.49562719224235302</v>
      </c>
      <c r="O537">
        <v>20.916517408588501</v>
      </c>
      <c r="P537">
        <v>64.446839080459696</v>
      </c>
      <c r="Q537">
        <v>6.2976101142090003E-3</v>
      </c>
    </row>
    <row r="538" spans="1:17" x14ac:dyDescent="0.3">
      <c r="A538" t="s">
        <v>1201</v>
      </c>
      <c r="B538" t="s">
        <v>1202</v>
      </c>
      <c r="C538" t="s">
        <v>3133</v>
      </c>
      <c r="D538" t="s">
        <v>284</v>
      </c>
      <c r="E538">
        <v>10151.3949484</v>
      </c>
      <c r="F538">
        <v>982.55</v>
      </c>
      <c r="G538">
        <v>70.652003076256705</v>
      </c>
      <c r="H538">
        <v>8.4545132517648192</v>
      </c>
      <c r="I538">
        <v>38.532209791827</v>
      </c>
      <c r="J538">
        <v>14.9790927575014</v>
      </c>
      <c r="K538">
        <v>890.37628857151401</v>
      </c>
      <c r="L538">
        <v>758.61768011597496</v>
      </c>
      <c r="M538">
        <v>71.389289568210202</v>
      </c>
      <c r="N538">
        <v>1.3566766816140401</v>
      </c>
      <c r="O538">
        <v>2.9260597425067401</v>
      </c>
      <c r="P538">
        <v>101.404120118888</v>
      </c>
      <c r="Q538">
        <v>4.7957073555075003E-2</v>
      </c>
    </row>
    <row r="539" spans="1:17" hidden="1" x14ac:dyDescent="0.3">
      <c r="A539" t="s">
        <v>1203</v>
      </c>
      <c r="B539" t="s">
        <v>1204</v>
      </c>
      <c r="C539" t="s">
        <v>3144</v>
      </c>
      <c r="D539" t="s">
        <v>161</v>
      </c>
      <c r="E539">
        <v>10141.853116275001</v>
      </c>
      <c r="F539">
        <v>642</v>
      </c>
      <c r="G539">
        <v>260.34959726019002</v>
      </c>
      <c r="H539">
        <v>-3.9219940344216901</v>
      </c>
      <c r="I539">
        <v>25.1640435415386</v>
      </c>
      <c r="J539">
        <v>10.8976225681907</v>
      </c>
      <c r="K539">
        <v>679.77051315503797</v>
      </c>
      <c r="L539">
        <v>558.114810685983</v>
      </c>
      <c r="M539">
        <v>60.682219411784402</v>
      </c>
      <c r="N539">
        <v>1.39832919642165</v>
      </c>
      <c r="O539">
        <v>31.7289719626168</v>
      </c>
      <c r="P539">
        <v>352.11267605633799</v>
      </c>
      <c r="Q539">
        <v>0.24961904236360999</v>
      </c>
    </row>
    <row r="540" spans="1:17" hidden="1" x14ac:dyDescent="0.3">
      <c r="A540" t="s">
        <v>1205</v>
      </c>
      <c r="B540" t="s">
        <v>1206</v>
      </c>
      <c r="C540" t="s">
        <v>3144</v>
      </c>
      <c r="D540" t="s">
        <v>398</v>
      </c>
      <c r="E540">
        <v>10124.842304760001</v>
      </c>
      <c r="F540">
        <v>8897.85</v>
      </c>
      <c r="G540">
        <v>32.440987431698701</v>
      </c>
      <c r="H540">
        <v>-10.0300329376768</v>
      </c>
      <c r="I540">
        <v>-8.79344033222009</v>
      </c>
      <c r="J540">
        <v>3.4548275393127801</v>
      </c>
      <c r="K540">
        <v>9385.8286681407608</v>
      </c>
      <c r="L540">
        <v>8559.9084158094392</v>
      </c>
      <c r="M540">
        <v>30.757377274327201</v>
      </c>
      <c r="N540">
        <v>0.44550060847438799</v>
      </c>
      <c r="O540">
        <v>29.2323426445714</v>
      </c>
      <c r="P540">
        <v>60.033273381294897</v>
      </c>
      <c r="Q540">
        <v>0.14994127427456999</v>
      </c>
    </row>
    <row r="541" spans="1:17" x14ac:dyDescent="0.3">
      <c r="A541" t="s">
        <v>1207</v>
      </c>
      <c r="B541" t="s">
        <v>1208</v>
      </c>
      <c r="C541" t="s">
        <v>3131</v>
      </c>
      <c r="D541" t="s">
        <v>984</v>
      </c>
      <c r="E541">
        <v>10113.086121599999</v>
      </c>
      <c r="F541">
        <v>434.8</v>
      </c>
      <c r="G541">
        <v>-3.3248805429092299</v>
      </c>
      <c r="H541">
        <v>0.226942135791074</v>
      </c>
      <c r="I541">
        <v>19.946001166499901</v>
      </c>
      <c r="J541">
        <v>1.82456801462114</v>
      </c>
      <c r="K541">
        <v>450.04475997306798</v>
      </c>
      <c r="L541">
        <v>390.88096777684899</v>
      </c>
      <c r="M541">
        <v>36.916098634388199</v>
      </c>
      <c r="N541">
        <v>0.71704379617529002</v>
      </c>
      <c r="O541">
        <v>19.135234590616299</v>
      </c>
      <c r="P541">
        <v>62.5420560747663</v>
      </c>
      <c r="Q541">
        <v>9.2705543140914004E-2</v>
      </c>
    </row>
    <row r="542" spans="1:17" x14ac:dyDescent="0.3">
      <c r="A542" t="s">
        <v>1209</v>
      </c>
      <c r="B542" t="s">
        <v>1210</v>
      </c>
      <c r="C542" t="s">
        <v>3139</v>
      </c>
      <c r="D542" t="s">
        <v>865</v>
      </c>
      <c r="E542">
        <v>10102.573710864001</v>
      </c>
      <c r="F542">
        <v>69.34</v>
      </c>
      <c r="G542">
        <v>-9.1823570633952301E-2</v>
      </c>
      <c r="H542">
        <v>-7.1654629275000596</v>
      </c>
      <c r="I542">
        <v>-19.138897252611301</v>
      </c>
      <c r="J542">
        <v>-1.11582749879506</v>
      </c>
      <c r="K542">
        <v>78.292349144520898</v>
      </c>
      <c r="L542">
        <v>74.8477731839494</v>
      </c>
      <c r="M542">
        <v>21.056784479164001</v>
      </c>
      <c r="N542">
        <v>0.44691709634960097</v>
      </c>
      <c r="O542">
        <v>36.7897317565618</v>
      </c>
      <c r="P542">
        <v>43.561076604554799</v>
      </c>
      <c r="Q542">
        <v>5.3712064507811998E-2</v>
      </c>
    </row>
    <row r="543" spans="1:17" x14ac:dyDescent="0.3">
      <c r="A543" t="s">
        <v>1211</v>
      </c>
      <c r="B543" t="s">
        <v>1212</v>
      </c>
      <c r="C543" t="s">
        <v>3132</v>
      </c>
      <c r="D543" t="s">
        <v>48</v>
      </c>
      <c r="E543">
        <v>9869.8159551000008</v>
      </c>
      <c r="F543">
        <v>3117.9250000000002</v>
      </c>
      <c r="G543">
        <v>24.107757998241699</v>
      </c>
      <c r="H543">
        <v>0.160435725534669</v>
      </c>
      <c r="I543">
        <v>10.6538408322498</v>
      </c>
      <c r="J543">
        <v>-3.6335275175608399</v>
      </c>
      <c r="K543">
        <v>3147.26408936495</v>
      </c>
      <c r="L543">
        <v>2688.78770279727</v>
      </c>
      <c r="M543">
        <v>28.5135211964867</v>
      </c>
      <c r="N543">
        <v>0.61416020595771104</v>
      </c>
      <c r="O543">
        <v>19.4704811693674</v>
      </c>
      <c r="P543">
        <v>85.317761036568101</v>
      </c>
      <c r="Q543">
        <v>0.20426562353090899</v>
      </c>
    </row>
    <row r="544" spans="1:17" x14ac:dyDescent="0.3">
      <c r="A544" t="s">
        <v>1213</v>
      </c>
      <c r="B544" t="s">
        <v>1214</v>
      </c>
      <c r="C544" t="s">
        <v>3142</v>
      </c>
      <c r="D544" t="s">
        <v>135</v>
      </c>
      <c r="E544">
        <v>9867.3801225749994</v>
      </c>
      <c r="F544">
        <v>170.49</v>
      </c>
      <c r="G544">
        <v>-19.140068734133301</v>
      </c>
      <c r="H544">
        <v>-2.2218201745629198</v>
      </c>
      <c r="I544">
        <v>-33.182988897553798</v>
      </c>
      <c r="J544">
        <v>0.40051960197781</v>
      </c>
      <c r="K544">
        <v>194.265627802713</v>
      </c>
      <c r="L544">
        <v>196.585282304017</v>
      </c>
      <c r="M544">
        <v>35.566610280792403</v>
      </c>
      <c r="N544">
        <v>0.58846909706003203</v>
      </c>
      <c r="O544">
        <v>67.1065751656988</v>
      </c>
      <c r="P544">
        <v>25.7764662486167</v>
      </c>
      <c r="Q544">
        <v>0.14093132849064799</v>
      </c>
    </row>
    <row r="545" spans="1:17" x14ac:dyDescent="0.3">
      <c r="A545" t="s">
        <v>1215</v>
      </c>
      <c r="B545" t="s">
        <v>1216</v>
      </c>
      <c r="C545" t="s">
        <v>3138</v>
      </c>
      <c r="D545" t="s">
        <v>469</v>
      </c>
      <c r="E545">
        <v>9821.6608527299995</v>
      </c>
      <c r="F545">
        <v>310.05</v>
      </c>
      <c r="G545">
        <v>-16.548146388703199</v>
      </c>
      <c r="H545">
        <v>16.301270117028601</v>
      </c>
      <c r="I545">
        <v>22.789772435381799</v>
      </c>
      <c r="J545">
        <v>-3.1439920036762801</v>
      </c>
      <c r="K545">
        <v>312.33136995373701</v>
      </c>
      <c r="L545">
        <v>290.60638046775802</v>
      </c>
      <c r="M545">
        <v>35.253612812520302</v>
      </c>
      <c r="N545">
        <v>0.92155971362132305</v>
      </c>
      <c r="O545">
        <v>19.948395420093501</v>
      </c>
      <c r="P545">
        <v>45.563380281690101</v>
      </c>
      <c r="Q545">
        <v>-4.9325661648611997E-2</v>
      </c>
    </row>
    <row r="546" spans="1:17" hidden="1" x14ac:dyDescent="0.3">
      <c r="A546" t="s">
        <v>1217</v>
      </c>
      <c r="B546" t="s">
        <v>1218</v>
      </c>
      <c r="C546" t="s">
        <v>3144</v>
      </c>
      <c r="D546" t="s">
        <v>271</v>
      </c>
      <c r="E546">
        <v>9813.3468659999999</v>
      </c>
      <c r="F546">
        <v>77.91</v>
      </c>
      <c r="G546">
        <v>5.7744838729808503</v>
      </c>
      <c r="H546">
        <v>-2.4014927507083299</v>
      </c>
      <c r="I546">
        <v>31.261186584458901</v>
      </c>
      <c r="J546">
        <v>0.38254633822001199</v>
      </c>
      <c r="K546">
        <v>82.954381149343703</v>
      </c>
      <c r="L546">
        <v>68.255247958762297</v>
      </c>
      <c r="M546">
        <v>37.543966933053902</v>
      </c>
      <c r="N546">
        <v>0.34859476328358202</v>
      </c>
      <c r="O546">
        <v>34.770889487870598</v>
      </c>
      <c r="P546">
        <v>89.792935444579697</v>
      </c>
      <c r="Q546">
        <v>8.9505933611529004E-2</v>
      </c>
    </row>
    <row r="547" spans="1:17" x14ac:dyDescent="0.3">
      <c r="A547" t="s">
        <v>1219</v>
      </c>
      <c r="B547" t="s">
        <v>1220</v>
      </c>
      <c r="C547" t="s">
        <v>3138</v>
      </c>
      <c r="D547" t="s">
        <v>1221</v>
      </c>
      <c r="E547">
        <v>9790.9129905749996</v>
      </c>
      <c r="F547">
        <v>872.55</v>
      </c>
      <c r="G547">
        <v>-45.290512470944897</v>
      </c>
      <c r="H547">
        <v>-4.1571139121893799</v>
      </c>
      <c r="I547">
        <v>-19.950226069067401</v>
      </c>
      <c r="J547">
        <v>3.6781497650028201</v>
      </c>
      <c r="K547">
        <v>932.08898892678906</v>
      </c>
      <c r="L547">
        <v>991.00346670837598</v>
      </c>
      <c r="M547">
        <v>32.492523824447098</v>
      </c>
      <c r="N547">
        <v>1.6877127541549799</v>
      </c>
      <c r="O547">
        <v>48.644776803621497</v>
      </c>
      <c r="P547">
        <v>2.1721311475409699</v>
      </c>
      <c r="Q547">
        <v>-7.6803794901937006E-2</v>
      </c>
    </row>
    <row r="548" spans="1:17" x14ac:dyDescent="0.3">
      <c r="A548" t="s">
        <v>1222</v>
      </c>
      <c r="B548" t="s">
        <v>1223</v>
      </c>
      <c r="C548" t="s">
        <v>3130</v>
      </c>
      <c r="D548" t="s">
        <v>21</v>
      </c>
      <c r="E548">
        <v>9773.0698283399997</v>
      </c>
      <c r="F548">
        <v>1518.8</v>
      </c>
      <c r="G548">
        <v>-28.639909625908501</v>
      </c>
      <c r="H548">
        <v>-2.0520807803509502</v>
      </c>
      <c r="I548">
        <v>-15.9704842491186</v>
      </c>
      <c r="J548">
        <v>4.6792561638852002</v>
      </c>
      <c r="K548">
        <v>1599.4465251724</v>
      </c>
      <c r="L548">
        <v>1584.0312112977999</v>
      </c>
      <c r="M548">
        <v>37.947568795743202</v>
      </c>
      <c r="N548">
        <v>0.445384053535478</v>
      </c>
      <c r="O548">
        <v>27.893731893600201</v>
      </c>
      <c r="P548">
        <v>9.5775765665019303</v>
      </c>
      <c r="Q548">
        <v>-7.2643913627655002E-2</v>
      </c>
    </row>
    <row r="549" spans="1:17" hidden="1" x14ac:dyDescent="0.3">
      <c r="A549" t="s">
        <v>1224</v>
      </c>
      <c r="B549" t="s">
        <v>1225</v>
      </c>
      <c r="C549" t="s">
        <v>3144</v>
      </c>
      <c r="D549" t="s">
        <v>135</v>
      </c>
      <c r="E549">
        <v>9772.9503062399999</v>
      </c>
      <c r="F549">
        <v>577.4</v>
      </c>
      <c r="G549">
        <v>77.827676678277996</v>
      </c>
      <c r="H549">
        <v>1.8844006993269999</v>
      </c>
      <c r="I549">
        <v>78.310202615127096</v>
      </c>
      <c r="J549">
        <v>1.0770706579312499</v>
      </c>
      <c r="K549">
        <v>581.99843795211905</v>
      </c>
      <c r="L549">
        <v>428.93924792801403</v>
      </c>
      <c r="M549">
        <v>52.569100648272901</v>
      </c>
      <c r="N549">
        <v>0.93196865713266697</v>
      </c>
      <c r="O549">
        <v>21.016626255628601</v>
      </c>
      <c r="P549">
        <v>137.857878475798</v>
      </c>
    </row>
    <row r="550" spans="1:17" x14ac:dyDescent="0.3">
      <c r="A550" t="s">
        <v>1226</v>
      </c>
      <c r="B550" t="s">
        <v>1227</v>
      </c>
      <c r="C550" t="s">
        <v>3132</v>
      </c>
      <c r="D550" t="s">
        <v>48</v>
      </c>
      <c r="E550">
        <v>9733.9571389600005</v>
      </c>
      <c r="F550">
        <v>1455.55</v>
      </c>
      <c r="G550">
        <v>30.734231090453498</v>
      </c>
      <c r="H550">
        <v>1.9673460729866701</v>
      </c>
      <c r="I550">
        <v>25.934588408366999</v>
      </c>
      <c r="J550">
        <v>0.60598135478422399</v>
      </c>
      <c r="K550">
        <v>1549.9553046605899</v>
      </c>
      <c r="L550">
        <v>1350.2186987866</v>
      </c>
      <c r="M550">
        <v>35.197029953311898</v>
      </c>
      <c r="N550">
        <v>0.59122291048747999</v>
      </c>
      <c r="O550">
        <v>29.1539280684277</v>
      </c>
      <c r="P550">
        <v>80.791206061358807</v>
      </c>
      <c r="Q550">
        <v>8.5845463440541003E-2</v>
      </c>
    </row>
    <row r="551" spans="1:17" x14ac:dyDescent="0.3">
      <c r="A551" t="s">
        <v>1228</v>
      </c>
      <c r="B551" t="s">
        <v>1229</v>
      </c>
      <c r="C551" t="s">
        <v>3129</v>
      </c>
      <c r="D551" t="s">
        <v>143</v>
      </c>
      <c r="E551">
        <v>9718.6541976799999</v>
      </c>
      <c r="F551">
        <v>86.51</v>
      </c>
      <c r="G551">
        <v>-21.935635180710602</v>
      </c>
      <c r="H551">
        <v>9.9623147990588699</v>
      </c>
      <c r="I551">
        <v>-5.7816284311175004</v>
      </c>
      <c r="J551">
        <v>0.60699469326731703</v>
      </c>
      <c r="K551">
        <v>87.234344719627799</v>
      </c>
      <c r="L551">
        <v>85.717512074391493</v>
      </c>
      <c r="M551">
        <v>47.989872349725204</v>
      </c>
      <c r="N551">
        <v>4.4377505751026201</v>
      </c>
      <c r="O551">
        <v>22.309559588486799</v>
      </c>
      <c r="P551">
        <v>19.488950276242999</v>
      </c>
    </row>
    <row r="552" spans="1:17" hidden="1" x14ac:dyDescent="0.3">
      <c r="A552" t="s">
        <v>1230</v>
      </c>
      <c r="B552" t="s">
        <v>1231</v>
      </c>
      <c r="C552" t="s">
        <v>3144</v>
      </c>
      <c r="D552" t="s">
        <v>135</v>
      </c>
      <c r="E552">
        <v>9717.1900299270001</v>
      </c>
      <c r="F552">
        <v>285.69</v>
      </c>
      <c r="G552">
        <v>-6.6039733166819996</v>
      </c>
      <c r="H552">
        <v>7.6613990646300296</v>
      </c>
      <c r="I552">
        <v>0.190045241278051</v>
      </c>
      <c r="J552">
        <v>4.6526455669946998</v>
      </c>
      <c r="K552">
        <v>275.36579782500399</v>
      </c>
      <c r="L552">
        <v>264.49753169411599</v>
      </c>
      <c r="M552">
        <v>22.227502817667499</v>
      </c>
      <c r="N552">
        <v>0.92869843405576702</v>
      </c>
      <c r="O552">
        <v>1.6836431096643101</v>
      </c>
      <c r="P552">
        <v>23.089185695820699</v>
      </c>
    </row>
    <row r="553" spans="1:17" x14ac:dyDescent="0.3">
      <c r="A553" t="s">
        <v>1232</v>
      </c>
      <c r="B553" t="s">
        <v>1233</v>
      </c>
      <c r="C553" t="s">
        <v>3140</v>
      </c>
      <c r="D553" t="s">
        <v>287</v>
      </c>
      <c r="E553">
        <v>9678.39179616</v>
      </c>
      <c r="F553">
        <v>582.35</v>
      </c>
      <c r="G553">
        <v>34.572407478471497</v>
      </c>
      <c r="H553">
        <v>13.037213177160501</v>
      </c>
      <c r="I553">
        <v>36.736362980464797</v>
      </c>
      <c r="J553">
        <v>6.02424421015085</v>
      </c>
      <c r="K553">
        <v>555.68031455058303</v>
      </c>
      <c r="L553">
        <v>475.08171766647501</v>
      </c>
      <c r="M553">
        <v>64.018564878020996</v>
      </c>
      <c r="N553">
        <v>0.77614679078153104</v>
      </c>
      <c r="O553">
        <v>4.9969949343178399</v>
      </c>
      <c r="P553">
        <v>65.793594306049798</v>
      </c>
      <c r="Q553">
        <v>0.130970116162482</v>
      </c>
    </row>
    <row r="554" spans="1:17" x14ac:dyDescent="0.3">
      <c r="A554" t="s">
        <v>1234</v>
      </c>
      <c r="B554" t="s">
        <v>1235</v>
      </c>
      <c r="C554" t="s">
        <v>3143</v>
      </c>
      <c r="D554" t="s">
        <v>406</v>
      </c>
      <c r="E554">
        <v>9624.7505925999994</v>
      </c>
      <c r="F554">
        <v>163.99</v>
      </c>
      <c r="G554">
        <v>9.4764747976643999</v>
      </c>
      <c r="H554">
        <v>-8.2266444728041801</v>
      </c>
      <c r="I554">
        <v>2.8434036163422398</v>
      </c>
      <c r="J554">
        <v>-0.47263725584661098</v>
      </c>
      <c r="K554">
        <v>189.917218752298</v>
      </c>
      <c r="L554">
        <v>171.99149472318601</v>
      </c>
      <c r="M554">
        <v>27.763606599916599</v>
      </c>
      <c r="N554">
        <v>0.22663149205081201</v>
      </c>
      <c r="O554">
        <v>49.399353619123097</v>
      </c>
      <c r="P554">
        <v>39.447278911564602</v>
      </c>
      <c r="Q554">
        <v>7.6248027892354006E-2</v>
      </c>
    </row>
    <row r="555" spans="1:17" hidden="1" x14ac:dyDescent="0.3">
      <c r="A555" t="s">
        <v>1236</v>
      </c>
      <c r="B555" t="s">
        <v>1237</v>
      </c>
      <c r="C555" t="s">
        <v>3144</v>
      </c>
      <c r="D555" t="s">
        <v>86</v>
      </c>
      <c r="E555">
        <v>9591.9028099999996</v>
      </c>
      <c r="F555">
        <v>147.03</v>
      </c>
      <c r="G555">
        <v>-17.5029589432799</v>
      </c>
      <c r="H555">
        <v>4.5350733768752498</v>
      </c>
      <c r="I555">
        <v>0.38766938728184103</v>
      </c>
      <c r="J555">
        <v>4.6144256729723798</v>
      </c>
      <c r="K555">
        <v>141.37271755756399</v>
      </c>
      <c r="L555">
        <v>137.639364752349</v>
      </c>
      <c r="M555">
        <v>19.599037825510401</v>
      </c>
      <c r="N555">
        <v>0.70742534626948705</v>
      </c>
      <c r="O555">
        <v>0.31966265388017001</v>
      </c>
      <c r="P555">
        <v>16.690476190476101</v>
      </c>
      <c r="Q555">
        <v>-1.3388827299693999E-2</v>
      </c>
    </row>
    <row r="556" spans="1:17" x14ac:dyDescent="0.3">
      <c r="A556" t="s">
        <v>1238</v>
      </c>
      <c r="B556" t="s">
        <v>1239</v>
      </c>
      <c r="C556" t="s">
        <v>3137</v>
      </c>
      <c r="D556" t="s">
        <v>77</v>
      </c>
      <c r="E556">
        <v>9569.8394984250008</v>
      </c>
      <c r="F556">
        <v>1196.95</v>
      </c>
      <c r="G556">
        <v>-30.634002936421599</v>
      </c>
      <c r="H556">
        <v>-5.8388175013971297</v>
      </c>
      <c r="I556">
        <v>-31.570470152076901</v>
      </c>
      <c r="J556">
        <v>3.8564572159074499</v>
      </c>
      <c r="K556">
        <v>1338.6260597149201</v>
      </c>
      <c r="L556">
        <v>1399.85294222278</v>
      </c>
      <c r="M556">
        <v>34.341499601778402</v>
      </c>
      <c r="N556">
        <v>1.0299026426825</v>
      </c>
      <c r="O556">
        <v>50.549312836793497</v>
      </c>
      <c r="P556">
        <v>5.1940062398383002</v>
      </c>
      <c r="Q556">
        <v>-3.1861866513913997E-2</v>
      </c>
    </row>
    <row r="557" spans="1:17" hidden="1" x14ac:dyDescent="0.3">
      <c r="A557" t="s">
        <v>1240</v>
      </c>
      <c r="B557" t="s">
        <v>1241</v>
      </c>
      <c r="C557" t="s">
        <v>3144</v>
      </c>
      <c r="D557" t="s">
        <v>227</v>
      </c>
      <c r="E557">
        <v>9522.3282683199996</v>
      </c>
      <c r="F557">
        <v>8454</v>
      </c>
      <c r="G557">
        <v>48.692733842665</v>
      </c>
      <c r="H557">
        <v>14.8895733384796</v>
      </c>
      <c r="I557">
        <v>8.5888438061514005</v>
      </c>
      <c r="J557">
        <v>1.1167463368260999</v>
      </c>
      <c r="K557">
        <v>7801.8340724971004</v>
      </c>
      <c r="L557">
        <v>6747.7333812427196</v>
      </c>
      <c r="M557">
        <v>49.950761973112201</v>
      </c>
      <c r="N557">
        <v>2.86560601126317</v>
      </c>
      <c r="O557">
        <v>12.821149751596799</v>
      </c>
      <c r="P557">
        <v>91.700680272108798</v>
      </c>
      <c r="Q557">
        <v>6.3254995712728995E-2</v>
      </c>
    </row>
    <row r="558" spans="1:17" x14ac:dyDescent="0.3">
      <c r="A558" t="s">
        <v>1242</v>
      </c>
      <c r="B558" t="s">
        <v>1243</v>
      </c>
      <c r="C558" t="s">
        <v>3143</v>
      </c>
      <c r="D558" t="s">
        <v>406</v>
      </c>
      <c r="E558">
        <v>9488.6946047250003</v>
      </c>
      <c r="F558">
        <v>631.70000000000005</v>
      </c>
      <c r="G558">
        <v>-22.802037548752601</v>
      </c>
      <c r="H558">
        <v>-4.2549748821809601</v>
      </c>
      <c r="I558">
        <v>-20.240157595637601</v>
      </c>
      <c r="J558">
        <v>-1.24336925753631</v>
      </c>
      <c r="K558">
        <v>669.66727980373105</v>
      </c>
      <c r="L558">
        <v>670.54592548492599</v>
      </c>
      <c r="M558">
        <v>36.413406814677998</v>
      </c>
      <c r="N558">
        <v>0.91796921767051998</v>
      </c>
      <c r="O558">
        <v>29.0011081209434</v>
      </c>
      <c r="P558">
        <v>7.0224481152054201</v>
      </c>
      <c r="Q558">
        <v>2.7424655557474E-2</v>
      </c>
    </row>
    <row r="559" spans="1:17" x14ac:dyDescent="0.3">
      <c r="A559" t="s">
        <v>1244</v>
      </c>
      <c r="B559" t="s">
        <v>1245</v>
      </c>
      <c r="C559" t="s">
        <v>3128</v>
      </c>
      <c r="D559" t="s">
        <v>21</v>
      </c>
      <c r="E559">
        <v>9482.07928636</v>
      </c>
      <c r="F559">
        <v>456.25</v>
      </c>
      <c r="G559">
        <v>-11.0806815029652</v>
      </c>
      <c r="H559">
        <v>-1.3973365562371201</v>
      </c>
      <c r="I559">
        <v>-28.356383711722302</v>
      </c>
      <c r="J559">
        <v>0.75656958367137395</v>
      </c>
      <c r="K559">
        <v>485.706209717565</v>
      </c>
      <c r="L559">
        <v>481.650302264706</v>
      </c>
      <c r="M559">
        <v>26.533562535155401</v>
      </c>
      <c r="N559">
        <v>0.65655337400577096</v>
      </c>
      <c r="O559">
        <v>26.027397260273901</v>
      </c>
      <c r="P559">
        <v>15.506329113924</v>
      </c>
      <c r="Q559">
        <v>-8.9779302059794994E-2</v>
      </c>
    </row>
    <row r="560" spans="1:17" x14ac:dyDescent="0.3">
      <c r="A560" t="s">
        <v>1246</v>
      </c>
      <c r="B560" t="s">
        <v>1247</v>
      </c>
      <c r="C560" t="s">
        <v>3135</v>
      </c>
      <c r="D560" t="s">
        <v>60</v>
      </c>
      <c r="E560">
        <v>9478.0805444599991</v>
      </c>
      <c r="F560">
        <v>6902.7</v>
      </c>
      <c r="G560">
        <v>49.039774249282999</v>
      </c>
      <c r="H560">
        <v>-5.5890971440779902</v>
      </c>
      <c r="I560">
        <v>-29.744720873625301</v>
      </c>
      <c r="J560">
        <v>-0.91768690432092004</v>
      </c>
      <c r="K560">
        <v>7747.2882369825802</v>
      </c>
      <c r="L560">
        <v>7109.6479796486401</v>
      </c>
      <c r="M560">
        <v>44.676455194366</v>
      </c>
      <c r="N560">
        <v>1.4820754092065</v>
      </c>
      <c r="O560">
        <v>48.8960841409883</v>
      </c>
      <c r="P560">
        <v>116.970516124976</v>
      </c>
      <c r="Q560">
        <v>0.13498542549037401</v>
      </c>
    </row>
    <row r="561" spans="1:17" x14ac:dyDescent="0.3">
      <c r="A561" t="s">
        <v>1248</v>
      </c>
      <c r="B561" t="s">
        <v>1249</v>
      </c>
      <c r="C561" t="s">
        <v>3132</v>
      </c>
      <c r="D561" t="s">
        <v>945</v>
      </c>
      <c r="E561">
        <v>9437.5126084999993</v>
      </c>
      <c r="F561">
        <v>1234.1500000000001</v>
      </c>
      <c r="G561">
        <v>46.383509275478303</v>
      </c>
      <c r="H561">
        <v>-6.0458780774410004</v>
      </c>
      <c r="I561">
        <v>21.724403737484</v>
      </c>
      <c r="J561">
        <v>-3.3320687535407401</v>
      </c>
      <c r="K561">
        <v>1364.6074575806399</v>
      </c>
      <c r="L561">
        <v>1167.73068836171</v>
      </c>
      <c r="M561">
        <v>25.882553952160301</v>
      </c>
      <c r="N561">
        <v>0.516753036165433</v>
      </c>
      <c r="O561">
        <v>28.934894461775301</v>
      </c>
      <c r="P561">
        <v>88.132621951219505</v>
      </c>
      <c r="Q561">
        <v>5.9018911509077003E-2</v>
      </c>
    </row>
    <row r="562" spans="1:17" hidden="1" x14ac:dyDescent="0.3">
      <c r="A562" t="s">
        <v>1250</v>
      </c>
      <c r="B562" t="s">
        <v>1251</v>
      </c>
      <c r="C562" t="s">
        <v>3144</v>
      </c>
      <c r="D562" t="s">
        <v>1252</v>
      </c>
      <c r="E562">
        <v>9435.9825347999395</v>
      </c>
      <c r="F562">
        <v>545.35</v>
      </c>
      <c r="G562">
        <v>-15.601955810416399</v>
      </c>
      <c r="H562">
        <v>13.602546000525299</v>
      </c>
      <c r="I562">
        <v>4.1449512248369702</v>
      </c>
      <c r="J562">
        <v>2.84407233054832</v>
      </c>
      <c r="K562">
        <v>518.50672796129095</v>
      </c>
      <c r="L562">
        <v>489.80030120550799</v>
      </c>
      <c r="N562">
        <v>0.92607650797583396</v>
      </c>
      <c r="O562">
        <v>10.0027505271843</v>
      </c>
      <c r="P562">
        <v>37.315875613747899</v>
      </c>
    </row>
    <row r="563" spans="1:17" x14ac:dyDescent="0.3">
      <c r="A563" t="s">
        <v>1253</v>
      </c>
      <c r="B563" t="s">
        <v>1254</v>
      </c>
      <c r="C563" t="s">
        <v>3133</v>
      </c>
      <c r="D563" t="s">
        <v>284</v>
      </c>
      <c r="E563">
        <v>9391.3491611699992</v>
      </c>
      <c r="F563">
        <v>1409.65</v>
      </c>
      <c r="G563">
        <v>4.1052948270943803</v>
      </c>
      <c r="H563">
        <v>7.1985627481883796</v>
      </c>
      <c r="I563">
        <v>4.2926583390222</v>
      </c>
      <c r="J563">
        <v>7.9486731391659404</v>
      </c>
      <c r="K563">
        <v>1351.46705242193</v>
      </c>
      <c r="L563">
        <v>1247.6365448352001</v>
      </c>
      <c r="M563">
        <v>71.452452673540705</v>
      </c>
      <c r="N563">
        <v>0.64908604622737598</v>
      </c>
      <c r="O563">
        <v>17.330543042599199</v>
      </c>
      <c r="P563">
        <v>44.298290510799397</v>
      </c>
    </row>
    <row r="564" spans="1:17" x14ac:dyDescent="0.3">
      <c r="A564" t="s">
        <v>1255</v>
      </c>
      <c r="B564" t="s">
        <v>1256</v>
      </c>
      <c r="C564" t="s">
        <v>3148</v>
      </c>
      <c r="D564" t="s">
        <v>1257</v>
      </c>
      <c r="E564">
        <v>9377.6946381199996</v>
      </c>
      <c r="F564">
        <v>1472.15</v>
      </c>
      <c r="G564">
        <v>210.42027058521001</v>
      </c>
      <c r="H564">
        <v>14.3796352733057</v>
      </c>
      <c r="I564">
        <v>75.144704072756298</v>
      </c>
      <c r="J564">
        <v>3.9262108964734299</v>
      </c>
      <c r="K564">
        <v>1370.1514328319499</v>
      </c>
      <c r="L564">
        <v>1058.6353114253</v>
      </c>
      <c r="M564">
        <v>64.542286352167494</v>
      </c>
      <c r="N564">
        <v>0.71477129345668799</v>
      </c>
      <c r="O564">
        <v>7.1833712597221702</v>
      </c>
      <c r="P564">
        <v>238.075554024572</v>
      </c>
      <c r="Q564">
        <v>0.17859533997497301</v>
      </c>
    </row>
    <row r="565" spans="1:17" x14ac:dyDescent="0.3">
      <c r="A565" t="s">
        <v>1258</v>
      </c>
      <c r="B565" t="s">
        <v>1259</v>
      </c>
      <c r="C565" t="s">
        <v>3129</v>
      </c>
      <c r="D565" t="s">
        <v>562</v>
      </c>
      <c r="E565">
        <v>9372.8067900000005</v>
      </c>
      <c r="F565">
        <v>450.85</v>
      </c>
      <c r="G565">
        <v>88.525925347114907</v>
      </c>
      <c r="H565">
        <v>4.7400590766536803</v>
      </c>
      <c r="I565">
        <v>38.023438231003603</v>
      </c>
      <c r="J565">
        <v>4.4567382723334896</v>
      </c>
      <c r="K565">
        <v>437.666721468638</v>
      </c>
      <c r="L565">
        <v>352.04863441613901</v>
      </c>
      <c r="M565">
        <v>58.190004332927302</v>
      </c>
      <c r="N565">
        <v>0.80812889777673902</v>
      </c>
      <c r="O565">
        <v>7.0977043362537398</v>
      </c>
      <c r="P565">
        <v>132.99741602067101</v>
      </c>
      <c r="Q565">
        <v>0.34171593191771898</v>
      </c>
    </row>
    <row r="566" spans="1:17" x14ac:dyDescent="0.3">
      <c r="A566" t="s">
        <v>1260</v>
      </c>
      <c r="B566" t="s">
        <v>1261</v>
      </c>
      <c r="C566" t="s">
        <v>3139</v>
      </c>
      <c r="D566" t="s">
        <v>292</v>
      </c>
      <c r="E566">
        <v>9342.4838683769995</v>
      </c>
      <c r="F566">
        <v>114.03</v>
      </c>
      <c r="G566">
        <v>-27.947496579795299</v>
      </c>
      <c r="H566">
        <v>-8.9416490882274093</v>
      </c>
      <c r="I566">
        <v>-29.120286790286698</v>
      </c>
      <c r="J566">
        <v>0.30628007908001398</v>
      </c>
      <c r="K566">
        <v>129.421798127394</v>
      </c>
      <c r="L566">
        <v>131.22623067568401</v>
      </c>
      <c r="M566">
        <v>12.622963582218601</v>
      </c>
      <c r="N566">
        <v>0.70171766277467196</v>
      </c>
      <c r="O566">
        <v>38.560028062790401</v>
      </c>
      <c r="P566">
        <v>13.1811414392059</v>
      </c>
      <c r="Q566">
        <v>8.7215942361835996E-2</v>
      </c>
    </row>
    <row r="567" spans="1:17" hidden="1" x14ac:dyDescent="0.3">
      <c r="A567" t="s">
        <v>1262</v>
      </c>
      <c r="B567" t="s">
        <v>1263</v>
      </c>
      <c r="C567" t="s">
        <v>3144</v>
      </c>
      <c r="D567" t="s">
        <v>271</v>
      </c>
      <c r="E567">
        <v>9337.1750367000004</v>
      </c>
      <c r="F567">
        <v>5980.1</v>
      </c>
      <c r="G567">
        <v>-3.3333177246708598</v>
      </c>
      <c r="H567">
        <v>-1.2902757298754699</v>
      </c>
      <c r="I567">
        <v>4.7264898417544199</v>
      </c>
      <c r="J567">
        <v>2.3948426507093599</v>
      </c>
      <c r="K567">
        <v>6132.7069330099703</v>
      </c>
      <c r="L567">
        <v>5759.58690129359</v>
      </c>
      <c r="M567">
        <v>40.350649152498299</v>
      </c>
      <c r="N567">
        <v>0.52171098188735199</v>
      </c>
      <c r="O567">
        <v>17.038176619120001</v>
      </c>
      <c r="P567">
        <v>29.439393939393899</v>
      </c>
      <c r="Q567">
        <v>0.114259327345553</v>
      </c>
    </row>
    <row r="568" spans="1:17" x14ac:dyDescent="0.3">
      <c r="A568" t="s">
        <v>1264</v>
      </c>
      <c r="B568" t="s">
        <v>1265</v>
      </c>
      <c r="C568" t="s">
        <v>3129</v>
      </c>
      <c r="D568" t="s">
        <v>562</v>
      </c>
      <c r="E568">
        <v>9192.1143862899899</v>
      </c>
      <c r="F568">
        <v>263.5</v>
      </c>
      <c r="G568">
        <v>-14.5356586595018</v>
      </c>
      <c r="H568">
        <v>0.87793671083628599</v>
      </c>
      <c r="I568">
        <v>4.6785422341195</v>
      </c>
      <c r="J568">
        <v>5.4095969819875798</v>
      </c>
      <c r="K568">
        <v>268.053172484973</v>
      </c>
      <c r="L568">
        <v>240.01750410581101</v>
      </c>
      <c r="M568">
        <v>45.617168968345197</v>
      </c>
      <c r="N568">
        <v>0.740903538489047</v>
      </c>
      <c r="O568">
        <v>12.9411764705882</v>
      </c>
      <c r="P568">
        <v>30.704365079365001</v>
      </c>
      <c r="Q568">
        <v>3.968338371308E-2</v>
      </c>
    </row>
    <row r="569" spans="1:17" hidden="1" x14ac:dyDescent="0.3">
      <c r="A569" t="s">
        <v>1266</v>
      </c>
      <c r="B569" t="s">
        <v>1267</v>
      </c>
      <c r="C569" t="s">
        <v>3144</v>
      </c>
      <c r="D569" t="s">
        <v>1111</v>
      </c>
      <c r="E569">
        <v>9187.2563733000006</v>
      </c>
      <c r="F569">
        <v>706.1</v>
      </c>
      <c r="G569">
        <v>110.405561072372</v>
      </c>
      <c r="H569">
        <v>2.3948289792056698</v>
      </c>
      <c r="I569">
        <v>43.197060752638002</v>
      </c>
      <c r="J569">
        <v>9.93579204871555</v>
      </c>
      <c r="K569">
        <v>674.386966405414</v>
      </c>
      <c r="L569">
        <v>530.02433270498</v>
      </c>
      <c r="M569">
        <v>60.5359723766976</v>
      </c>
      <c r="N569">
        <v>0.84835779261189903</v>
      </c>
      <c r="O569">
        <v>11.166973516499</v>
      </c>
      <c r="P569">
        <v>135.24904214559299</v>
      </c>
      <c r="Q569">
        <v>0.19306674879852501</v>
      </c>
    </row>
    <row r="570" spans="1:17" x14ac:dyDescent="0.3">
      <c r="A570" t="s">
        <v>1268</v>
      </c>
      <c r="B570" t="s">
        <v>1269</v>
      </c>
      <c r="C570" t="s">
        <v>3143</v>
      </c>
      <c r="D570" t="s">
        <v>276</v>
      </c>
      <c r="E570">
        <v>9182.3771672099992</v>
      </c>
      <c r="F570">
        <v>2040.25</v>
      </c>
      <c r="G570">
        <v>82.9738838857659</v>
      </c>
      <c r="H570">
        <v>20.9661450204852</v>
      </c>
      <c r="I570">
        <v>39.4092819161162</v>
      </c>
      <c r="J570">
        <v>2.3190054942225999</v>
      </c>
      <c r="K570">
        <v>1958.88318519826</v>
      </c>
      <c r="L570">
        <v>1515.1426304657</v>
      </c>
      <c r="M570">
        <v>53.9540169823103</v>
      </c>
      <c r="N570">
        <v>1.3908821146827699</v>
      </c>
      <c r="O570">
        <v>17.9634848670506</v>
      </c>
      <c r="P570">
        <v>133.946795092305</v>
      </c>
      <c r="Q570">
        <v>7.9606423583673994E-2</v>
      </c>
    </row>
    <row r="571" spans="1:17" x14ac:dyDescent="0.3">
      <c r="A571" t="s">
        <v>1270</v>
      </c>
      <c r="B571" t="s">
        <v>1271</v>
      </c>
      <c r="C571" t="s">
        <v>3137</v>
      </c>
      <c r="D571" t="s">
        <v>77</v>
      </c>
      <c r="E571">
        <v>9177.6767976699994</v>
      </c>
      <c r="F571">
        <v>802</v>
      </c>
      <c r="G571">
        <v>-6.25724726258826</v>
      </c>
      <c r="H571">
        <v>-0.59325115006853002</v>
      </c>
      <c r="I571">
        <v>-12.3969513936865</v>
      </c>
      <c r="J571">
        <v>5.8071891136585396</v>
      </c>
      <c r="K571">
        <v>796.97872835777503</v>
      </c>
      <c r="L571">
        <v>809.74226194828202</v>
      </c>
      <c r="M571">
        <v>50.326529729296801</v>
      </c>
      <c r="N571">
        <v>1.87397148850816</v>
      </c>
      <c r="O571">
        <v>24.6758104738154</v>
      </c>
      <c r="P571">
        <v>23.470094680932899</v>
      </c>
      <c r="Q571">
        <v>7.655169971919E-3</v>
      </c>
    </row>
    <row r="572" spans="1:17" x14ac:dyDescent="0.3">
      <c r="A572" t="s">
        <v>1272</v>
      </c>
      <c r="B572" t="s">
        <v>1273</v>
      </c>
      <c r="C572" t="s">
        <v>3132</v>
      </c>
      <c r="D572" t="s">
        <v>48</v>
      </c>
      <c r="E572">
        <v>9162.6232679999994</v>
      </c>
      <c r="F572">
        <v>310.14999999999998</v>
      </c>
      <c r="G572">
        <v>-15.019594742303999</v>
      </c>
      <c r="H572">
        <v>-5.3929883392958198</v>
      </c>
      <c r="I572">
        <v>6.8131995158356098</v>
      </c>
      <c r="J572">
        <v>0.12416194820109901</v>
      </c>
      <c r="K572">
        <v>340.01446722558899</v>
      </c>
      <c r="L572">
        <v>313.73016687464002</v>
      </c>
      <c r="M572">
        <v>37.709576096354503</v>
      </c>
      <c r="N572">
        <v>0.5827417760493</v>
      </c>
      <c r="O572">
        <v>33.935192648718299</v>
      </c>
      <c r="P572">
        <v>31.003167898627201</v>
      </c>
      <c r="Q572">
        <v>-7.6880695365679997E-3</v>
      </c>
    </row>
    <row r="573" spans="1:17" hidden="1" x14ac:dyDescent="0.3">
      <c r="A573" t="s">
        <v>1274</v>
      </c>
      <c r="B573" t="s">
        <v>1275</v>
      </c>
      <c r="C573" t="s">
        <v>3144</v>
      </c>
      <c r="D573" t="s">
        <v>271</v>
      </c>
      <c r="E573">
        <v>9110.2604964999991</v>
      </c>
      <c r="F573">
        <v>4319.8</v>
      </c>
      <c r="G573">
        <v>351.68943145752303</v>
      </c>
      <c r="H573">
        <v>5.9500297898250096</v>
      </c>
      <c r="I573">
        <v>187.26820246233299</v>
      </c>
      <c r="J573">
        <v>17.469671160003401</v>
      </c>
      <c r="K573">
        <v>4216.0881845538397</v>
      </c>
      <c r="L573">
        <v>2980.8694409961599</v>
      </c>
      <c r="M573">
        <v>64.456159481148106</v>
      </c>
      <c r="N573">
        <v>0.71571522714893399</v>
      </c>
      <c r="O573">
        <v>17.492707995740499</v>
      </c>
      <c r="P573">
        <v>389.21857304643203</v>
      </c>
      <c r="Q573">
        <v>0.16710988016405101</v>
      </c>
    </row>
    <row r="574" spans="1:17" x14ac:dyDescent="0.3">
      <c r="A574" t="s">
        <v>1276</v>
      </c>
      <c r="B574" t="s">
        <v>1277</v>
      </c>
      <c r="C574" t="s">
        <v>3142</v>
      </c>
      <c r="D574" t="s">
        <v>135</v>
      </c>
      <c r="E574">
        <v>9110.1051876900001</v>
      </c>
      <c r="F574">
        <v>364.95</v>
      </c>
      <c r="G574">
        <v>168.98304317200399</v>
      </c>
      <c r="H574">
        <v>-12.7628653387276</v>
      </c>
      <c r="I574">
        <v>38.277716845900798</v>
      </c>
      <c r="J574">
        <v>-0.26915281626065402</v>
      </c>
      <c r="K574">
        <v>434.40033121828998</v>
      </c>
      <c r="L574">
        <v>360.77219833256203</v>
      </c>
      <c r="M574">
        <v>15.317834144021299</v>
      </c>
      <c r="N574">
        <v>0.74281348896269705</v>
      </c>
      <c r="O574">
        <v>56.076174818468203</v>
      </c>
      <c r="P574">
        <v>202.98879202988701</v>
      </c>
      <c r="Q574">
        <v>0.102113154343923</v>
      </c>
    </row>
    <row r="575" spans="1:17" x14ac:dyDescent="0.3">
      <c r="A575" t="s">
        <v>1278</v>
      </c>
      <c r="B575" t="s">
        <v>1279</v>
      </c>
      <c r="C575" t="s">
        <v>3141</v>
      </c>
      <c r="D575" t="s">
        <v>217</v>
      </c>
      <c r="E575">
        <v>9090.9784607700003</v>
      </c>
      <c r="F575">
        <v>2227.9</v>
      </c>
      <c r="G575">
        <v>-6.6520506028194107E-2</v>
      </c>
      <c r="H575">
        <v>17.881787290636201</v>
      </c>
      <c r="I575">
        <v>-5.33583981262605</v>
      </c>
      <c r="J575">
        <v>0.86494096164026901</v>
      </c>
      <c r="K575">
        <v>2187.2447966443801</v>
      </c>
      <c r="L575">
        <v>2043.1466387549699</v>
      </c>
      <c r="M575">
        <v>55.334075436499397</v>
      </c>
      <c r="N575">
        <v>2.6409021261905399</v>
      </c>
      <c r="O575">
        <v>23.120427308227399</v>
      </c>
      <c r="P575">
        <v>52.397564812914602</v>
      </c>
      <c r="Q575">
        <v>-1.3279809069527001E-2</v>
      </c>
    </row>
    <row r="576" spans="1:17" x14ac:dyDescent="0.3">
      <c r="A576" t="s">
        <v>1280</v>
      </c>
      <c r="B576" t="s">
        <v>1281</v>
      </c>
      <c r="C576" t="s">
        <v>3139</v>
      </c>
      <c r="D576" t="s">
        <v>846</v>
      </c>
      <c r="E576">
        <v>9078.6376048719994</v>
      </c>
      <c r="F576">
        <v>185.32</v>
      </c>
      <c r="G576">
        <v>25.6126809338705</v>
      </c>
      <c r="H576">
        <v>-9.5543093094292804</v>
      </c>
      <c r="I576">
        <v>-4.3600168729327402</v>
      </c>
      <c r="J576">
        <v>-0.22829757289032199</v>
      </c>
      <c r="K576">
        <v>213.17321494800501</v>
      </c>
      <c r="L576">
        <v>194.84072241992399</v>
      </c>
      <c r="M576">
        <v>29.242478285246701</v>
      </c>
      <c r="N576">
        <v>0.53279667168202105</v>
      </c>
      <c r="O576">
        <v>42.456291819555297</v>
      </c>
      <c r="P576">
        <v>63.205636283575501</v>
      </c>
      <c r="Q576">
        <v>9.8244426918542002E-2</v>
      </c>
    </row>
    <row r="577" spans="1:17" x14ac:dyDescent="0.3">
      <c r="A577" t="s">
        <v>1282</v>
      </c>
      <c r="B577" t="s">
        <v>1283</v>
      </c>
      <c r="C577" t="s">
        <v>3135</v>
      </c>
      <c r="D577" t="s">
        <v>190</v>
      </c>
      <c r="E577">
        <v>9055.9830670399897</v>
      </c>
      <c r="F577">
        <v>1962.25</v>
      </c>
      <c r="G577">
        <v>72.082569787069104</v>
      </c>
      <c r="H577">
        <v>-7.7846020048863602</v>
      </c>
      <c r="I577">
        <v>-18.728530464889602</v>
      </c>
      <c r="J577">
        <v>-4.0107377881195898</v>
      </c>
      <c r="K577">
        <v>2119.3680046556501</v>
      </c>
      <c r="L577">
        <v>1837.65952408107</v>
      </c>
      <c r="M577">
        <v>19.540732947428602</v>
      </c>
      <c r="N577">
        <v>0.53499753665002403</v>
      </c>
      <c r="O577">
        <v>22.257612434704999</v>
      </c>
      <c r="P577">
        <v>106.79207503425</v>
      </c>
      <c r="Q577">
        <v>0.14619648595906301</v>
      </c>
    </row>
    <row r="578" spans="1:17" hidden="1" x14ac:dyDescent="0.3">
      <c r="A578" t="s">
        <v>1284</v>
      </c>
      <c r="B578" t="s">
        <v>1285</v>
      </c>
      <c r="C578" t="s">
        <v>3144</v>
      </c>
      <c r="D578" t="s">
        <v>233</v>
      </c>
      <c r="E578">
        <v>8959.1161365299995</v>
      </c>
      <c r="F578">
        <v>308.3</v>
      </c>
      <c r="G578">
        <v>-29.184368396050701</v>
      </c>
      <c r="H578">
        <v>-5.9397489437460598</v>
      </c>
      <c r="I578">
        <v>-13.156090133384801</v>
      </c>
      <c r="J578">
        <v>-3.5082790290482802</v>
      </c>
      <c r="K578">
        <v>331.04146178864698</v>
      </c>
      <c r="M578">
        <v>25.8624416189488</v>
      </c>
      <c r="N578">
        <v>0.513886929589074</v>
      </c>
      <c r="O578">
        <v>20.791436912098501</v>
      </c>
      <c r="P578">
        <v>9.3068604857294801</v>
      </c>
    </row>
    <row r="579" spans="1:17" x14ac:dyDescent="0.3">
      <c r="A579" t="s">
        <v>1286</v>
      </c>
      <c r="B579" t="s">
        <v>1287</v>
      </c>
      <c r="C579" t="s">
        <v>607</v>
      </c>
      <c r="D579" t="s">
        <v>469</v>
      </c>
      <c r="E579">
        <v>8927.6264681399898</v>
      </c>
      <c r="F579">
        <v>340.25</v>
      </c>
      <c r="G579">
        <v>69.325250937736101</v>
      </c>
      <c r="H579">
        <v>-12.9902058097629</v>
      </c>
      <c r="I579">
        <v>4.4646031350338999</v>
      </c>
      <c r="J579">
        <v>-5.8171247306339797</v>
      </c>
      <c r="K579">
        <v>384.01527098909298</v>
      </c>
      <c r="L579">
        <v>333.40425433889601</v>
      </c>
      <c r="M579">
        <v>11.022754286100801</v>
      </c>
      <c r="N579">
        <v>0.54196764965461797</v>
      </c>
      <c r="O579">
        <v>23.820720058780299</v>
      </c>
      <c r="P579">
        <v>108.040354631611</v>
      </c>
      <c r="Q579">
        <v>0.14314109480700701</v>
      </c>
    </row>
    <row r="580" spans="1:17" hidden="1" x14ac:dyDescent="0.3">
      <c r="A580" t="s">
        <v>1288</v>
      </c>
      <c r="B580" t="s">
        <v>1289</v>
      </c>
      <c r="C580" t="s">
        <v>3144</v>
      </c>
      <c r="D580" t="s">
        <v>135</v>
      </c>
      <c r="E580">
        <v>8900</v>
      </c>
      <c r="F580">
        <v>4392.1000000000004</v>
      </c>
      <c r="G580">
        <v>-33.109613238750903</v>
      </c>
      <c r="H580">
        <v>-5.7612905486145802</v>
      </c>
      <c r="I580">
        <v>-24.113651026565101</v>
      </c>
      <c r="J580">
        <v>1.62768303045625</v>
      </c>
      <c r="K580">
        <v>4591.5669819055702</v>
      </c>
      <c r="L580">
        <v>4733.8932189506404</v>
      </c>
      <c r="M580">
        <v>36.831777917394703</v>
      </c>
      <c r="N580">
        <v>0.64139771900024201</v>
      </c>
      <c r="O580">
        <v>58.785091414129901</v>
      </c>
      <c r="P580">
        <v>4.5426956263016898</v>
      </c>
      <c r="Q580">
        <v>1.3440994672987001E-2</v>
      </c>
    </row>
    <row r="581" spans="1:17" x14ac:dyDescent="0.3">
      <c r="A581" t="s">
        <v>1290</v>
      </c>
      <c r="B581" t="s">
        <v>1291</v>
      </c>
      <c r="C581" t="s">
        <v>3131</v>
      </c>
      <c r="D581" t="s">
        <v>230</v>
      </c>
      <c r="E581">
        <v>8899.6358679999994</v>
      </c>
      <c r="F581">
        <v>662.85</v>
      </c>
      <c r="G581">
        <v>-23.999014468515298</v>
      </c>
      <c r="H581">
        <v>-11.699057203488699</v>
      </c>
      <c r="I581">
        <v>5.0118208788721397</v>
      </c>
      <c r="J581">
        <v>-0.58005178659984402</v>
      </c>
      <c r="K581">
        <v>696.12202032251002</v>
      </c>
      <c r="L581">
        <v>643.17665214410601</v>
      </c>
      <c r="M581">
        <v>22.976141867636699</v>
      </c>
      <c r="N581">
        <v>0.36567542877433601</v>
      </c>
      <c r="O581">
        <v>28.988458927359101</v>
      </c>
      <c r="P581">
        <v>20.168600435097801</v>
      </c>
      <c r="Q581">
        <v>4.6600620995905E-2</v>
      </c>
    </row>
    <row r="582" spans="1:17" x14ac:dyDescent="0.3">
      <c r="A582" t="s">
        <v>1292</v>
      </c>
      <c r="B582" t="s">
        <v>1293</v>
      </c>
      <c r="C582" t="s">
        <v>3133</v>
      </c>
      <c r="D582" t="s">
        <v>51</v>
      </c>
      <c r="E582">
        <v>8844.8147048800001</v>
      </c>
      <c r="F582">
        <v>5233.2</v>
      </c>
      <c r="G582">
        <v>-22.9293263503445</v>
      </c>
      <c r="H582">
        <v>1.12832071479424</v>
      </c>
      <c r="I582">
        <v>-0.73406287849291996</v>
      </c>
      <c r="J582">
        <v>0.78554734293954398</v>
      </c>
      <c r="K582">
        <v>5246.9644830600801</v>
      </c>
      <c r="L582">
        <v>5090.4755144025103</v>
      </c>
      <c r="M582">
        <v>48.387628044775902</v>
      </c>
      <c r="N582">
        <v>1.25443650136458</v>
      </c>
      <c r="O582">
        <v>7.8279064434762802</v>
      </c>
      <c r="P582">
        <v>12.8684043092385</v>
      </c>
      <c r="Q582">
        <v>-6.3607501214330994E-2</v>
      </c>
    </row>
    <row r="583" spans="1:17" x14ac:dyDescent="0.3">
      <c r="A583" t="s">
        <v>1294</v>
      </c>
      <c r="B583" t="s">
        <v>1295</v>
      </c>
      <c r="C583" t="s">
        <v>3139</v>
      </c>
      <c r="D583" t="s">
        <v>89</v>
      </c>
      <c r="E583">
        <v>8819.1714932649993</v>
      </c>
      <c r="F583">
        <v>4212.05</v>
      </c>
      <c r="G583">
        <v>88.232781947028599</v>
      </c>
      <c r="H583">
        <v>25.920319273733199</v>
      </c>
      <c r="I583">
        <v>85.914368579210702</v>
      </c>
      <c r="J583">
        <v>15.3657709310357</v>
      </c>
      <c r="K583">
        <v>3689.6986687120402</v>
      </c>
      <c r="L583">
        <v>2902.2737332096499</v>
      </c>
      <c r="M583">
        <v>86.637666601379806</v>
      </c>
      <c r="N583">
        <v>2.2471154321072202</v>
      </c>
      <c r="O583">
        <v>6.8363385999691202</v>
      </c>
      <c r="P583">
        <v>164.07836990595601</v>
      </c>
      <c r="Q583">
        <v>4.3381856367399999E-4</v>
      </c>
    </row>
    <row r="584" spans="1:17" x14ac:dyDescent="0.3">
      <c r="A584" t="s">
        <v>1296</v>
      </c>
      <c r="B584" t="s">
        <v>1297</v>
      </c>
      <c r="C584" t="s">
        <v>3141</v>
      </c>
      <c r="D584" t="s">
        <v>276</v>
      </c>
      <c r="E584">
        <v>8809.7238047999999</v>
      </c>
      <c r="F584">
        <v>3502.3</v>
      </c>
      <c r="G584">
        <v>106.399611313416</v>
      </c>
      <c r="H584">
        <v>12.085349215437001</v>
      </c>
      <c r="I584">
        <v>86.893346839292903</v>
      </c>
      <c r="J584">
        <v>8.3956521135635498</v>
      </c>
      <c r="K584">
        <v>3171.9152995219602</v>
      </c>
      <c r="L584">
        <v>2319.2611961000598</v>
      </c>
      <c r="M584">
        <v>68.834586388736497</v>
      </c>
      <c r="N584">
        <v>1.13555233419698</v>
      </c>
      <c r="O584">
        <v>14.066470605030901</v>
      </c>
      <c r="P584">
        <v>175.771653543307</v>
      </c>
      <c r="Q584">
        <v>0.14709442149365801</v>
      </c>
    </row>
    <row r="585" spans="1:17" hidden="1" x14ac:dyDescent="0.3">
      <c r="A585" t="s">
        <v>1298</v>
      </c>
      <c r="B585" t="s">
        <v>1299</v>
      </c>
      <c r="C585" t="s">
        <v>3144</v>
      </c>
      <c r="D585" t="s">
        <v>135</v>
      </c>
      <c r="E585">
        <v>8803.2811041000004</v>
      </c>
      <c r="F585">
        <v>693.95</v>
      </c>
      <c r="G585">
        <v>3.5093723557418302</v>
      </c>
      <c r="H585">
        <v>1.4366487638243901</v>
      </c>
      <c r="I585">
        <v>-7.0845945290172399</v>
      </c>
      <c r="J585">
        <v>-0.701653742635577</v>
      </c>
      <c r="K585">
        <v>716.49951888381395</v>
      </c>
      <c r="L585">
        <v>677.04466210617204</v>
      </c>
      <c r="M585">
        <v>34.120531040863703</v>
      </c>
      <c r="N585">
        <v>0.48498704534959203</v>
      </c>
      <c r="O585">
        <v>13.8914907414078</v>
      </c>
      <c r="P585">
        <v>33.967181467181398</v>
      </c>
    </row>
    <row r="586" spans="1:17" x14ac:dyDescent="0.3">
      <c r="A586" t="s">
        <v>1300</v>
      </c>
      <c r="B586" t="s">
        <v>1301</v>
      </c>
      <c r="C586" t="s">
        <v>3141</v>
      </c>
      <c r="D586" t="s">
        <v>271</v>
      </c>
      <c r="E586">
        <v>8775.58142184799</v>
      </c>
      <c r="F586">
        <v>72.13</v>
      </c>
      <c r="G586">
        <v>41.777513384187998</v>
      </c>
      <c r="H586">
        <v>1.8031010761884201</v>
      </c>
      <c r="I586">
        <v>18.208923148842</v>
      </c>
      <c r="J586">
        <v>-3.8805969190701002</v>
      </c>
      <c r="K586">
        <v>78.037652179336405</v>
      </c>
      <c r="L586">
        <v>65.679617130355794</v>
      </c>
      <c r="M586">
        <v>39.149108699610402</v>
      </c>
      <c r="N586">
        <v>0.976189594053128</v>
      </c>
      <c r="O586">
        <v>29.488423679467601</v>
      </c>
      <c r="P586">
        <v>82.146464646464594</v>
      </c>
      <c r="Q586">
        <v>0.21406689334479501</v>
      </c>
    </row>
    <row r="587" spans="1:17" x14ac:dyDescent="0.3">
      <c r="A587" t="s">
        <v>1302</v>
      </c>
      <c r="B587" t="s">
        <v>1303</v>
      </c>
      <c r="C587" t="s">
        <v>3135</v>
      </c>
      <c r="D587" t="s">
        <v>190</v>
      </c>
      <c r="E587">
        <v>8736.326352</v>
      </c>
      <c r="F587">
        <v>561.65</v>
      </c>
      <c r="G587">
        <v>-7.2006477954053398</v>
      </c>
      <c r="H587">
        <v>1.35888412376418</v>
      </c>
      <c r="I587">
        <v>-5.4679908065618799</v>
      </c>
      <c r="J587">
        <v>2.1802648766205399</v>
      </c>
      <c r="K587">
        <v>579.10531333135702</v>
      </c>
      <c r="L587">
        <v>552.17508102823604</v>
      </c>
      <c r="M587">
        <v>45.678779739173898</v>
      </c>
      <c r="N587">
        <v>0.772148371491017</v>
      </c>
      <c r="O587">
        <v>26.021543665984101</v>
      </c>
      <c r="P587">
        <v>29.7113163972286</v>
      </c>
      <c r="Q587">
        <v>6.5679199321030002E-2</v>
      </c>
    </row>
    <row r="588" spans="1:17" x14ac:dyDescent="0.3">
      <c r="A588" t="s">
        <v>1304</v>
      </c>
      <c r="B588" t="s">
        <v>1305</v>
      </c>
      <c r="C588" t="s">
        <v>3135</v>
      </c>
      <c r="D588" t="s">
        <v>190</v>
      </c>
      <c r="E588">
        <v>8732.3389656599993</v>
      </c>
      <c r="F588">
        <v>1550.55</v>
      </c>
      <c r="G588">
        <v>43.405659130392003</v>
      </c>
      <c r="H588">
        <v>16.904431313280199</v>
      </c>
      <c r="I588">
        <v>36.612733665755499</v>
      </c>
      <c r="J588">
        <v>-0.32115425139394699</v>
      </c>
      <c r="K588">
        <v>1511.67369554315</v>
      </c>
      <c r="L588">
        <v>1243.05734062037</v>
      </c>
      <c r="M588">
        <v>45.893189703181598</v>
      </c>
      <c r="N588">
        <v>0.61308875364328597</v>
      </c>
      <c r="O588">
        <v>13.398471510109299</v>
      </c>
      <c r="P588">
        <v>88.976234003656302</v>
      </c>
      <c r="Q588">
        <v>8.0512141712208996E-2</v>
      </c>
    </row>
    <row r="589" spans="1:17" hidden="1" x14ac:dyDescent="0.3">
      <c r="A589" t="s">
        <v>1306</v>
      </c>
      <c r="B589" t="s">
        <v>1307</v>
      </c>
      <c r="C589" t="s">
        <v>3144</v>
      </c>
      <c r="D589" t="s">
        <v>57</v>
      </c>
      <c r="E589">
        <v>8704.9415990599991</v>
      </c>
      <c r="F589">
        <v>15.39</v>
      </c>
      <c r="G589">
        <v>105.26402058521001</v>
      </c>
      <c r="H589">
        <v>5.4866823955313304</v>
      </c>
      <c r="I589">
        <v>58.984606540183798</v>
      </c>
      <c r="J589">
        <v>14.2049510397456</v>
      </c>
      <c r="K589">
        <v>15.640311951695899</v>
      </c>
      <c r="L589">
        <v>13.2929858629251</v>
      </c>
      <c r="M589">
        <v>60.557741756494202</v>
      </c>
      <c r="N589">
        <v>1.33105600041504</v>
      </c>
      <c r="O589">
        <v>37.1020142949967</v>
      </c>
      <c r="P589">
        <v>133.18181818181799</v>
      </c>
      <c r="Q589">
        <v>0.113550315399191</v>
      </c>
    </row>
    <row r="590" spans="1:17" x14ac:dyDescent="0.3">
      <c r="A590" t="s">
        <v>1308</v>
      </c>
      <c r="B590" t="s">
        <v>1309</v>
      </c>
      <c r="C590" t="s">
        <v>3143</v>
      </c>
      <c r="D590" t="s">
        <v>276</v>
      </c>
      <c r="E590">
        <v>8688.9975721350002</v>
      </c>
      <c r="F590">
        <v>677.65</v>
      </c>
      <c r="G590">
        <v>-13.644833118164</v>
      </c>
      <c r="H590">
        <v>-1.4898559659606201</v>
      </c>
      <c r="I590">
        <v>-0.80261656262495795</v>
      </c>
      <c r="J590">
        <v>4.9804134095252399</v>
      </c>
      <c r="K590">
        <v>713.55835840212899</v>
      </c>
      <c r="L590">
        <v>676.79281314939499</v>
      </c>
      <c r="M590">
        <v>46.724264112655803</v>
      </c>
      <c r="N590">
        <v>0.52818021361282597</v>
      </c>
      <c r="O590">
        <v>23.618387072972698</v>
      </c>
      <c r="P590">
        <v>32.859523576119898</v>
      </c>
    </row>
    <row r="591" spans="1:17" hidden="1" x14ac:dyDescent="0.3">
      <c r="A591" t="s">
        <v>1310</v>
      </c>
      <c r="B591" t="s">
        <v>1311</v>
      </c>
      <c r="C591" t="s">
        <v>3144</v>
      </c>
      <c r="D591" t="s">
        <v>21</v>
      </c>
      <c r="E591">
        <v>8680.7095489500007</v>
      </c>
      <c r="F591">
        <v>1493.55</v>
      </c>
      <c r="G591">
        <v>91.832165084389104</v>
      </c>
      <c r="H591">
        <v>-18.066849928237101</v>
      </c>
      <c r="I591">
        <v>15.264117839321001</v>
      </c>
      <c r="J591">
        <v>-0.71599332053125997</v>
      </c>
      <c r="K591">
        <v>1684.0776110152301</v>
      </c>
      <c r="L591">
        <v>1353.9895378650201</v>
      </c>
      <c r="M591">
        <v>26.6422148790565</v>
      </c>
      <c r="N591">
        <v>0.45643802487903001</v>
      </c>
      <c r="O591">
        <v>33.356767433296497</v>
      </c>
      <c r="P591">
        <v>126.28688307261</v>
      </c>
      <c r="Q591">
        <v>0.23988590304966001</v>
      </c>
    </row>
    <row r="592" spans="1:17" x14ac:dyDescent="0.3">
      <c r="A592" t="s">
        <v>1312</v>
      </c>
      <c r="B592" t="s">
        <v>1313</v>
      </c>
      <c r="C592" t="s">
        <v>3128</v>
      </c>
      <c r="D592" t="s">
        <v>287</v>
      </c>
      <c r="E592">
        <v>8671.5472886000007</v>
      </c>
      <c r="F592">
        <v>727.8</v>
      </c>
      <c r="G592">
        <v>-3.6392983181087102</v>
      </c>
      <c r="H592">
        <v>5.73241155726062E-2</v>
      </c>
      <c r="I592">
        <v>-7.0484538838114599</v>
      </c>
      <c r="J592">
        <v>5.15738815107885</v>
      </c>
      <c r="K592">
        <v>747.57989745749796</v>
      </c>
      <c r="L592">
        <v>720.24383612691599</v>
      </c>
      <c r="M592">
        <v>47.265940588786897</v>
      </c>
      <c r="N592">
        <v>0.61648717697937505</v>
      </c>
      <c r="O592">
        <v>26.6419345974168</v>
      </c>
      <c r="P592">
        <v>25.818999049183098</v>
      </c>
      <c r="Q592">
        <v>7.9795907486575002E-2</v>
      </c>
    </row>
    <row r="593" spans="1:17" x14ac:dyDescent="0.3">
      <c r="A593" t="s">
        <v>1314</v>
      </c>
      <c r="B593" t="s">
        <v>1315</v>
      </c>
      <c r="C593" t="s">
        <v>3140</v>
      </c>
      <c r="D593" t="s">
        <v>436</v>
      </c>
      <c r="E593">
        <v>8665.6888788359993</v>
      </c>
      <c r="F593">
        <v>186.75</v>
      </c>
      <c r="G593">
        <v>-37.6364636189004</v>
      </c>
      <c r="H593">
        <v>-2.4645282778245901</v>
      </c>
      <c r="I593">
        <v>-1.08517769018435</v>
      </c>
      <c r="J593">
        <v>3.4672551516737702</v>
      </c>
      <c r="K593">
        <v>196.68728608814499</v>
      </c>
      <c r="L593">
        <v>193.49019694848701</v>
      </c>
      <c r="M593">
        <v>39.7949524319164</v>
      </c>
      <c r="N593">
        <v>0.51607638355246799</v>
      </c>
      <c r="O593">
        <v>23.775100401606402</v>
      </c>
      <c r="P593">
        <v>28.793103448275801</v>
      </c>
    </row>
    <row r="594" spans="1:17" x14ac:dyDescent="0.3">
      <c r="A594" t="s">
        <v>1316</v>
      </c>
      <c r="B594" t="s">
        <v>1317</v>
      </c>
      <c r="C594" t="s">
        <v>3129</v>
      </c>
      <c r="D594" t="s">
        <v>24</v>
      </c>
      <c r="E594">
        <v>8658.8149838240006</v>
      </c>
      <c r="F594">
        <v>222.52</v>
      </c>
      <c r="G594">
        <v>-32.8843160917368</v>
      </c>
      <c r="H594">
        <v>4.7301326553899701</v>
      </c>
      <c r="I594">
        <v>-15.627884387872999</v>
      </c>
      <c r="J594">
        <v>1.7026601144206199</v>
      </c>
      <c r="K594">
        <v>228.28544903584901</v>
      </c>
      <c r="L594">
        <v>223.91649848663599</v>
      </c>
      <c r="M594">
        <v>40.265666194969299</v>
      </c>
      <c r="N594">
        <v>0.87340592222594904</v>
      </c>
      <c r="O594">
        <v>28.774941578285102</v>
      </c>
      <c r="P594">
        <v>15.8958333333333</v>
      </c>
      <c r="Q594">
        <v>0.12908366473100799</v>
      </c>
    </row>
    <row r="595" spans="1:17" hidden="1" x14ac:dyDescent="0.3">
      <c r="A595" t="s">
        <v>1318</v>
      </c>
      <c r="B595" t="s">
        <v>1319</v>
      </c>
      <c r="C595" t="s">
        <v>3144</v>
      </c>
      <c r="D595" t="s">
        <v>89</v>
      </c>
      <c r="E595">
        <v>8658.5831348899992</v>
      </c>
      <c r="F595">
        <v>753.5</v>
      </c>
      <c r="G595">
        <v>-10.941674476666501</v>
      </c>
      <c r="H595">
        <v>-3.8544418798034599</v>
      </c>
      <c r="I595">
        <v>-11.134827304121901</v>
      </c>
      <c r="J595">
        <v>-4.9107922701521999E-2</v>
      </c>
      <c r="K595">
        <v>811.29999498625205</v>
      </c>
      <c r="L595">
        <v>763.83601693326398</v>
      </c>
      <c r="M595">
        <v>36.267793765185999</v>
      </c>
      <c r="N595">
        <v>0.69048023852124496</v>
      </c>
      <c r="O595">
        <v>25.202388852023802</v>
      </c>
      <c r="P595">
        <v>22.321428571428498</v>
      </c>
      <c r="Q595">
        <v>0.12850266410363601</v>
      </c>
    </row>
    <row r="596" spans="1:17" hidden="1" x14ac:dyDescent="0.3">
      <c r="A596" t="s">
        <v>1320</v>
      </c>
      <c r="B596" t="s">
        <v>1321</v>
      </c>
      <c r="C596" t="s">
        <v>3144</v>
      </c>
      <c r="D596" t="s">
        <v>745</v>
      </c>
      <c r="E596">
        <v>8642.3479203879997</v>
      </c>
      <c r="F596">
        <v>522.26</v>
      </c>
      <c r="G596">
        <v>-10.0061024102747</v>
      </c>
      <c r="H596">
        <v>3.0750434016138501</v>
      </c>
      <c r="I596">
        <v>-4.9034450000468999</v>
      </c>
      <c r="J596">
        <v>0.66254347746839004</v>
      </c>
      <c r="K596">
        <v>533.02383055145401</v>
      </c>
      <c r="L596">
        <v>506.10419749733097</v>
      </c>
      <c r="M596">
        <v>73.886051750125603</v>
      </c>
      <c r="N596">
        <v>0.61431271834578705</v>
      </c>
      <c r="O596">
        <v>7.4120170030253103</v>
      </c>
      <c r="P596">
        <v>21.702048330342699</v>
      </c>
      <c r="Q596">
        <v>-1.0545973830429E-2</v>
      </c>
    </row>
    <row r="597" spans="1:17" x14ac:dyDescent="0.3">
      <c r="A597" t="s">
        <v>1322</v>
      </c>
      <c r="B597" t="s">
        <v>1323</v>
      </c>
      <c r="C597" t="s">
        <v>3141</v>
      </c>
      <c r="D597" t="s">
        <v>271</v>
      </c>
      <c r="E597">
        <v>8589.5256862999995</v>
      </c>
      <c r="F597">
        <v>1222</v>
      </c>
      <c r="G597">
        <v>56.7148265885453</v>
      </c>
      <c r="H597">
        <v>-2.363551677092</v>
      </c>
      <c r="I597">
        <v>65.262033720438595</v>
      </c>
      <c r="J597">
        <v>-1.6353778419098299</v>
      </c>
      <c r="K597">
        <v>1286.8626713287599</v>
      </c>
      <c r="L597">
        <v>1072.6930238963701</v>
      </c>
      <c r="M597">
        <v>57.184657154571198</v>
      </c>
      <c r="N597">
        <v>0.73159312392798803</v>
      </c>
      <c r="O597">
        <v>19.0466448445171</v>
      </c>
      <c r="P597">
        <v>125.857129655299</v>
      </c>
    </row>
    <row r="598" spans="1:17" x14ac:dyDescent="0.3">
      <c r="A598" t="s">
        <v>1324</v>
      </c>
      <c r="B598" t="s">
        <v>1325</v>
      </c>
      <c r="C598" t="s">
        <v>3129</v>
      </c>
      <c r="D598" t="s">
        <v>24</v>
      </c>
      <c r="E598">
        <v>8566.0533917640005</v>
      </c>
      <c r="F598">
        <v>73.489999999999995</v>
      </c>
      <c r="G598">
        <v>-46.844529256744899</v>
      </c>
      <c r="H598">
        <v>-8.8375973856012404</v>
      </c>
      <c r="I598">
        <v>-36.646272580695303</v>
      </c>
      <c r="J598">
        <v>-0.754261933510599</v>
      </c>
      <c r="K598">
        <v>82.440851407705097</v>
      </c>
      <c r="L598">
        <v>89.431865853424597</v>
      </c>
      <c r="M598">
        <v>18.847027631529599</v>
      </c>
      <c r="N598">
        <v>0.80594436561244898</v>
      </c>
      <c r="O598">
        <v>58.5249693835896</v>
      </c>
      <c r="P598">
        <v>0.65744418572797303</v>
      </c>
      <c r="Q598">
        <v>5.9998292246799998E-4</v>
      </c>
    </row>
    <row r="599" spans="1:17" x14ac:dyDescent="0.3">
      <c r="A599" t="s">
        <v>1326</v>
      </c>
      <c r="B599" t="s">
        <v>1327</v>
      </c>
      <c r="C599" t="s">
        <v>3133</v>
      </c>
      <c r="D599" t="s">
        <v>51</v>
      </c>
      <c r="E599">
        <v>8557.9167423750005</v>
      </c>
      <c r="F599">
        <v>481.5</v>
      </c>
      <c r="G599">
        <v>-9.69140135134381</v>
      </c>
      <c r="H599">
        <v>-4.1347909261455298</v>
      </c>
      <c r="I599">
        <v>9.7740748231149208</v>
      </c>
      <c r="J599">
        <v>-5.6648900415349403E-2</v>
      </c>
      <c r="K599">
        <v>487.70747792481302</v>
      </c>
      <c r="L599">
        <v>418.37035960850699</v>
      </c>
      <c r="M599">
        <v>35.999478384506503</v>
      </c>
      <c r="N599">
        <v>0.411268730943674</v>
      </c>
      <c r="O599">
        <v>14.922118380062299</v>
      </c>
      <c r="P599">
        <v>50.704225352112601</v>
      </c>
    </row>
    <row r="600" spans="1:17" x14ac:dyDescent="0.3">
      <c r="A600" t="s">
        <v>1328</v>
      </c>
      <c r="B600" t="s">
        <v>1329</v>
      </c>
      <c r="C600" t="s">
        <v>3141</v>
      </c>
      <c r="D600" t="s">
        <v>375</v>
      </c>
      <c r="E600">
        <v>8549.5525615499992</v>
      </c>
      <c r="F600">
        <v>362.1</v>
      </c>
      <c r="G600">
        <v>140.561112873452</v>
      </c>
      <c r="H600">
        <v>-6.2867055068888202</v>
      </c>
      <c r="I600">
        <v>22.403990962496501</v>
      </c>
      <c r="J600">
        <v>0.51064276016613197</v>
      </c>
      <c r="K600">
        <v>381.01577975447401</v>
      </c>
      <c r="L600">
        <v>296.91423219687101</v>
      </c>
      <c r="M600">
        <v>29.816917269006002</v>
      </c>
      <c r="N600">
        <v>0.57479451428880002</v>
      </c>
      <c r="O600">
        <v>23.3913283623308</v>
      </c>
      <c r="P600">
        <v>158.45824411134899</v>
      </c>
      <c r="Q600">
        <v>0.171237552354326</v>
      </c>
    </row>
    <row r="601" spans="1:17" hidden="1" x14ac:dyDescent="0.3">
      <c r="A601" t="s">
        <v>1330</v>
      </c>
      <c r="B601" t="s">
        <v>1331</v>
      </c>
      <c r="C601" t="s">
        <v>3144</v>
      </c>
      <c r="D601" t="s">
        <v>117</v>
      </c>
      <c r="E601">
        <v>8547.3774766250008</v>
      </c>
      <c r="F601">
        <v>343.15</v>
      </c>
      <c r="G601">
        <v>272.38364892434998</v>
      </c>
      <c r="H601">
        <v>-4.7871348182242004</v>
      </c>
      <c r="I601">
        <v>60.4578114362074</v>
      </c>
      <c r="J601">
        <v>4.2869498449333898</v>
      </c>
      <c r="K601">
        <v>358.68769658893098</v>
      </c>
      <c r="L601">
        <v>279.97923939447998</v>
      </c>
      <c r="M601">
        <v>28.367329134297599</v>
      </c>
      <c r="N601">
        <v>0.34147883118491701</v>
      </c>
      <c r="O601">
        <v>16.377677400553701</v>
      </c>
      <c r="P601">
        <v>335.74603174603101</v>
      </c>
      <c r="Q601">
        <v>0.14981915816984001</v>
      </c>
    </row>
    <row r="602" spans="1:17" hidden="1" x14ac:dyDescent="0.3">
      <c r="A602" t="s">
        <v>1332</v>
      </c>
      <c r="B602" t="s">
        <v>1333</v>
      </c>
      <c r="C602" t="s">
        <v>3144</v>
      </c>
      <c r="D602" t="s">
        <v>48</v>
      </c>
      <c r="E602">
        <v>8529.0961079999997</v>
      </c>
      <c r="F602">
        <v>800.2</v>
      </c>
      <c r="G602">
        <v>5076.6963074141104</v>
      </c>
      <c r="H602">
        <v>152.75280032796601</v>
      </c>
      <c r="I602">
        <v>372.49340172569703</v>
      </c>
      <c r="J602">
        <v>19.689043666695301</v>
      </c>
      <c r="K602">
        <v>432.48405186584</v>
      </c>
      <c r="L602">
        <v>219.868241458543</v>
      </c>
      <c r="M602">
        <v>99.944654973881796</v>
      </c>
      <c r="N602">
        <v>2.8476979988753</v>
      </c>
      <c r="O602">
        <v>10.522369407648</v>
      </c>
      <c r="P602">
        <v>5102.8608582574698</v>
      </c>
    </row>
    <row r="603" spans="1:17" x14ac:dyDescent="0.3">
      <c r="A603" t="s">
        <v>1334</v>
      </c>
      <c r="B603" t="s">
        <v>1335</v>
      </c>
      <c r="C603" t="s">
        <v>3143</v>
      </c>
      <c r="D603" t="s">
        <v>406</v>
      </c>
      <c r="E603">
        <v>8516.2617711599996</v>
      </c>
      <c r="F603">
        <v>207.27</v>
      </c>
      <c r="G603">
        <v>-2.4581945318124401</v>
      </c>
      <c r="H603">
        <v>-6.1593916355624101</v>
      </c>
      <c r="I603">
        <v>-22.791139837332398</v>
      </c>
      <c r="J603">
        <v>1.5664648549564599</v>
      </c>
      <c r="K603">
        <v>226.52223939049699</v>
      </c>
      <c r="L603">
        <v>224.47674983649</v>
      </c>
      <c r="M603">
        <v>32.862654872611898</v>
      </c>
      <c r="N603">
        <v>0.54064252878292995</v>
      </c>
      <c r="O603">
        <v>55.473536932503499</v>
      </c>
      <c r="P603">
        <v>24.711191335740001</v>
      </c>
      <c r="Q603">
        <v>4.9931347024535E-2</v>
      </c>
    </row>
    <row r="604" spans="1:17" x14ac:dyDescent="0.3">
      <c r="A604" t="s">
        <v>1336</v>
      </c>
      <c r="B604" t="s">
        <v>1337</v>
      </c>
      <c r="C604" t="s">
        <v>3141</v>
      </c>
      <c r="D604" t="s">
        <v>446</v>
      </c>
      <c r="E604">
        <v>8481.4826553399998</v>
      </c>
      <c r="F604">
        <v>615.95000000000005</v>
      </c>
      <c r="G604">
        <v>-26.897830456576301</v>
      </c>
      <c r="H604">
        <v>-4.5926067363893699</v>
      </c>
      <c r="I604">
        <v>-41.666952883051898</v>
      </c>
      <c r="J604">
        <v>3.1024465832038701</v>
      </c>
      <c r="K604">
        <v>652.39431187801301</v>
      </c>
      <c r="L604">
        <v>709.091664807538</v>
      </c>
      <c r="M604">
        <v>37.368399250345398</v>
      </c>
      <c r="N604">
        <v>0.52318582643263001</v>
      </c>
      <c r="O604">
        <v>78.098871661660795</v>
      </c>
      <c r="P604">
        <v>8.2037768994290801</v>
      </c>
      <c r="Q604">
        <v>0.13645980115537601</v>
      </c>
    </row>
    <row r="605" spans="1:17" x14ac:dyDescent="0.3">
      <c r="A605" t="s">
        <v>1338</v>
      </c>
      <c r="B605" t="s">
        <v>1339</v>
      </c>
      <c r="C605" t="s">
        <v>3133</v>
      </c>
      <c r="D605" t="s">
        <v>51</v>
      </c>
      <c r="E605">
        <v>8445.7731074999992</v>
      </c>
      <c r="F605">
        <v>504.3</v>
      </c>
      <c r="G605">
        <v>9.3271203011847099</v>
      </c>
      <c r="H605">
        <v>-8.9236708239287097</v>
      </c>
      <c r="I605">
        <v>1.9179436175048901</v>
      </c>
      <c r="J605">
        <v>0.29208803999010002</v>
      </c>
      <c r="K605">
        <v>534.04877755999098</v>
      </c>
      <c r="L605">
        <v>473.44148269105</v>
      </c>
      <c r="M605">
        <v>26.057737788415398</v>
      </c>
      <c r="N605">
        <v>0.34981391215971402</v>
      </c>
      <c r="O605">
        <v>30.646440610747501</v>
      </c>
      <c r="P605">
        <v>46.897757063792596</v>
      </c>
      <c r="Q605">
        <v>2.7797099698745002E-2</v>
      </c>
    </row>
    <row r="606" spans="1:17" x14ac:dyDescent="0.3">
      <c r="A606" t="s">
        <v>1340</v>
      </c>
      <c r="B606" t="s">
        <v>1341</v>
      </c>
      <c r="C606" t="s">
        <v>3137</v>
      </c>
      <c r="D606" t="s">
        <v>77</v>
      </c>
      <c r="E606">
        <v>8421.5031686120001</v>
      </c>
      <c r="F606">
        <v>208.96</v>
      </c>
      <c r="G606">
        <v>7.8700867448363203</v>
      </c>
      <c r="H606">
        <v>-4.4922823017432103</v>
      </c>
      <c r="I606">
        <v>-21.500005348457702</v>
      </c>
      <c r="J606">
        <v>6.06509061540332</v>
      </c>
      <c r="K606">
        <v>212.50267530149401</v>
      </c>
      <c r="L606">
        <v>203.30676100319801</v>
      </c>
      <c r="M606">
        <v>46.526900818991997</v>
      </c>
      <c r="N606">
        <v>1.0820877026101201</v>
      </c>
      <c r="O606">
        <v>22.511485451761001</v>
      </c>
      <c r="P606">
        <v>42.149659863945502</v>
      </c>
      <c r="Q606">
        <v>7.5761334968817998E-2</v>
      </c>
    </row>
    <row r="607" spans="1:17" hidden="1" x14ac:dyDescent="0.3">
      <c r="A607" t="s">
        <v>1342</v>
      </c>
      <c r="B607" t="s">
        <v>1343</v>
      </c>
      <c r="C607" t="s">
        <v>3144</v>
      </c>
      <c r="D607" t="s">
        <v>48</v>
      </c>
      <c r="E607">
        <v>8387.0800065000003</v>
      </c>
      <c r="F607">
        <v>707.9</v>
      </c>
      <c r="G607">
        <v>216.39533301824</v>
      </c>
      <c r="H607">
        <v>-2.0243333744130001</v>
      </c>
      <c r="I607">
        <v>197.1786829218</v>
      </c>
      <c r="J607">
        <v>1.8939824237423799</v>
      </c>
      <c r="K607">
        <v>683.90025873602406</v>
      </c>
      <c r="L607">
        <v>438.50760458002901</v>
      </c>
      <c r="M607">
        <v>43.883989880780199</v>
      </c>
      <c r="N607">
        <v>0.874006783677302</v>
      </c>
      <c r="O607">
        <v>25.293120497245301</v>
      </c>
      <c r="P607">
        <v>358.039469427369</v>
      </c>
    </row>
    <row r="608" spans="1:17" hidden="1" x14ac:dyDescent="0.3">
      <c r="A608" t="s">
        <v>1344</v>
      </c>
      <c r="B608" t="s">
        <v>1345</v>
      </c>
      <c r="C608" t="s">
        <v>3144</v>
      </c>
      <c r="D608" t="s">
        <v>114</v>
      </c>
      <c r="E608">
        <v>8378.6886796250001</v>
      </c>
      <c r="F608">
        <v>2572.8000000000002</v>
      </c>
      <c r="G608">
        <v>-43.649853875121998</v>
      </c>
      <c r="H608">
        <v>-4.3802078980044401</v>
      </c>
      <c r="I608">
        <v>-16.678464451086501</v>
      </c>
      <c r="J608">
        <v>3.54940076164121</v>
      </c>
      <c r="K608">
        <v>2702.4689000870599</v>
      </c>
      <c r="L608">
        <v>2700.93754622388</v>
      </c>
      <c r="M608">
        <v>40.3206642178476</v>
      </c>
      <c r="N608">
        <v>0.85106008908974595</v>
      </c>
      <c r="O608">
        <v>36.038557213930297</v>
      </c>
      <c r="P608">
        <v>9.5274584929757307</v>
      </c>
      <c r="Q608">
        <v>-2.1935192126652001E-2</v>
      </c>
    </row>
    <row r="609" spans="1:17" hidden="1" x14ac:dyDescent="0.3">
      <c r="A609" t="s">
        <v>1346</v>
      </c>
      <c r="B609" t="s">
        <v>1347</v>
      </c>
      <c r="C609" t="s">
        <v>3144</v>
      </c>
      <c r="D609" t="s">
        <v>745</v>
      </c>
      <c r="E609">
        <v>8375.5088797930002</v>
      </c>
      <c r="F609">
        <v>264.58</v>
      </c>
      <c r="G609">
        <v>3.62059582592159</v>
      </c>
      <c r="H609">
        <v>1.4931511365538399</v>
      </c>
      <c r="I609">
        <v>1.53384095494812</v>
      </c>
      <c r="J609">
        <v>0.17060950320346799</v>
      </c>
      <c r="K609">
        <v>264.21890169804601</v>
      </c>
      <c r="L609">
        <v>244.28974060546699</v>
      </c>
      <c r="M609">
        <v>59.785019392106697</v>
      </c>
      <c r="N609">
        <v>0.99381617925233501</v>
      </c>
      <c r="O609">
        <v>4.7887217476755701</v>
      </c>
      <c r="P609">
        <v>34.372778059928798</v>
      </c>
      <c r="Q609">
        <v>1.1816369177710001E-3</v>
      </c>
    </row>
    <row r="610" spans="1:17" hidden="1" x14ac:dyDescent="0.3">
      <c r="A610" t="s">
        <v>1348</v>
      </c>
      <c r="B610" t="s">
        <v>1349</v>
      </c>
      <c r="C610" t="s">
        <v>3144</v>
      </c>
      <c r="D610" t="s">
        <v>1350</v>
      </c>
      <c r="E610">
        <v>8369.7008711939998</v>
      </c>
      <c r="F610">
        <v>1230.3900000000001</v>
      </c>
      <c r="K610">
        <v>1221.0284065276701</v>
      </c>
      <c r="L610">
        <v>1201.49851616978</v>
      </c>
      <c r="M610">
        <v>68.273684852772604</v>
      </c>
      <c r="N610">
        <v>1</v>
      </c>
      <c r="Q610">
        <v>-6.1080809493942997E-2</v>
      </c>
    </row>
    <row r="611" spans="1:17" hidden="1" x14ac:dyDescent="0.3">
      <c r="A611" t="s">
        <v>1351</v>
      </c>
      <c r="B611" t="s">
        <v>1352</v>
      </c>
      <c r="C611" t="s">
        <v>3144</v>
      </c>
      <c r="D611" t="s">
        <v>436</v>
      </c>
      <c r="E611">
        <v>8323.0194093749997</v>
      </c>
      <c r="F611">
        <v>1005.25</v>
      </c>
      <c r="G611">
        <v>1.99889659719463</v>
      </c>
      <c r="H611">
        <v>-0.72301152500596</v>
      </c>
      <c r="I611">
        <v>5.34997016730859</v>
      </c>
      <c r="J611">
        <v>2.8270774141224799</v>
      </c>
      <c r="K611">
        <v>1055.3764706766401</v>
      </c>
      <c r="L611">
        <v>941.03305068896304</v>
      </c>
      <c r="M611">
        <v>38.640657496946197</v>
      </c>
      <c r="N611">
        <v>0.34995128415889798</v>
      </c>
      <c r="O611">
        <v>23.153444416811698</v>
      </c>
      <c r="P611">
        <v>32.679997360258703</v>
      </c>
      <c r="Q611">
        <v>9.8222490779578994E-2</v>
      </c>
    </row>
    <row r="612" spans="1:17" x14ac:dyDescent="0.3">
      <c r="A612" t="s">
        <v>1353</v>
      </c>
      <c r="B612" t="s">
        <v>1354</v>
      </c>
      <c r="C612" t="s">
        <v>3138</v>
      </c>
      <c r="D612" t="s">
        <v>83</v>
      </c>
      <c r="E612">
        <v>8310.0915460550004</v>
      </c>
      <c r="F612">
        <v>271.25</v>
      </c>
      <c r="G612">
        <v>-69.441422445201397</v>
      </c>
      <c r="H612">
        <v>-3.43556000352091</v>
      </c>
      <c r="I612">
        <v>-21.0265485333891</v>
      </c>
      <c r="J612">
        <v>1.7264488675076799</v>
      </c>
      <c r="K612">
        <v>291.99706379081999</v>
      </c>
      <c r="L612">
        <v>329.36432813189703</v>
      </c>
      <c r="M612">
        <v>31.066006550982301</v>
      </c>
      <c r="N612">
        <v>0.35007979612743401</v>
      </c>
      <c r="O612">
        <v>82.857142857142804</v>
      </c>
      <c r="P612">
        <v>3.9272030651340901</v>
      </c>
      <c r="Q612">
        <v>-9.8382856419024001E-2</v>
      </c>
    </row>
    <row r="613" spans="1:17" x14ac:dyDescent="0.3">
      <c r="A613" t="s">
        <v>1355</v>
      </c>
      <c r="B613" t="s">
        <v>1356</v>
      </c>
      <c r="C613" t="s">
        <v>3147</v>
      </c>
      <c r="D613" t="s">
        <v>634</v>
      </c>
      <c r="E613">
        <v>8302.4088794399995</v>
      </c>
      <c r="F613">
        <v>491.6</v>
      </c>
      <c r="G613">
        <v>3.0508519690977001</v>
      </c>
      <c r="H613">
        <v>9.9917797617709194</v>
      </c>
      <c r="I613">
        <v>24.8259786204028</v>
      </c>
      <c r="J613">
        <v>12.602465256075099</v>
      </c>
      <c r="K613">
        <v>470.27716373587202</v>
      </c>
      <c r="L613">
        <v>438.88308374017402</v>
      </c>
      <c r="M613">
        <v>75.756994875217202</v>
      </c>
      <c r="N613">
        <v>1.66943684388944</v>
      </c>
      <c r="O613">
        <v>29.9328722538649</v>
      </c>
      <c r="P613">
        <v>54.058288937637101</v>
      </c>
      <c r="Q613">
        <v>7.5581459343203997E-2</v>
      </c>
    </row>
    <row r="614" spans="1:17" x14ac:dyDescent="0.3">
      <c r="A614" t="s">
        <v>1357</v>
      </c>
      <c r="B614" t="s">
        <v>1358</v>
      </c>
      <c r="C614" t="s">
        <v>3129</v>
      </c>
      <c r="D614" t="s">
        <v>21</v>
      </c>
      <c r="E614">
        <v>8297.99270204799</v>
      </c>
      <c r="F614">
        <v>28.3</v>
      </c>
      <c r="G614">
        <v>19.4015411106617</v>
      </c>
      <c r="H614">
        <v>5.0530105953925402</v>
      </c>
      <c r="I614">
        <v>-29.442025954008599</v>
      </c>
      <c r="J614">
        <v>10.324887650753601</v>
      </c>
      <c r="K614">
        <v>29.0210701413924</v>
      </c>
      <c r="L614">
        <v>28.0568538550312</v>
      </c>
      <c r="M614">
        <v>58.640602451792397</v>
      </c>
      <c r="N614">
        <v>0.93329964799898701</v>
      </c>
      <c r="O614">
        <v>43.119410940245103</v>
      </c>
      <c r="P614">
        <v>67.298494414764406</v>
      </c>
      <c r="Q614">
        <v>3.2270748938473003E-2</v>
      </c>
    </row>
    <row r="615" spans="1:17" x14ac:dyDescent="0.3">
      <c r="A615" t="s">
        <v>1359</v>
      </c>
      <c r="B615" t="s">
        <v>1360</v>
      </c>
      <c r="C615" t="s">
        <v>3141</v>
      </c>
      <c r="D615" t="s">
        <v>1361</v>
      </c>
      <c r="E615">
        <v>8285.5157236199993</v>
      </c>
      <c r="F615">
        <v>254.65</v>
      </c>
      <c r="G615">
        <v>6.4311273654385399</v>
      </c>
      <c r="H615">
        <v>1.0878076546370501</v>
      </c>
      <c r="I615">
        <v>24.031272203287799</v>
      </c>
      <c r="J615">
        <v>5.0407139163248003</v>
      </c>
      <c r="K615">
        <v>243.871071696553</v>
      </c>
      <c r="L615">
        <v>215.48412975258199</v>
      </c>
      <c r="M615">
        <v>58.697460477690498</v>
      </c>
      <c r="N615">
        <v>0.79894846643571504</v>
      </c>
      <c r="O615">
        <v>7.3434125269978301</v>
      </c>
      <c r="P615">
        <v>50.147405660377302</v>
      </c>
      <c r="Q615">
        <v>-1.3920979028864E-2</v>
      </c>
    </row>
    <row r="616" spans="1:17" x14ac:dyDescent="0.3">
      <c r="A616" t="s">
        <v>1362</v>
      </c>
      <c r="B616" t="s">
        <v>1363</v>
      </c>
      <c r="C616" t="s">
        <v>3131</v>
      </c>
      <c r="D616" t="s">
        <v>403</v>
      </c>
      <c r="E616">
        <v>8273.5158817499996</v>
      </c>
      <c r="F616">
        <v>581.79999999999995</v>
      </c>
      <c r="G616">
        <v>7.9525538131624902</v>
      </c>
      <c r="H616">
        <v>-8.0434506134536399</v>
      </c>
      <c r="I616">
        <v>0.31460544493353998</v>
      </c>
      <c r="J616">
        <v>1.23295435772075</v>
      </c>
      <c r="K616">
        <v>653.11423508484302</v>
      </c>
      <c r="L616">
        <v>579.18230564028499</v>
      </c>
      <c r="M616">
        <v>20.173300695681299</v>
      </c>
      <c r="N616">
        <v>0.19827428251557599</v>
      </c>
      <c r="O616">
        <v>36.301134410450302</v>
      </c>
      <c r="P616">
        <v>50.764446747862102</v>
      </c>
      <c r="Q616">
        <v>-1.5735529379986998E-2</v>
      </c>
    </row>
    <row r="617" spans="1:17" hidden="1" x14ac:dyDescent="0.3">
      <c r="A617" t="s">
        <v>1364</v>
      </c>
      <c r="B617" t="s">
        <v>1365</v>
      </c>
      <c r="C617" t="s">
        <v>3141</v>
      </c>
      <c r="D617" t="s">
        <v>264</v>
      </c>
      <c r="E617">
        <v>8265.1786812600003</v>
      </c>
      <c r="F617">
        <v>1336.95</v>
      </c>
      <c r="G617">
        <v>71.171242514572299</v>
      </c>
      <c r="H617">
        <v>-9.6596265674829507</v>
      </c>
      <c r="I617">
        <v>-9.0436449814514397</v>
      </c>
      <c r="J617">
        <v>-2.3571614899953599</v>
      </c>
      <c r="K617">
        <v>1538.1663935045201</v>
      </c>
      <c r="M617">
        <v>15.683350690065399</v>
      </c>
      <c r="N617">
        <v>0.78821655913938804</v>
      </c>
      <c r="O617">
        <v>55.577994689404903</v>
      </c>
      <c r="P617">
        <v>108.117995018679</v>
      </c>
    </row>
    <row r="618" spans="1:17" hidden="1" x14ac:dyDescent="0.3">
      <c r="A618" t="s">
        <v>1366</v>
      </c>
      <c r="B618" t="s">
        <v>1367</v>
      </c>
      <c r="C618" t="s">
        <v>3144</v>
      </c>
      <c r="D618" t="s">
        <v>287</v>
      </c>
      <c r="E618">
        <v>8257.5291717</v>
      </c>
      <c r="F618">
        <v>473.3</v>
      </c>
      <c r="G618">
        <v>100.620307805416</v>
      </c>
      <c r="H618">
        <v>-3.59059897619013</v>
      </c>
      <c r="I618">
        <v>58.568058198131901</v>
      </c>
      <c r="J618">
        <v>0.26617552954151402</v>
      </c>
      <c r="K618">
        <v>489.82692868375898</v>
      </c>
      <c r="L618">
        <v>365.95460940564902</v>
      </c>
      <c r="M618">
        <v>35.8089106648521</v>
      </c>
      <c r="N618">
        <v>0.743087833508287</v>
      </c>
      <c r="O618">
        <v>23.388971054299599</v>
      </c>
      <c r="P618">
        <v>139.463698456868</v>
      </c>
      <c r="Q618">
        <v>8.1720097512577E-2</v>
      </c>
    </row>
    <row r="619" spans="1:17" x14ac:dyDescent="0.3">
      <c r="A619" t="s">
        <v>1368</v>
      </c>
      <c r="B619" t="s">
        <v>1369</v>
      </c>
      <c r="C619" t="s">
        <v>3142</v>
      </c>
      <c r="D619" t="s">
        <v>135</v>
      </c>
      <c r="E619">
        <v>8246.4529576050008</v>
      </c>
      <c r="F619">
        <v>548.4</v>
      </c>
      <c r="G619">
        <v>0.50134591146033702</v>
      </c>
      <c r="H619">
        <v>-3.0794817735184399</v>
      </c>
      <c r="I619">
        <v>11.622164364242501</v>
      </c>
      <c r="J619">
        <v>1.8627369513617</v>
      </c>
      <c r="K619">
        <v>573.66488660809898</v>
      </c>
      <c r="L619">
        <v>514.76980962096297</v>
      </c>
      <c r="M619">
        <v>36.139167146008297</v>
      </c>
      <c r="N619">
        <v>0.46072885919293199</v>
      </c>
      <c r="O619">
        <v>27.461706783369799</v>
      </c>
      <c r="P619">
        <v>44.296803052229897</v>
      </c>
      <c r="Q619">
        <v>1.6357622846830001E-3</v>
      </c>
    </row>
    <row r="620" spans="1:17" x14ac:dyDescent="0.3">
      <c r="A620" t="s">
        <v>1370</v>
      </c>
      <c r="B620" t="s">
        <v>1371</v>
      </c>
      <c r="C620" t="s">
        <v>3128</v>
      </c>
      <c r="D620" t="s">
        <v>21</v>
      </c>
      <c r="E620">
        <v>8211.2231599999996</v>
      </c>
      <c r="F620">
        <v>2624.9</v>
      </c>
      <c r="G620">
        <v>-16.487535843152301</v>
      </c>
      <c r="H620">
        <v>-2.0436141137496699</v>
      </c>
      <c r="I620">
        <v>-9.7442507039622797</v>
      </c>
      <c r="J620">
        <v>4.7668073213029398</v>
      </c>
      <c r="K620">
        <v>2730.7200806362998</v>
      </c>
      <c r="L620">
        <v>2653.32516093391</v>
      </c>
      <c r="M620">
        <v>48.058080132346802</v>
      </c>
      <c r="N620">
        <v>0.65014746712251503</v>
      </c>
      <c r="O620">
        <v>19.814088155739199</v>
      </c>
      <c r="P620">
        <v>24.8139606761608</v>
      </c>
      <c r="Q620">
        <v>-3.7230034928806999E-2</v>
      </c>
    </row>
    <row r="621" spans="1:17" x14ac:dyDescent="0.3">
      <c r="A621" t="s">
        <v>1372</v>
      </c>
      <c r="B621" t="s">
        <v>1373</v>
      </c>
      <c r="C621" t="s">
        <v>3146</v>
      </c>
      <c r="D621" t="s">
        <v>1111</v>
      </c>
      <c r="E621">
        <v>8202.8416463649992</v>
      </c>
      <c r="F621">
        <v>74</v>
      </c>
      <c r="G621">
        <v>-21.8657488701406</v>
      </c>
      <c r="H621">
        <v>-12.1822249966851</v>
      </c>
      <c r="I621">
        <v>-29.482321627016798</v>
      </c>
      <c r="J621">
        <v>-1.6809392759036199</v>
      </c>
      <c r="K621">
        <v>87.256884524415</v>
      </c>
      <c r="L621">
        <v>87.051952829016898</v>
      </c>
      <c r="M621">
        <v>16.959368066040099</v>
      </c>
      <c r="N621">
        <v>0.56394922682481496</v>
      </c>
      <c r="O621">
        <v>83.378378378378301</v>
      </c>
      <c r="P621">
        <v>12.5475285171102</v>
      </c>
      <c r="Q621">
        <v>3.1034273221082001E-2</v>
      </c>
    </row>
    <row r="622" spans="1:17" x14ac:dyDescent="0.3">
      <c r="A622" t="s">
        <v>1374</v>
      </c>
      <c r="B622" t="s">
        <v>1375</v>
      </c>
      <c r="C622" t="s">
        <v>3143</v>
      </c>
      <c r="D622" t="s">
        <v>482</v>
      </c>
      <c r="E622">
        <v>8196.4135920000008</v>
      </c>
      <c r="F622">
        <v>733.05</v>
      </c>
      <c r="G622">
        <v>-43.108806451790798</v>
      </c>
      <c r="H622">
        <v>-2.0259886389813402</v>
      </c>
      <c r="I622">
        <v>-26.631117941519999</v>
      </c>
      <c r="J622">
        <v>6.2990973402410999</v>
      </c>
      <c r="K622">
        <v>765.02676922458102</v>
      </c>
      <c r="L622">
        <v>822.69203177950601</v>
      </c>
      <c r="M622">
        <v>45.993100454264699</v>
      </c>
      <c r="N622">
        <v>0.71118249223901198</v>
      </c>
      <c r="O622">
        <v>50.9173999045085</v>
      </c>
      <c r="P622">
        <v>2.4170450576318498</v>
      </c>
      <c r="Q622">
        <v>-3.5686886219106997E-2</v>
      </c>
    </row>
    <row r="623" spans="1:17" x14ac:dyDescent="0.3">
      <c r="A623" t="s">
        <v>1376</v>
      </c>
      <c r="B623" t="s">
        <v>1377</v>
      </c>
      <c r="C623" t="s">
        <v>3141</v>
      </c>
      <c r="D623" t="s">
        <v>788</v>
      </c>
      <c r="E623">
        <v>8190.6775602079997</v>
      </c>
      <c r="F623">
        <v>188.81</v>
      </c>
      <c r="G623">
        <v>25.795207707946599</v>
      </c>
      <c r="H623">
        <v>-7.9545096576798899</v>
      </c>
      <c r="I623">
        <v>-1.3434174957053899</v>
      </c>
      <c r="J623">
        <v>-0.17341540364216301</v>
      </c>
      <c r="K623">
        <v>227.52565227970899</v>
      </c>
      <c r="L623">
        <v>203.38188107216399</v>
      </c>
      <c r="M623">
        <v>30.1596221547921</v>
      </c>
      <c r="N623">
        <v>0.41912616121308999</v>
      </c>
      <c r="O623">
        <v>57.030877601821899</v>
      </c>
      <c r="P623">
        <v>70.560072267389302</v>
      </c>
      <c r="Q623">
        <v>0.167105218565411</v>
      </c>
    </row>
    <row r="624" spans="1:17" x14ac:dyDescent="0.3">
      <c r="A624" t="s">
        <v>1378</v>
      </c>
      <c r="B624" t="s">
        <v>1379</v>
      </c>
      <c r="C624" t="s">
        <v>3135</v>
      </c>
      <c r="D624" t="s">
        <v>190</v>
      </c>
      <c r="E624">
        <v>8125.2322590000003</v>
      </c>
      <c r="F624">
        <v>388.95</v>
      </c>
      <c r="G624">
        <v>-0.73726932127159694</v>
      </c>
      <c r="H624">
        <v>-8.6801194179717704</v>
      </c>
      <c r="I624">
        <v>20.208901682039201</v>
      </c>
      <c r="J624">
        <v>-2.60910791717051</v>
      </c>
      <c r="K624">
        <v>428.61369901125198</v>
      </c>
      <c r="L624">
        <v>348.90920686128601</v>
      </c>
      <c r="M624">
        <v>17.901244003844202</v>
      </c>
      <c r="N624">
        <v>2.01048724779579</v>
      </c>
      <c r="O624">
        <v>24.771821570896002</v>
      </c>
      <c r="P624">
        <v>61.995002082465597</v>
      </c>
    </row>
    <row r="625" spans="1:17" x14ac:dyDescent="0.3">
      <c r="A625" t="s">
        <v>1380</v>
      </c>
      <c r="B625" t="s">
        <v>1381</v>
      </c>
      <c r="C625" t="s">
        <v>3139</v>
      </c>
      <c r="D625" t="s">
        <v>325</v>
      </c>
      <c r="E625">
        <v>8077.0307606659999</v>
      </c>
      <c r="F625">
        <v>212.23</v>
      </c>
      <c r="G625">
        <v>16.415227456941</v>
      </c>
      <c r="H625">
        <v>-2.5157032197799101</v>
      </c>
      <c r="I625">
        <v>-4.0212725806953102</v>
      </c>
      <c r="J625">
        <v>4.1763719450382899</v>
      </c>
      <c r="K625">
        <v>216.15102088770499</v>
      </c>
      <c r="L625">
        <v>205.73062924295201</v>
      </c>
      <c r="M625">
        <v>46.229203360137603</v>
      </c>
      <c r="N625">
        <v>0.483599282694535</v>
      </c>
      <c r="O625">
        <v>23.450973000989499</v>
      </c>
      <c r="P625">
        <v>46.7704011065006</v>
      </c>
    </row>
    <row r="626" spans="1:17" x14ac:dyDescent="0.3">
      <c r="A626" t="s">
        <v>1382</v>
      </c>
      <c r="B626" t="s">
        <v>1383</v>
      </c>
      <c r="C626" t="s">
        <v>3142</v>
      </c>
      <c r="D626" t="s">
        <v>135</v>
      </c>
      <c r="E626">
        <v>8066.4148287600001</v>
      </c>
      <c r="F626">
        <v>489</v>
      </c>
      <c r="G626">
        <v>-33.136870828141902</v>
      </c>
      <c r="H626">
        <v>-5.7522527986277296</v>
      </c>
      <c r="I626">
        <v>-34.133785791761497</v>
      </c>
      <c r="J626">
        <v>-1.05801703596731</v>
      </c>
      <c r="K626">
        <v>559.70420617090599</v>
      </c>
      <c r="L626">
        <v>568.13927614451597</v>
      </c>
      <c r="M626">
        <v>30.887892641394199</v>
      </c>
      <c r="N626">
        <v>1.4863942343852601</v>
      </c>
      <c r="O626">
        <v>38.813905930470298</v>
      </c>
      <c r="P626">
        <v>2.9473684210526301</v>
      </c>
      <c r="Q626">
        <v>7.1132521179453997E-2</v>
      </c>
    </row>
    <row r="627" spans="1:17" x14ac:dyDescent="0.3">
      <c r="A627" t="s">
        <v>1384</v>
      </c>
      <c r="B627" t="s">
        <v>1385</v>
      </c>
      <c r="C627" t="s">
        <v>3148</v>
      </c>
      <c r="D627" t="s">
        <v>1386</v>
      </c>
      <c r="E627">
        <v>8059.3203020000001</v>
      </c>
      <c r="F627">
        <v>621</v>
      </c>
      <c r="G627">
        <v>-5.2180127189089998</v>
      </c>
      <c r="H627">
        <v>-3.6228782059263098</v>
      </c>
      <c r="I627">
        <v>4.4605164947798697</v>
      </c>
      <c r="J627">
        <v>5.4896542169656799</v>
      </c>
      <c r="K627">
        <v>653.31630824563604</v>
      </c>
      <c r="L627">
        <v>587.01292943178305</v>
      </c>
      <c r="M627">
        <v>52.213379364204798</v>
      </c>
      <c r="N627">
        <v>0.54751090337409403</v>
      </c>
      <c r="O627">
        <v>23.735909822866301</v>
      </c>
      <c r="P627">
        <v>52.598599336527798</v>
      </c>
      <c r="Q627">
        <v>0.135224409152366</v>
      </c>
    </row>
    <row r="628" spans="1:17" hidden="1" x14ac:dyDescent="0.3">
      <c r="A628" t="s">
        <v>1387</v>
      </c>
      <c r="B628" t="s">
        <v>1388</v>
      </c>
      <c r="C628" t="s">
        <v>3144</v>
      </c>
      <c r="D628" t="s">
        <v>158</v>
      </c>
      <c r="E628">
        <v>8047.7045291369996</v>
      </c>
      <c r="F628">
        <v>57.56</v>
      </c>
      <c r="G628">
        <v>40.676028866783597</v>
      </c>
      <c r="H628">
        <v>2.3909512474083798</v>
      </c>
      <c r="I628">
        <v>-20.757390593117599</v>
      </c>
      <c r="J628">
        <v>9.63991290327888</v>
      </c>
      <c r="K628">
        <v>62.688221280741097</v>
      </c>
      <c r="L628">
        <v>57.7669950581774</v>
      </c>
      <c r="M628">
        <v>44.385928245294302</v>
      </c>
      <c r="N628">
        <v>3.5843884220211799</v>
      </c>
      <c r="O628">
        <v>38.811674774148699</v>
      </c>
      <c r="P628">
        <v>69.294117647058798</v>
      </c>
      <c r="Q628">
        <v>-1.6023341392641999E-2</v>
      </c>
    </row>
    <row r="629" spans="1:17" hidden="1" x14ac:dyDescent="0.3">
      <c r="A629" t="s">
        <v>1389</v>
      </c>
      <c r="B629" t="s">
        <v>1390</v>
      </c>
      <c r="C629" t="s">
        <v>3139</v>
      </c>
      <c r="D629" t="s">
        <v>292</v>
      </c>
      <c r="E629">
        <v>8041.2361577600004</v>
      </c>
      <c r="F629">
        <v>354.1</v>
      </c>
      <c r="G629">
        <v>-37.970279361418498</v>
      </c>
      <c r="H629">
        <v>-8.1750347999585191</v>
      </c>
      <c r="I629">
        <v>-40.238917665574803</v>
      </c>
      <c r="J629">
        <v>2.3399218422258699</v>
      </c>
      <c r="K629">
        <v>390.29440997025199</v>
      </c>
      <c r="M629">
        <v>30.2560549408241</v>
      </c>
      <c r="N629">
        <v>0.94805069706415601</v>
      </c>
      <c r="O629">
        <v>52.005083309799403</v>
      </c>
      <c r="P629">
        <v>0.88319088319088701</v>
      </c>
    </row>
    <row r="630" spans="1:17" x14ac:dyDescent="0.3">
      <c r="A630" t="s">
        <v>1391</v>
      </c>
      <c r="B630" t="s">
        <v>1392</v>
      </c>
      <c r="C630" t="s">
        <v>3141</v>
      </c>
      <c r="D630" t="s">
        <v>1025</v>
      </c>
      <c r="E630">
        <v>8007.1872496799997</v>
      </c>
      <c r="F630">
        <v>803.2</v>
      </c>
      <c r="G630">
        <v>56.339425525645801</v>
      </c>
      <c r="H630">
        <v>-2.0046831830125398</v>
      </c>
      <c r="I630">
        <v>15.678263760156799</v>
      </c>
      <c r="J630">
        <v>4.0872273277324398</v>
      </c>
      <c r="K630">
        <v>873.77982988680401</v>
      </c>
      <c r="L630">
        <v>759.47549250138604</v>
      </c>
      <c r="M630">
        <v>39.044022777177702</v>
      </c>
      <c r="N630">
        <v>0.60105134166500196</v>
      </c>
      <c r="O630">
        <v>31.8476095617529</v>
      </c>
      <c r="P630">
        <v>88.810531264692003</v>
      </c>
      <c r="Q630">
        <v>0.15575828048767201</v>
      </c>
    </row>
    <row r="631" spans="1:17" x14ac:dyDescent="0.3">
      <c r="A631" t="s">
        <v>1393</v>
      </c>
      <c r="B631" t="s">
        <v>1394</v>
      </c>
      <c r="C631" t="s">
        <v>3138</v>
      </c>
      <c r="D631" t="s">
        <v>469</v>
      </c>
      <c r="E631">
        <v>8005.8467325800002</v>
      </c>
      <c r="F631">
        <v>526.79999999999995</v>
      </c>
      <c r="G631">
        <v>-42.433950115656401</v>
      </c>
      <c r="H631">
        <v>12.7618722755116</v>
      </c>
      <c r="I631">
        <v>-13.749848648758601</v>
      </c>
      <c r="J631">
        <v>5.4726891120118601</v>
      </c>
      <c r="K631">
        <v>504.186002752359</v>
      </c>
      <c r="L631">
        <v>521.17535855356198</v>
      </c>
      <c r="M631">
        <v>63.7628466218735</v>
      </c>
      <c r="N631">
        <v>3.5713322333599402</v>
      </c>
      <c r="O631">
        <v>32.384206529992397</v>
      </c>
      <c r="P631">
        <v>22.940490081680199</v>
      </c>
      <c r="Q631">
        <v>-2.0530775278905001E-2</v>
      </c>
    </row>
    <row r="632" spans="1:17" x14ac:dyDescent="0.3">
      <c r="A632" t="s">
        <v>1395</v>
      </c>
      <c r="B632" t="s">
        <v>1396</v>
      </c>
      <c r="C632" t="s">
        <v>3143</v>
      </c>
      <c r="D632" t="s">
        <v>446</v>
      </c>
      <c r="E632">
        <v>7986.90513061</v>
      </c>
      <c r="F632">
        <v>486.6</v>
      </c>
      <c r="G632">
        <v>-23.093167661831799</v>
      </c>
      <c r="H632">
        <v>1.5406204350289301</v>
      </c>
      <c r="I632">
        <v>-9.29698131554143</v>
      </c>
      <c r="J632">
        <v>2.9818618040513098</v>
      </c>
      <c r="K632">
        <v>510.73601926281202</v>
      </c>
      <c r="L632">
        <v>498.31223333487799</v>
      </c>
      <c r="M632">
        <v>43.379191647282603</v>
      </c>
      <c r="N632">
        <v>0.34986670298394201</v>
      </c>
      <c r="O632">
        <v>30.2712700369913</v>
      </c>
      <c r="P632">
        <v>20.804369414101199</v>
      </c>
      <c r="Q632">
        <v>-6.6956219507025003E-2</v>
      </c>
    </row>
    <row r="633" spans="1:17" hidden="1" x14ac:dyDescent="0.3">
      <c r="A633" t="s">
        <v>1397</v>
      </c>
      <c r="B633" t="s">
        <v>1398</v>
      </c>
      <c r="C633" t="s">
        <v>3129</v>
      </c>
      <c r="D633" t="s">
        <v>579</v>
      </c>
      <c r="E633">
        <v>7968.2143997100002</v>
      </c>
      <c r="F633">
        <v>723.25</v>
      </c>
      <c r="G633">
        <v>6.6149608144320302</v>
      </c>
      <c r="H633">
        <v>-2.4044641244622298</v>
      </c>
      <c r="I633">
        <v>8.3904399725659093</v>
      </c>
      <c r="J633">
        <v>1.39737188617138</v>
      </c>
      <c r="K633">
        <v>733.85356546579999</v>
      </c>
      <c r="M633">
        <v>50.2926270203805</v>
      </c>
      <c r="N633">
        <v>0.48229040655477201</v>
      </c>
      <c r="O633">
        <v>10.4735568613895</v>
      </c>
      <c r="P633">
        <v>39.314263700279298</v>
      </c>
    </row>
    <row r="634" spans="1:17" x14ac:dyDescent="0.3">
      <c r="A634" t="s">
        <v>1399</v>
      </c>
      <c r="B634" t="s">
        <v>1400</v>
      </c>
      <c r="C634" t="s">
        <v>3138</v>
      </c>
      <c r="D634" t="s">
        <v>83</v>
      </c>
      <c r="E634">
        <v>7951.9822996899902</v>
      </c>
      <c r="F634">
        <v>3131.85</v>
      </c>
      <c r="G634">
        <v>56.190102858347601</v>
      </c>
      <c r="H634">
        <v>-4.56106366785232</v>
      </c>
      <c r="I634">
        <v>13.0412460521732</v>
      </c>
      <c r="J634">
        <v>2.3661755295415099</v>
      </c>
      <c r="K634">
        <v>3210.8301546358002</v>
      </c>
      <c r="L634">
        <v>2699.0711268559699</v>
      </c>
      <c r="M634">
        <v>36.728201181430499</v>
      </c>
      <c r="N634">
        <v>0.66955795318731204</v>
      </c>
      <c r="O634">
        <v>12.551686702747499</v>
      </c>
      <c r="P634">
        <v>101.91805551078301</v>
      </c>
      <c r="Q634">
        <v>0.18576973254941301</v>
      </c>
    </row>
    <row r="635" spans="1:17" x14ac:dyDescent="0.3">
      <c r="A635" t="s">
        <v>1401</v>
      </c>
      <c r="B635" t="s">
        <v>1402</v>
      </c>
      <c r="C635" t="s">
        <v>3141</v>
      </c>
      <c r="D635" t="s">
        <v>117</v>
      </c>
      <c r="E635">
        <v>7886.20445956</v>
      </c>
      <c r="F635">
        <v>686.5</v>
      </c>
      <c r="G635">
        <v>13.2263121008012</v>
      </c>
      <c r="H635">
        <v>10.355730014578899</v>
      </c>
      <c r="I635">
        <v>10.2600795764425</v>
      </c>
      <c r="J635">
        <v>3.7543075536208002</v>
      </c>
      <c r="K635">
        <v>667.40364723689504</v>
      </c>
      <c r="L635">
        <v>610.415330473155</v>
      </c>
      <c r="M635">
        <v>67.017774994848594</v>
      </c>
      <c r="N635">
        <v>1.49428831832558</v>
      </c>
      <c r="O635">
        <v>22.600145666423799</v>
      </c>
      <c r="P635">
        <v>46.829216126617403</v>
      </c>
      <c r="Q635">
        <v>6.6149547669549003E-2</v>
      </c>
    </row>
    <row r="636" spans="1:17" x14ac:dyDescent="0.3">
      <c r="A636" t="s">
        <v>1403</v>
      </c>
      <c r="B636" t="s">
        <v>1404</v>
      </c>
      <c r="C636" t="s">
        <v>3136</v>
      </c>
      <c r="D636" t="s">
        <v>1405</v>
      </c>
      <c r="E636">
        <v>7854.5291446000001</v>
      </c>
      <c r="F636">
        <v>361.7</v>
      </c>
      <c r="G636">
        <v>47.187953350264401</v>
      </c>
      <c r="H636">
        <v>-1.2659760727070799</v>
      </c>
      <c r="I636">
        <v>3.26708217710372</v>
      </c>
      <c r="J636">
        <v>-0.46344263351318299</v>
      </c>
      <c r="K636">
        <v>412.73252417659597</v>
      </c>
      <c r="L636">
        <v>389.30238729802397</v>
      </c>
      <c r="M636">
        <v>39.861126502816298</v>
      </c>
      <c r="N636">
        <v>0.85530414618348805</v>
      </c>
      <c r="O636">
        <v>62.565662150953798</v>
      </c>
      <c r="P636">
        <v>74.692103356677094</v>
      </c>
      <c r="Q636">
        <v>8.6778321419301002E-2</v>
      </c>
    </row>
    <row r="637" spans="1:17" x14ac:dyDescent="0.3">
      <c r="A637" t="s">
        <v>1406</v>
      </c>
      <c r="B637" t="s">
        <v>1407</v>
      </c>
      <c r="C637" t="s">
        <v>3142</v>
      </c>
      <c r="D637" t="s">
        <v>135</v>
      </c>
      <c r="E637">
        <v>7852.5134743500003</v>
      </c>
      <c r="F637">
        <v>252.8</v>
      </c>
      <c r="G637">
        <v>157.24352090551699</v>
      </c>
      <c r="H637">
        <v>13.6540521102156</v>
      </c>
      <c r="I637">
        <v>46.5903238235204</v>
      </c>
      <c r="J637">
        <v>12.1035739035252</v>
      </c>
      <c r="K637">
        <v>231.86262567185</v>
      </c>
      <c r="L637">
        <v>183.287739772864</v>
      </c>
      <c r="M637">
        <v>72.970351040512597</v>
      </c>
      <c r="N637">
        <v>0.80651826257884596</v>
      </c>
      <c r="O637">
        <v>6.7840189873417502</v>
      </c>
      <c r="P637">
        <v>200.41592394533501</v>
      </c>
      <c r="Q637">
        <v>0.16965108255984601</v>
      </c>
    </row>
    <row r="638" spans="1:17" x14ac:dyDescent="0.3">
      <c r="A638" t="s">
        <v>1408</v>
      </c>
      <c r="B638" t="s">
        <v>1409</v>
      </c>
      <c r="C638" t="s">
        <v>3139</v>
      </c>
      <c r="D638" t="s">
        <v>292</v>
      </c>
      <c r="E638">
        <v>7848.2894134449998</v>
      </c>
      <c r="F638">
        <v>382.5</v>
      </c>
      <c r="G638">
        <v>-38.975127547259099</v>
      </c>
      <c r="H638">
        <v>-8.1612931583265595</v>
      </c>
      <c r="I638">
        <v>-16.005597054670901</v>
      </c>
      <c r="J638">
        <v>4.4102615510468901</v>
      </c>
      <c r="K638">
        <v>412.85054329700301</v>
      </c>
      <c r="L638">
        <v>408.890015711015</v>
      </c>
      <c r="M638">
        <v>31.659217949547202</v>
      </c>
      <c r="N638">
        <v>0.86880920926715099</v>
      </c>
      <c r="O638">
        <v>32.026143790849602</v>
      </c>
      <c r="P638">
        <v>9.9928109273903694</v>
      </c>
      <c r="Q638">
        <v>4.5705265763623E-2</v>
      </c>
    </row>
    <row r="639" spans="1:17" x14ac:dyDescent="0.3">
      <c r="A639" t="s">
        <v>1410</v>
      </c>
      <c r="B639" t="s">
        <v>1411</v>
      </c>
      <c r="C639" t="s">
        <v>3133</v>
      </c>
      <c r="D639" t="s">
        <v>51</v>
      </c>
      <c r="E639">
        <v>7845.7645488399903</v>
      </c>
      <c r="F639">
        <v>756.25</v>
      </c>
      <c r="G639">
        <v>100.529094240571</v>
      </c>
      <c r="H639">
        <v>-1.3373790714968199</v>
      </c>
      <c r="I639">
        <v>39.305482186620097</v>
      </c>
      <c r="J639">
        <v>3.61601297337161</v>
      </c>
      <c r="K639">
        <v>770.05410134136696</v>
      </c>
      <c r="L639">
        <v>589.93241265103097</v>
      </c>
      <c r="M639">
        <v>38.669299585581904</v>
      </c>
      <c r="N639">
        <v>0.47579014400111003</v>
      </c>
      <c r="O639">
        <v>26.876033057851199</v>
      </c>
      <c r="P639">
        <v>154.80121293800499</v>
      </c>
      <c r="Q639">
        <v>2.2934913893482001E-2</v>
      </c>
    </row>
    <row r="640" spans="1:17" hidden="1" x14ac:dyDescent="0.3">
      <c r="A640" t="s">
        <v>1412</v>
      </c>
      <c r="B640" t="s">
        <v>1413</v>
      </c>
      <c r="C640" t="s">
        <v>3144</v>
      </c>
      <c r="D640" t="s">
        <v>607</v>
      </c>
      <c r="E640">
        <v>7840.0164381000004</v>
      </c>
      <c r="F640">
        <v>3866.8</v>
      </c>
      <c r="G640">
        <v>-3.6268401068927201</v>
      </c>
      <c r="H640">
        <v>3.26135651729758</v>
      </c>
      <c r="I640">
        <v>6.4565210270236699</v>
      </c>
      <c r="J640">
        <v>0.30515315492842898</v>
      </c>
      <c r="K640">
        <v>3881.2311799302001</v>
      </c>
      <c r="L640">
        <v>3629.7759926926701</v>
      </c>
      <c r="M640">
        <v>43.574811735839397</v>
      </c>
      <c r="N640">
        <v>0.86260986013230301</v>
      </c>
      <c r="O640">
        <v>12.106910106548</v>
      </c>
      <c r="P640">
        <v>27.762634022236501</v>
      </c>
      <c r="Q640">
        <v>-2.0767734864664E-2</v>
      </c>
    </row>
    <row r="641" spans="1:17" x14ac:dyDescent="0.3">
      <c r="A641" t="s">
        <v>1414</v>
      </c>
      <c r="B641" t="s">
        <v>1415</v>
      </c>
      <c r="C641" t="s">
        <v>3129</v>
      </c>
      <c r="D641" t="s">
        <v>24</v>
      </c>
      <c r="E641">
        <v>7821.8410786919903</v>
      </c>
      <c r="F641">
        <v>39.56</v>
      </c>
      <c r="G641">
        <v>-55.650165490266197</v>
      </c>
      <c r="H641">
        <v>-5.48534511065332</v>
      </c>
      <c r="I641">
        <v>-39.556433151614101</v>
      </c>
      <c r="J641">
        <v>2.6874209507869198</v>
      </c>
      <c r="K641">
        <v>42.860280266144599</v>
      </c>
      <c r="L641">
        <v>46.635332519546701</v>
      </c>
      <c r="M641">
        <v>30.844544358659899</v>
      </c>
      <c r="N641">
        <v>1.0174900843633801</v>
      </c>
      <c r="O641">
        <v>59.251769464105102</v>
      </c>
      <c r="P641">
        <v>1.4358974358974399</v>
      </c>
      <c r="Q641">
        <v>7.0390387639564997E-2</v>
      </c>
    </row>
    <row r="642" spans="1:17" x14ac:dyDescent="0.3">
      <c r="A642" t="s">
        <v>1416</v>
      </c>
      <c r="B642" t="s">
        <v>1417</v>
      </c>
      <c r="C642" t="s">
        <v>3139</v>
      </c>
      <c r="D642" t="s">
        <v>125</v>
      </c>
      <c r="E642">
        <v>7820.6618910999996</v>
      </c>
      <c r="F642">
        <v>640.35</v>
      </c>
      <c r="G642">
        <v>-43.490740243658102</v>
      </c>
      <c r="H642">
        <v>-8.8803742601550404</v>
      </c>
      <c r="I642">
        <v>-16.980904527160199</v>
      </c>
      <c r="J642">
        <v>2.1182051236227002</v>
      </c>
      <c r="K642">
        <v>676.12884204704596</v>
      </c>
      <c r="L642">
        <v>697.97206726733896</v>
      </c>
      <c r="M642">
        <v>35.510876149767498</v>
      </c>
      <c r="N642">
        <v>0.42764867727153599</v>
      </c>
      <c r="O642">
        <v>32.583743265401701</v>
      </c>
      <c r="P642">
        <v>6.9746074173070403</v>
      </c>
      <c r="Q642">
        <v>-0.103058540787884</v>
      </c>
    </row>
    <row r="643" spans="1:17" x14ac:dyDescent="0.3">
      <c r="A643" t="s">
        <v>1418</v>
      </c>
      <c r="B643" t="s">
        <v>1419</v>
      </c>
      <c r="C643" t="s">
        <v>3142</v>
      </c>
      <c r="D643" t="s">
        <v>135</v>
      </c>
      <c r="E643">
        <v>7811.0385901079999</v>
      </c>
      <c r="F643">
        <v>119.4</v>
      </c>
      <c r="G643">
        <v>27.010561408081902</v>
      </c>
      <c r="H643">
        <v>-4.2446341920726702</v>
      </c>
      <c r="I643">
        <v>-23.957997589717301</v>
      </c>
      <c r="J643">
        <v>0.421727594055952</v>
      </c>
      <c r="K643">
        <v>129.70169568603501</v>
      </c>
      <c r="L643">
        <v>121.51738378403699</v>
      </c>
      <c r="M643">
        <v>35.391066202376798</v>
      </c>
      <c r="N643">
        <v>0.934114361910516</v>
      </c>
      <c r="O643">
        <v>37.654941373534299</v>
      </c>
      <c r="P643">
        <v>73.043478260869506</v>
      </c>
      <c r="Q643">
        <v>-1.0552231099752001E-2</v>
      </c>
    </row>
    <row r="644" spans="1:17" x14ac:dyDescent="0.3">
      <c r="A644" t="s">
        <v>1420</v>
      </c>
      <c r="B644" t="s">
        <v>1421</v>
      </c>
      <c r="C644" t="s">
        <v>3127</v>
      </c>
      <c r="D644" t="s">
        <v>1405</v>
      </c>
      <c r="E644">
        <v>7778.4871986899998</v>
      </c>
      <c r="F644">
        <v>452.2</v>
      </c>
      <c r="G644">
        <v>49.720318857144399</v>
      </c>
      <c r="H644">
        <v>-0.45579294230968298</v>
      </c>
      <c r="I644">
        <v>-1.81671381042907E-2</v>
      </c>
      <c r="J644">
        <v>2.25337471028908</v>
      </c>
      <c r="K644">
        <v>502.48166019054298</v>
      </c>
      <c r="L644">
        <v>466.67983969482498</v>
      </c>
      <c r="M644">
        <v>37.168307162553297</v>
      </c>
      <c r="N644">
        <v>0.59131622328926503</v>
      </c>
      <c r="O644">
        <v>40.380362671384297</v>
      </c>
      <c r="P644">
        <v>89.2578125</v>
      </c>
    </row>
    <row r="645" spans="1:17" x14ac:dyDescent="0.3">
      <c r="A645" t="s">
        <v>1422</v>
      </c>
      <c r="B645" t="s">
        <v>1423</v>
      </c>
      <c r="C645" t="s">
        <v>3143</v>
      </c>
      <c r="D645" t="s">
        <v>482</v>
      </c>
      <c r="E645">
        <v>7634.5493028149904</v>
      </c>
      <c r="F645">
        <v>263</v>
      </c>
      <c r="G645">
        <v>-28.901237233893699</v>
      </c>
      <c r="H645">
        <v>-10.4364882849208</v>
      </c>
      <c r="I645">
        <v>-5.3971248307948603</v>
      </c>
      <c r="J645">
        <v>1.0651433925487901</v>
      </c>
      <c r="K645">
        <v>284.51759707374401</v>
      </c>
      <c r="L645">
        <v>270.211408756629</v>
      </c>
      <c r="M645">
        <v>31.056511685743299</v>
      </c>
      <c r="N645">
        <v>0.58193557353298098</v>
      </c>
      <c r="O645">
        <v>23.764258555133001</v>
      </c>
      <c r="P645">
        <v>19.545454545454501</v>
      </c>
      <c r="Q645">
        <v>-0.116293800824254</v>
      </c>
    </row>
    <row r="646" spans="1:17" x14ac:dyDescent="0.3">
      <c r="A646" t="s">
        <v>1424</v>
      </c>
      <c r="B646" t="s">
        <v>1425</v>
      </c>
      <c r="C646" t="s">
        <v>3139</v>
      </c>
      <c r="D646" t="s">
        <v>607</v>
      </c>
      <c r="E646">
        <v>7621.4029814100004</v>
      </c>
      <c r="F646">
        <v>568.45000000000005</v>
      </c>
      <c r="G646">
        <v>47.5671117483258</v>
      </c>
      <c r="H646">
        <v>2.4241554262519598</v>
      </c>
      <c r="I646">
        <v>21.479842260703101</v>
      </c>
      <c r="J646">
        <v>0.73487265306097405</v>
      </c>
      <c r="K646">
        <v>552.14133698888895</v>
      </c>
      <c r="L646">
        <v>484.36520398817498</v>
      </c>
      <c r="M646">
        <v>38.299800300056901</v>
      </c>
      <c r="N646">
        <v>0.56224745554163402</v>
      </c>
      <c r="O646">
        <v>9.5786788635763696</v>
      </c>
      <c r="P646">
        <v>90.212481177848403</v>
      </c>
      <c r="Q646">
        <v>5.6621598706136998E-2</v>
      </c>
    </row>
    <row r="647" spans="1:17" hidden="1" x14ac:dyDescent="0.3">
      <c r="A647" t="s">
        <v>1426</v>
      </c>
      <c r="B647" t="s">
        <v>1427</v>
      </c>
      <c r="C647" t="s">
        <v>3144</v>
      </c>
      <c r="D647" t="s">
        <v>1428</v>
      </c>
      <c r="E647">
        <v>7578.0043629749998</v>
      </c>
      <c r="F647">
        <v>1789.4</v>
      </c>
      <c r="G647">
        <v>76.485505781780304</v>
      </c>
      <c r="H647">
        <v>-7.5736892147071</v>
      </c>
      <c r="I647">
        <v>45.612704701922802</v>
      </c>
      <c r="J647">
        <v>2.15932669436897</v>
      </c>
      <c r="K647">
        <v>1884.0776334444499</v>
      </c>
      <c r="L647">
        <v>1457.0700615593601</v>
      </c>
      <c r="M647">
        <v>32.362624507215799</v>
      </c>
      <c r="N647">
        <v>0.378454467594525</v>
      </c>
      <c r="O647">
        <v>24.3433553146305</v>
      </c>
      <c r="P647">
        <v>130.89032258064501</v>
      </c>
    </row>
    <row r="648" spans="1:17" x14ac:dyDescent="0.3">
      <c r="A648" t="s">
        <v>1429</v>
      </c>
      <c r="B648" t="s">
        <v>1430</v>
      </c>
      <c r="C648" t="s">
        <v>3132</v>
      </c>
      <c r="D648" t="s">
        <v>48</v>
      </c>
      <c r="E648">
        <v>7459.1567455649902</v>
      </c>
      <c r="F648">
        <v>485.8</v>
      </c>
      <c r="G648">
        <v>31.179578711294599</v>
      </c>
      <c r="H648">
        <v>-6.0299487131615201</v>
      </c>
      <c r="I648">
        <v>-6.6534735605653603</v>
      </c>
      <c r="J648">
        <v>-0.10214651711011399</v>
      </c>
      <c r="K648">
        <v>529.79263735121401</v>
      </c>
      <c r="L648">
        <v>468.78150374627899</v>
      </c>
      <c r="M648">
        <v>31.359780892826102</v>
      </c>
      <c r="N648">
        <v>0.93807307039182797</v>
      </c>
      <c r="O648">
        <v>21.037463976945201</v>
      </c>
      <c r="P648">
        <v>69.711790393013004</v>
      </c>
      <c r="Q648">
        <v>-3.5719320385194001E-2</v>
      </c>
    </row>
    <row r="649" spans="1:17" x14ac:dyDescent="0.3">
      <c r="A649" t="s">
        <v>1431</v>
      </c>
      <c r="B649" t="s">
        <v>1432</v>
      </c>
      <c r="C649" t="s">
        <v>3132</v>
      </c>
      <c r="D649" t="s">
        <v>48</v>
      </c>
      <c r="E649">
        <v>7454.7106145999996</v>
      </c>
      <c r="F649">
        <v>1076.1500000000001</v>
      </c>
      <c r="G649">
        <v>27.0895078293815</v>
      </c>
      <c r="H649">
        <v>-9.3084803736590001</v>
      </c>
      <c r="I649">
        <v>-11.474801116106701</v>
      </c>
      <c r="J649">
        <v>0.74449943848742195</v>
      </c>
      <c r="K649">
        <v>1219.0050214291</v>
      </c>
      <c r="L649">
        <v>1123.23177203458</v>
      </c>
      <c r="M649">
        <v>32.9812099111032</v>
      </c>
      <c r="N649">
        <v>0.62523813176680298</v>
      </c>
      <c r="O649">
        <v>43.330390744784602</v>
      </c>
      <c r="P649">
        <v>65.561538461538404</v>
      </c>
      <c r="Q649">
        <v>0.12805429913039501</v>
      </c>
    </row>
    <row r="650" spans="1:17" hidden="1" x14ac:dyDescent="0.3">
      <c r="A650" t="s">
        <v>1433</v>
      </c>
      <c r="B650" t="s">
        <v>1434</v>
      </c>
      <c r="C650" t="s">
        <v>3144</v>
      </c>
      <c r="D650" t="s">
        <v>398</v>
      </c>
      <c r="E650">
        <v>7403.1077057100001</v>
      </c>
      <c r="F650">
        <v>316.14999999999998</v>
      </c>
      <c r="G650">
        <v>145.208839714578</v>
      </c>
      <c r="H650">
        <v>-15.0955367232269</v>
      </c>
      <c r="I650">
        <v>9.3233911260872393</v>
      </c>
      <c r="J650">
        <v>-1.2804949046677701</v>
      </c>
      <c r="K650">
        <v>344.024446655622</v>
      </c>
      <c r="L650">
        <v>264.05312405315601</v>
      </c>
      <c r="M650">
        <v>20.948438677883601</v>
      </c>
      <c r="N650">
        <v>0.64629634129855196</v>
      </c>
      <c r="O650">
        <v>36.960303653329099</v>
      </c>
      <c r="P650">
        <v>174.67419635099901</v>
      </c>
      <c r="Q650">
        <v>0.168124056326213</v>
      </c>
    </row>
    <row r="651" spans="1:17" x14ac:dyDescent="0.3">
      <c r="A651" t="s">
        <v>1435</v>
      </c>
      <c r="B651" t="s">
        <v>1436</v>
      </c>
      <c r="C651" t="s">
        <v>3132</v>
      </c>
      <c r="D651" t="s">
        <v>48</v>
      </c>
      <c r="E651">
        <v>7401.0962091499996</v>
      </c>
      <c r="F651">
        <v>524.85</v>
      </c>
      <c r="G651">
        <v>71.160289920969902</v>
      </c>
      <c r="H651">
        <v>0.76472609499366595</v>
      </c>
      <c r="I651">
        <v>54.290419148627997</v>
      </c>
      <c r="J651">
        <v>-3.2094032435451898</v>
      </c>
      <c r="K651">
        <v>552.301599204941</v>
      </c>
      <c r="L651">
        <v>442.99818692416</v>
      </c>
      <c r="M651">
        <v>31.044716833414999</v>
      </c>
      <c r="N651">
        <v>0.79371929611985004</v>
      </c>
      <c r="O651">
        <v>17.938458607221001</v>
      </c>
      <c r="P651">
        <v>117.554404145077</v>
      </c>
      <c r="Q651">
        <v>0.192994316759562</v>
      </c>
    </row>
    <row r="652" spans="1:17" x14ac:dyDescent="0.3">
      <c r="A652" t="s">
        <v>1437</v>
      </c>
      <c r="B652" t="s">
        <v>1438</v>
      </c>
      <c r="C652" t="s">
        <v>3141</v>
      </c>
      <c r="D652" t="s">
        <v>140</v>
      </c>
      <c r="E652">
        <v>7387.5393696000001</v>
      </c>
      <c r="F652">
        <v>408.95</v>
      </c>
      <c r="G652">
        <v>-60.432814123920501</v>
      </c>
      <c r="H652">
        <v>-2.6675489939941599</v>
      </c>
      <c r="I652">
        <v>-26.266297191031601</v>
      </c>
      <c r="J652">
        <v>-2.68893109223177</v>
      </c>
      <c r="K652">
        <v>442.42675284309701</v>
      </c>
      <c r="L652">
        <v>471.07735915822002</v>
      </c>
      <c r="M652">
        <v>31.3951708064284</v>
      </c>
      <c r="N652">
        <v>0.98198856943134805</v>
      </c>
      <c r="O652">
        <v>72.4416187798019</v>
      </c>
      <c r="P652">
        <v>5.9181559181558896</v>
      </c>
      <c r="Q652">
        <v>2.1805557649621998E-2</v>
      </c>
    </row>
    <row r="653" spans="1:17" hidden="1" x14ac:dyDescent="0.3">
      <c r="A653" t="s">
        <v>1439</v>
      </c>
      <c r="B653" t="s">
        <v>1440</v>
      </c>
      <c r="C653" t="s">
        <v>3144</v>
      </c>
      <c r="D653" t="s">
        <v>83</v>
      </c>
      <c r="E653">
        <v>7385.9598295199903</v>
      </c>
      <c r="F653">
        <v>150.76</v>
      </c>
      <c r="G653">
        <v>444.896055217244</v>
      </c>
      <c r="H653">
        <v>26.6811254027233</v>
      </c>
      <c r="I653">
        <v>144.95679002505699</v>
      </c>
      <c r="J653">
        <v>-5.4953052755416198</v>
      </c>
      <c r="K653">
        <v>124.688590509845</v>
      </c>
      <c r="L653">
        <v>79.625498296464698</v>
      </c>
      <c r="M653">
        <v>54.451622659131097</v>
      </c>
      <c r="N653">
        <v>1.39504324310742</v>
      </c>
      <c r="O653">
        <v>24.084637834969399</v>
      </c>
      <c r="P653">
        <v>479.84615384615302</v>
      </c>
      <c r="Q653">
        <v>0.13328717620241201</v>
      </c>
    </row>
    <row r="654" spans="1:17" x14ac:dyDescent="0.3">
      <c r="A654" t="s">
        <v>1441</v>
      </c>
      <c r="B654" t="s">
        <v>1442</v>
      </c>
      <c r="C654" t="s">
        <v>3146</v>
      </c>
      <c r="D654" t="s">
        <v>1443</v>
      </c>
      <c r="E654">
        <v>7303.2205806000002</v>
      </c>
      <c r="F654">
        <v>904.6</v>
      </c>
      <c r="G654">
        <v>-22.229352359992401</v>
      </c>
      <c r="H654">
        <v>3.26689893924679</v>
      </c>
      <c r="I654">
        <v>25.272753689793401</v>
      </c>
      <c r="J654">
        <v>0.82053512878332202</v>
      </c>
      <c r="K654">
        <v>956.80409795885703</v>
      </c>
      <c r="L654">
        <v>847.75977702347404</v>
      </c>
      <c r="M654">
        <v>32.812044731222997</v>
      </c>
      <c r="N654">
        <v>0.52757720156130405</v>
      </c>
      <c r="O654">
        <v>23.479991156312099</v>
      </c>
      <c r="P654">
        <v>52.9332206255283</v>
      </c>
      <c r="Q654">
        <v>-6.4180890761452003E-2</v>
      </c>
    </row>
    <row r="655" spans="1:17" hidden="1" x14ac:dyDescent="0.3">
      <c r="A655" t="s">
        <v>1444</v>
      </c>
      <c r="B655" t="s">
        <v>1445</v>
      </c>
      <c r="C655" t="s">
        <v>3144</v>
      </c>
      <c r="D655" t="s">
        <v>217</v>
      </c>
      <c r="E655">
        <v>7288.0097598000002</v>
      </c>
      <c r="F655">
        <v>1313.85</v>
      </c>
      <c r="G655">
        <v>2625.3537737639599</v>
      </c>
      <c r="H655">
        <v>-5.6914252111476999</v>
      </c>
      <c r="I655">
        <v>109.076207606173</v>
      </c>
      <c r="J655">
        <v>6.3734925424916504</v>
      </c>
      <c r="K655">
        <v>1378.5947130278701</v>
      </c>
      <c r="L655">
        <v>888.03013993832099</v>
      </c>
      <c r="M655">
        <v>48.188537363328301</v>
      </c>
      <c r="N655">
        <v>0.61180415554037904</v>
      </c>
      <c r="O655">
        <v>25.204551508924101</v>
      </c>
    </row>
    <row r="656" spans="1:17" x14ac:dyDescent="0.3">
      <c r="A656" t="s">
        <v>1446</v>
      </c>
      <c r="B656" t="s">
        <v>1447</v>
      </c>
      <c r="C656" t="s">
        <v>3138</v>
      </c>
      <c r="D656" t="s">
        <v>190</v>
      </c>
      <c r="E656">
        <v>7286.4950846800002</v>
      </c>
      <c r="F656">
        <v>1732.75</v>
      </c>
      <c r="G656">
        <v>68.482719432981099</v>
      </c>
      <c r="H656">
        <v>-6.2795955958889804</v>
      </c>
      <c r="I656">
        <v>6.41772466142623</v>
      </c>
      <c r="J656">
        <v>4.3965293470461599</v>
      </c>
      <c r="K656">
        <v>1851.30981853158</v>
      </c>
      <c r="L656">
        <v>1558.2952243142599</v>
      </c>
      <c r="M656">
        <v>34.709747552707398</v>
      </c>
      <c r="N656">
        <v>0.42234886031941499</v>
      </c>
      <c r="O656">
        <v>25.349877362573899</v>
      </c>
      <c r="P656">
        <v>103.85294117647</v>
      </c>
      <c r="Q656">
        <v>3.7780633049939998E-2</v>
      </c>
    </row>
    <row r="657" spans="1:17" x14ac:dyDescent="0.3">
      <c r="A657" t="s">
        <v>1448</v>
      </c>
      <c r="B657" t="s">
        <v>1449</v>
      </c>
      <c r="C657" t="s">
        <v>3143</v>
      </c>
      <c r="D657" t="s">
        <v>482</v>
      </c>
      <c r="E657">
        <v>7283.0967799999999</v>
      </c>
      <c r="F657">
        <v>2165.1</v>
      </c>
      <c r="G657">
        <v>-27.439031589354201</v>
      </c>
      <c r="H657">
        <v>0.79964907091412396</v>
      </c>
      <c r="I657">
        <v>-10.915338617998801</v>
      </c>
      <c r="J657">
        <v>1.49360608509707</v>
      </c>
      <c r="K657">
        <v>2267.3776484239902</v>
      </c>
      <c r="L657">
        <v>2263.02728357863</v>
      </c>
      <c r="M657">
        <v>39.0739122667405</v>
      </c>
      <c r="N657">
        <v>0.69237333988438499</v>
      </c>
      <c r="O657">
        <v>26.322109833264001</v>
      </c>
      <c r="P657">
        <v>10.464285714285699</v>
      </c>
      <c r="Q657">
        <v>-0.105963491620513</v>
      </c>
    </row>
    <row r="658" spans="1:17" x14ac:dyDescent="0.3">
      <c r="A658" t="s">
        <v>1450</v>
      </c>
      <c r="B658" t="s">
        <v>1451</v>
      </c>
      <c r="C658" t="s">
        <v>3131</v>
      </c>
      <c r="D658" t="s">
        <v>120</v>
      </c>
      <c r="E658">
        <v>7268.53351432</v>
      </c>
      <c r="F658">
        <v>613.95000000000005</v>
      </c>
      <c r="G658">
        <v>-11.6536863464853</v>
      </c>
      <c r="H658">
        <v>9.7667850089672807</v>
      </c>
      <c r="I658">
        <v>7.2089109055432203</v>
      </c>
      <c r="J658">
        <v>-2.0819726186066401</v>
      </c>
      <c r="K658">
        <v>599.90510600385903</v>
      </c>
      <c r="L658">
        <v>555.276832214828</v>
      </c>
      <c r="M658">
        <v>47.437650580702801</v>
      </c>
      <c r="N658">
        <v>1.1405975441551099</v>
      </c>
      <c r="O658">
        <v>11.8006352308819</v>
      </c>
      <c r="P658">
        <v>31.4668094218415</v>
      </c>
      <c r="Q658">
        <v>4.3629141689069999E-2</v>
      </c>
    </row>
    <row r="659" spans="1:17" x14ac:dyDescent="0.3">
      <c r="A659" t="s">
        <v>1452</v>
      </c>
      <c r="B659" t="s">
        <v>1453</v>
      </c>
      <c r="C659" t="s">
        <v>3128</v>
      </c>
      <c r="D659" t="s">
        <v>21</v>
      </c>
      <c r="E659">
        <v>7268.3835233899899</v>
      </c>
      <c r="F659">
        <v>882</v>
      </c>
      <c r="G659">
        <v>63.614900474551597</v>
      </c>
      <c r="H659">
        <v>8.2515575204064593</v>
      </c>
      <c r="I659">
        <v>7.32277656033546</v>
      </c>
      <c r="J659">
        <v>4.2356820339317398</v>
      </c>
      <c r="K659">
        <v>846.38203184337704</v>
      </c>
      <c r="L659">
        <v>732.48361702952104</v>
      </c>
      <c r="M659">
        <v>60.550307539893801</v>
      </c>
      <c r="N659">
        <v>0.72836989786111395</v>
      </c>
      <c r="O659">
        <v>5.1814058956915998</v>
      </c>
      <c r="P659">
        <v>112.530120481927</v>
      </c>
      <c r="Q659">
        <v>0.129813389078592</v>
      </c>
    </row>
    <row r="660" spans="1:17" x14ac:dyDescent="0.3">
      <c r="A660" t="s">
        <v>1454</v>
      </c>
      <c r="B660" t="s">
        <v>1455</v>
      </c>
      <c r="C660" t="s">
        <v>3146</v>
      </c>
      <c r="D660" t="s">
        <v>612</v>
      </c>
      <c r="E660">
        <v>7258.6009174399996</v>
      </c>
      <c r="F660">
        <v>40.590000000000003</v>
      </c>
      <c r="G660">
        <v>-33.914550843361198</v>
      </c>
      <c r="H660">
        <v>-12.671638403192601</v>
      </c>
      <c r="I660">
        <v>-25.924654323433799</v>
      </c>
      <c r="J660">
        <v>-2.0618292069889601</v>
      </c>
      <c r="K660">
        <v>46.030877180572901</v>
      </c>
      <c r="L660">
        <v>46.513530084448803</v>
      </c>
      <c r="M660">
        <v>23.060008533606499</v>
      </c>
      <c r="N660">
        <v>0.55953980740645903</v>
      </c>
      <c r="O660">
        <v>69.253510716925305</v>
      </c>
      <c r="P660">
        <v>5.0194049159120402</v>
      </c>
      <c r="Q660">
        <v>-1.588131140444E-3</v>
      </c>
    </row>
    <row r="661" spans="1:17" x14ac:dyDescent="0.3">
      <c r="A661" t="s">
        <v>1456</v>
      </c>
      <c r="B661" t="s">
        <v>1457</v>
      </c>
      <c r="C661" t="s">
        <v>607</v>
      </c>
      <c r="D661" t="s">
        <v>607</v>
      </c>
      <c r="E661">
        <v>7248.7888439999997</v>
      </c>
      <c r="F661">
        <v>350.35</v>
      </c>
      <c r="G661">
        <v>30.346505667695201</v>
      </c>
      <c r="H661">
        <v>-12.0348342036551</v>
      </c>
      <c r="I661">
        <v>-18.205020940705801</v>
      </c>
      <c r="J661">
        <v>-1.73726089657532</v>
      </c>
      <c r="K661">
        <v>392.556663385842</v>
      </c>
      <c r="L661">
        <v>354.85004808361401</v>
      </c>
      <c r="M661">
        <v>25.906520821212698</v>
      </c>
      <c r="N661">
        <v>0.87853730387124196</v>
      </c>
      <c r="O661">
        <v>28.628514342799999</v>
      </c>
      <c r="P661">
        <v>62.802044609665401</v>
      </c>
      <c r="Q661">
        <v>1.5053926632534E-2</v>
      </c>
    </row>
    <row r="662" spans="1:17" hidden="1" x14ac:dyDescent="0.3">
      <c r="A662" t="s">
        <v>1458</v>
      </c>
      <c r="B662" t="s">
        <v>1459</v>
      </c>
      <c r="C662" t="s">
        <v>3144</v>
      </c>
      <c r="D662" t="s">
        <v>24</v>
      </c>
      <c r="E662">
        <v>7233.4944187199999</v>
      </c>
      <c r="F662">
        <v>444.95</v>
      </c>
      <c r="G662">
        <v>-46.345733012165603</v>
      </c>
      <c r="H662">
        <v>-5.8778882855861001</v>
      </c>
      <c r="I662">
        <v>-20.950062919440501</v>
      </c>
      <c r="J662">
        <v>4.1302539093031596</v>
      </c>
      <c r="K662">
        <v>469.55927665420199</v>
      </c>
      <c r="L662">
        <v>477.442345517972</v>
      </c>
      <c r="M662">
        <v>35.141474150146699</v>
      </c>
      <c r="N662">
        <v>0.91038919218481096</v>
      </c>
      <c r="O662">
        <v>34.846611978874002</v>
      </c>
      <c r="P662">
        <v>1.5751626526652101</v>
      </c>
      <c r="Q662">
        <v>-0.12240936473316701</v>
      </c>
    </row>
    <row r="663" spans="1:17" x14ac:dyDescent="0.3">
      <c r="A663" t="s">
        <v>1460</v>
      </c>
      <c r="B663" t="s">
        <v>1461</v>
      </c>
      <c r="C663" t="s">
        <v>3143</v>
      </c>
      <c r="D663" t="s">
        <v>167</v>
      </c>
      <c r="E663">
        <v>7211.7487687499997</v>
      </c>
      <c r="F663">
        <v>990.95</v>
      </c>
      <c r="G663">
        <v>78.873727658604395</v>
      </c>
      <c r="H663">
        <v>4.40194213579107</v>
      </c>
      <c r="I663">
        <v>39.452375619168798</v>
      </c>
      <c r="J663">
        <v>-1.32816180524688</v>
      </c>
      <c r="K663">
        <v>1000.22622595832</v>
      </c>
      <c r="L663">
        <v>806.67479801768695</v>
      </c>
      <c r="M663">
        <v>44.566912311570199</v>
      </c>
      <c r="N663">
        <v>0.94172806325392799</v>
      </c>
      <c r="O663">
        <v>15.9493415409455</v>
      </c>
      <c r="P663">
        <v>126.71013498055299</v>
      </c>
      <c r="Q663">
        <v>3.9690816636036998E-2</v>
      </c>
    </row>
    <row r="664" spans="1:17" x14ac:dyDescent="0.3">
      <c r="A664" t="s">
        <v>1462</v>
      </c>
      <c r="B664" t="s">
        <v>1463</v>
      </c>
      <c r="C664" t="s">
        <v>3141</v>
      </c>
      <c r="D664" t="s">
        <v>146</v>
      </c>
      <c r="E664">
        <v>7198.5394999999999</v>
      </c>
      <c r="F664">
        <v>365.7</v>
      </c>
      <c r="G664">
        <v>-34.739550843361201</v>
      </c>
      <c r="H664">
        <v>-2.7402295813806399</v>
      </c>
      <c r="I664">
        <v>-20.930271848898698</v>
      </c>
      <c r="J664">
        <v>2.4332267129987302</v>
      </c>
      <c r="K664">
        <v>412.79235390027202</v>
      </c>
      <c r="L664">
        <v>417.77985143955999</v>
      </c>
      <c r="M664">
        <v>38.650221238927401</v>
      </c>
      <c r="N664">
        <v>0.46014572528410602</v>
      </c>
      <c r="O664">
        <v>49.712879409351899</v>
      </c>
      <c r="P664">
        <v>6</v>
      </c>
      <c r="Q664">
        <v>7.0208666049905E-2</v>
      </c>
    </row>
    <row r="665" spans="1:17" hidden="1" x14ac:dyDescent="0.3">
      <c r="A665" t="s">
        <v>1464</v>
      </c>
      <c r="B665" t="s">
        <v>1465</v>
      </c>
      <c r="C665" t="s">
        <v>3144</v>
      </c>
      <c r="D665" t="s">
        <v>607</v>
      </c>
      <c r="E665">
        <v>7194.4186176200001</v>
      </c>
      <c r="F665">
        <v>502.85</v>
      </c>
      <c r="G665">
        <v>-20.156329066192399</v>
      </c>
      <c r="H665">
        <v>-3.2590198012731801</v>
      </c>
      <c r="I665">
        <v>-7.0932397938100502</v>
      </c>
      <c r="J665">
        <v>3.7866291150111802</v>
      </c>
      <c r="K665">
        <v>536.32202668903597</v>
      </c>
      <c r="L665">
        <v>512.44624056113605</v>
      </c>
      <c r="M665">
        <v>34.176238215084702</v>
      </c>
      <c r="N665">
        <v>0.473553954626656</v>
      </c>
      <c r="O665">
        <v>32.445063140101396</v>
      </c>
      <c r="P665">
        <v>27.400557385355899</v>
      </c>
      <c r="Q665">
        <v>7.2472338021280003E-2</v>
      </c>
    </row>
    <row r="666" spans="1:17" hidden="1" x14ac:dyDescent="0.3">
      <c r="A666" t="s">
        <v>1466</v>
      </c>
      <c r="B666" t="s">
        <v>1467</v>
      </c>
      <c r="C666" t="s">
        <v>3144</v>
      </c>
      <c r="D666" t="s">
        <v>1468</v>
      </c>
      <c r="E666">
        <v>7131.3144000000002</v>
      </c>
      <c r="F666">
        <v>3150</v>
      </c>
      <c r="G666">
        <v>621.52118378754301</v>
      </c>
      <c r="H666">
        <v>-5.5439296195558896</v>
      </c>
      <c r="I666">
        <v>101.72813419896499</v>
      </c>
      <c r="J666">
        <v>-0.445649423903553</v>
      </c>
      <c r="K666">
        <v>3408.1148738899601</v>
      </c>
      <c r="L666">
        <v>2395.1558438164302</v>
      </c>
      <c r="M666">
        <v>28.997279735568199</v>
      </c>
      <c r="N666">
        <v>0.86656144306651595</v>
      </c>
      <c r="O666">
        <v>25.396825396825299</v>
      </c>
      <c r="P666">
        <v>685.34031413612502</v>
      </c>
    </row>
    <row r="667" spans="1:17" x14ac:dyDescent="0.3">
      <c r="A667" t="s">
        <v>1469</v>
      </c>
      <c r="B667" t="s">
        <v>1470</v>
      </c>
      <c r="C667" t="s">
        <v>3148</v>
      </c>
      <c r="D667" t="s">
        <v>161</v>
      </c>
      <c r="E667">
        <v>7119.0616549360002</v>
      </c>
      <c r="F667">
        <v>183.53</v>
      </c>
      <c r="G667">
        <v>157.717893085486</v>
      </c>
      <c r="H667">
        <v>2.57298319150954</v>
      </c>
      <c r="I667">
        <v>21.473623439383498</v>
      </c>
      <c r="J667">
        <v>-1.7064007547381299</v>
      </c>
      <c r="K667">
        <v>195.283619659838</v>
      </c>
      <c r="L667">
        <v>153.203639919805</v>
      </c>
      <c r="M667">
        <v>30.549548559981901</v>
      </c>
      <c r="N667">
        <v>0.51915506635716202</v>
      </c>
      <c r="O667">
        <v>22.40505639405</v>
      </c>
      <c r="P667">
        <v>203.85761589403899</v>
      </c>
    </row>
    <row r="668" spans="1:17" x14ac:dyDescent="0.3">
      <c r="A668" t="s">
        <v>1471</v>
      </c>
      <c r="B668" t="s">
        <v>1472</v>
      </c>
      <c r="C668" t="s">
        <v>3138</v>
      </c>
      <c r="D668" t="s">
        <v>1473</v>
      </c>
      <c r="E668">
        <v>7110.4498684800001</v>
      </c>
      <c r="F668">
        <v>256.55</v>
      </c>
      <c r="G668">
        <v>-47.0922746837064</v>
      </c>
      <c r="H668">
        <v>-1.7215872759736299</v>
      </c>
      <c r="I668">
        <v>-23.900978463048201</v>
      </c>
      <c r="J668">
        <v>0.91466037802635602</v>
      </c>
      <c r="K668">
        <v>278.65419212291198</v>
      </c>
      <c r="L668">
        <v>283.10246646925901</v>
      </c>
      <c r="M668">
        <v>29.721827076734101</v>
      </c>
      <c r="N668">
        <v>0.84364386396049695</v>
      </c>
      <c r="O668">
        <v>40.226076788150401</v>
      </c>
      <c r="P668">
        <v>2.5994801039792099</v>
      </c>
      <c r="Q668">
        <v>7.3476234400057003E-2</v>
      </c>
    </row>
    <row r="669" spans="1:17" x14ac:dyDescent="0.3">
      <c r="A669" t="s">
        <v>1474</v>
      </c>
      <c r="B669" t="s">
        <v>1475</v>
      </c>
      <c r="C669" t="s">
        <v>3139</v>
      </c>
      <c r="D669" t="s">
        <v>469</v>
      </c>
      <c r="E669">
        <v>7101.3712612399904</v>
      </c>
      <c r="F669">
        <v>1290.8499999999999</v>
      </c>
      <c r="G669">
        <v>-25.717114846162499</v>
      </c>
      <c r="H669">
        <v>15.559602983999399</v>
      </c>
      <c r="I669">
        <v>-2.6371053588432098</v>
      </c>
      <c r="J669">
        <v>0.19890362315842799</v>
      </c>
      <c r="K669">
        <v>1221.0411275739</v>
      </c>
      <c r="L669">
        <v>1152.3641337864501</v>
      </c>
      <c r="M669">
        <v>49.462389444710297</v>
      </c>
      <c r="N669">
        <v>1.31528290533234</v>
      </c>
      <c r="O669">
        <v>9.05992175698184</v>
      </c>
      <c r="P669">
        <v>38.310296796314098</v>
      </c>
      <c r="Q669">
        <v>-2.9627833929583999E-2</v>
      </c>
    </row>
    <row r="670" spans="1:17" x14ac:dyDescent="0.3">
      <c r="A670" t="s">
        <v>1476</v>
      </c>
      <c r="B670" t="s">
        <v>1477</v>
      </c>
      <c r="C670" t="s">
        <v>3132</v>
      </c>
      <c r="D670" t="s">
        <v>48</v>
      </c>
      <c r="E670">
        <v>7079.7632746299996</v>
      </c>
      <c r="F670">
        <v>183.94</v>
      </c>
      <c r="G670">
        <v>-5.1115728900871202</v>
      </c>
      <c r="H670">
        <v>-0.467393546798334</v>
      </c>
      <c r="I670">
        <v>-23.453897462881901</v>
      </c>
      <c r="J670">
        <v>8.4015678936122298E-3</v>
      </c>
      <c r="K670">
        <v>192.981883868019</v>
      </c>
      <c r="L670">
        <v>190.45326270194701</v>
      </c>
      <c r="M670">
        <v>44.085331585921899</v>
      </c>
      <c r="N670">
        <v>1.3776910874486299</v>
      </c>
      <c r="O670">
        <v>35.533326084592801</v>
      </c>
      <c r="P670">
        <v>34.067055393586003</v>
      </c>
      <c r="Q670">
        <v>0.110879418459175</v>
      </c>
    </row>
    <row r="671" spans="1:17" x14ac:dyDescent="0.3">
      <c r="A671" t="s">
        <v>1478</v>
      </c>
      <c r="B671" t="s">
        <v>1479</v>
      </c>
      <c r="C671" t="s">
        <v>3131</v>
      </c>
      <c r="D671" t="s">
        <v>120</v>
      </c>
      <c r="E671">
        <v>7061.9733215399901</v>
      </c>
      <c r="F671">
        <v>1147.9000000000001</v>
      </c>
      <c r="G671">
        <v>43.592917361311898</v>
      </c>
      <c r="H671">
        <v>-3.5501323782034202</v>
      </c>
      <c r="I671">
        <v>23.2706656493006</v>
      </c>
      <c r="J671">
        <v>2.7134843632053398</v>
      </c>
      <c r="K671">
        <v>1183.7126862979701</v>
      </c>
      <c r="L671">
        <v>1027.26534531632</v>
      </c>
      <c r="M671">
        <v>37.252488245244898</v>
      </c>
      <c r="N671">
        <v>0.42006781859446402</v>
      </c>
      <c r="O671">
        <v>17.266312396550202</v>
      </c>
      <c r="P671">
        <v>76.261036468330104</v>
      </c>
      <c r="Q671">
        <v>7.4949495956126003E-2</v>
      </c>
    </row>
    <row r="672" spans="1:17" x14ac:dyDescent="0.3">
      <c r="A672" t="s">
        <v>1480</v>
      </c>
      <c r="B672" t="s">
        <v>1481</v>
      </c>
      <c r="C672" t="s">
        <v>3141</v>
      </c>
      <c r="D672" t="s">
        <v>271</v>
      </c>
      <c r="E672">
        <v>7056.2281935600004</v>
      </c>
      <c r="F672">
        <v>3000.9</v>
      </c>
      <c r="G672">
        <v>28.790762955837099</v>
      </c>
      <c r="H672">
        <v>-6.6714663840126898</v>
      </c>
      <c r="I672">
        <v>26.713033117368798</v>
      </c>
      <c r="J672">
        <v>-3.1698248485510199</v>
      </c>
      <c r="K672">
        <v>3250.4880534905801</v>
      </c>
      <c r="L672">
        <v>2730.77889693932</v>
      </c>
      <c r="M672">
        <v>36.4450545122709</v>
      </c>
      <c r="N672">
        <v>0.47082316860899898</v>
      </c>
      <c r="O672">
        <v>31.060681795461299</v>
      </c>
      <c r="P672">
        <v>95.817292006525193</v>
      </c>
      <c r="Q672">
        <v>0.13485557000897999</v>
      </c>
    </row>
    <row r="673" spans="1:17" x14ac:dyDescent="0.3">
      <c r="A673" t="s">
        <v>1482</v>
      </c>
      <c r="B673" t="s">
        <v>1483</v>
      </c>
      <c r="C673" t="s">
        <v>3135</v>
      </c>
      <c r="D673" t="s">
        <v>190</v>
      </c>
      <c r="E673">
        <v>6976.0679461</v>
      </c>
      <c r="F673">
        <v>463.45</v>
      </c>
      <c r="G673">
        <v>15.217389364082299</v>
      </c>
      <c r="H673">
        <v>-6.3608632113910701</v>
      </c>
      <c r="I673">
        <v>15.784118670493299</v>
      </c>
      <c r="J673">
        <v>-2.5740400831257402</v>
      </c>
      <c r="K673">
        <v>505.91028398580301</v>
      </c>
      <c r="L673">
        <v>429.29528242872101</v>
      </c>
      <c r="M673">
        <v>23.762133118612599</v>
      </c>
      <c r="N673">
        <v>0.61470577590668896</v>
      </c>
      <c r="O673">
        <v>20.735785953177199</v>
      </c>
      <c r="P673">
        <v>70.668385196096395</v>
      </c>
      <c r="Q673">
        <v>0.13572712328500799</v>
      </c>
    </row>
    <row r="674" spans="1:17" x14ac:dyDescent="0.3">
      <c r="A674" t="s">
        <v>1484</v>
      </c>
      <c r="B674" t="s">
        <v>1485</v>
      </c>
      <c r="C674" t="s">
        <v>3143</v>
      </c>
      <c r="D674" t="s">
        <v>406</v>
      </c>
      <c r="E674">
        <v>6975.64524738</v>
      </c>
      <c r="F674">
        <v>1460.05</v>
      </c>
      <c r="G674">
        <v>47.526860053617099</v>
      </c>
      <c r="H674">
        <v>-1.7121599205442699</v>
      </c>
      <c r="I674">
        <v>16.521719178142199</v>
      </c>
      <c r="J674">
        <v>3.3641857674990598</v>
      </c>
      <c r="K674">
        <v>1617.9720890042499</v>
      </c>
      <c r="L674">
        <v>1406.78529775572</v>
      </c>
      <c r="M674">
        <v>46.436100031254597</v>
      </c>
      <c r="N674">
        <v>0.58617355608764199</v>
      </c>
      <c r="O674">
        <v>31.899592479709501</v>
      </c>
      <c r="P674">
        <v>90.956055453831993</v>
      </c>
      <c r="Q674">
        <v>6.8225263418229001E-2</v>
      </c>
    </row>
    <row r="675" spans="1:17" x14ac:dyDescent="0.3">
      <c r="A675" t="s">
        <v>1486</v>
      </c>
      <c r="B675" t="s">
        <v>1487</v>
      </c>
      <c r="C675" t="s">
        <v>3138</v>
      </c>
      <c r="D675" t="s">
        <v>100</v>
      </c>
      <c r="E675">
        <v>6956.8107838149899</v>
      </c>
      <c r="F675">
        <v>1432.75</v>
      </c>
      <c r="G675">
        <v>-28.532523586120998</v>
      </c>
      <c r="H675">
        <v>-0.890224999183027</v>
      </c>
      <c r="I675">
        <v>-5.1882796126320203</v>
      </c>
      <c r="J675">
        <v>2.9464015182420802</v>
      </c>
      <c r="K675">
        <v>1465.84719594901</v>
      </c>
      <c r="L675">
        <v>1434.31271855774</v>
      </c>
      <c r="M675">
        <v>42.955329949941898</v>
      </c>
      <c r="N675">
        <v>0.38684728255415601</v>
      </c>
      <c r="O675">
        <v>10.8358052695864</v>
      </c>
      <c r="P675">
        <v>14.62</v>
      </c>
      <c r="Q675">
        <v>-0.127509327830542</v>
      </c>
    </row>
    <row r="676" spans="1:17" hidden="1" x14ac:dyDescent="0.3">
      <c r="A676" t="s">
        <v>1488</v>
      </c>
      <c r="B676" t="s">
        <v>1489</v>
      </c>
      <c r="C676" t="s">
        <v>3144</v>
      </c>
      <c r="D676" t="s">
        <v>422</v>
      </c>
      <c r="E676">
        <v>6948.1509555149996</v>
      </c>
      <c r="F676">
        <v>7004.3</v>
      </c>
      <c r="G676">
        <v>2.30050060281744</v>
      </c>
      <c r="H676">
        <v>14.9720949964174</v>
      </c>
      <c r="I676">
        <v>17.234321056503099</v>
      </c>
      <c r="J676">
        <v>7.0764949164709101</v>
      </c>
      <c r="K676">
        <v>6502.6340195108996</v>
      </c>
      <c r="L676">
        <v>5863.6773495599</v>
      </c>
      <c r="M676">
        <v>65.155192763847793</v>
      </c>
      <c r="N676">
        <v>1.03279545237003</v>
      </c>
      <c r="O676">
        <v>6.1490798509487004</v>
      </c>
      <c r="P676">
        <v>40.552634747361203</v>
      </c>
      <c r="Q676">
        <v>9.9229005502419004E-2</v>
      </c>
    </row>
    <row r="677" spans="1:17" x14ac:dyDescent="0.3">
      <c r="A677" t="s">
        <v>1490</v>
      </c>
      <c r="B677" t="s">
        <v>1491</v>
      </c>
      <c r="C677" t="s">
        <v>3135</v>
      </c>
      <c r="D677" t="s">
        <v>190</v>
      </c>
      <c r="E677">
        <v>6915.8358201749998</v>
      </c>
      <c r="F677">
        <v>500</v>
      </c>
      <c r="G677">
        <v>1.59832126600377</v>
      </c>
      <c r="H677">
        <v>-2.5853471832881798</v>
      </c>
      <c r="I677">
        <v>5.9672917987311402</v>
      </c>
      <c r="J677">
        <v>-0.86006279482871795</v>
      </c>
      <c r="K677">
        <v>523.12123836436604</v>
      </c>
      <c r="L677">
        <v>472.37331421454701</v>
      </c>
      <c r="M677">
        <v>23.513933446245801</v>
      </c>
      <c r="N677">
        <v>0.28334303193008697</v>
      </c>
      <c r="O677">
        <v>27.92</v>
      </c>
      <c r="P677">
        <v>41.3427561837455</v>
      </c>
      <c r="Q677">
        <v>3.044478071192E-2</v>
      </c>
    </row>
    <row r="678" spans="1:17" x14ac:dyDescent="0.3">
      <c r="A678" t="s">
        <v>1492</v>
      </c>
      <c r="B678" t="s">
        <v>1493</v>
      </c>
      <c r="C678" t="s">
        <v>3143</v>
      </c>
      <c r="D678" t="s">
        <v>406</v>
      </c>
      <c r="E678">
        <v>6868.5839857800001</v>
      </c>
      <c r="F678">
        <v>82.16</v>
      </c>
      <c r="G678">
        <v>-2.2429822159102502</v>
      </c>
      <c r="H678">
        <v>-2.5860622451173798</v>
      </c>
      <c r="I678">
        <v>2.7984353230847501</v>
      </c>
      <c r="J678">
        <v>5.2062684335940501</v>
      </c>
      <c r="K678">
        <v>84.703505796345894</v>
      </c>
      <c r="L678">
        <v>78.116649208036804</v>
      </c>
      <c r="M678">
        <v>46.8747913504913</v>
      </c>
      <c r="N678">
        <v>0.56183910155004702</v>
      </c>
      <c r="O678">
        <v>19.705452775072999</v>
      </c>
      <c r="P678">
        <v>40.085251491901097</v>
      </c>
      <c r="Q678">
        <v>6.3561179703039997E-2</v>
      </c>
    </row>
    <row r="679" spans="1:17" x14ac:dyDescent="0.3">
      <c r="A679" t="s">
        <v>1494</v>
      </c>
      <c r="B679" t="s">
        <v>1495</v>
      </c>
      <c r="C679" t="s">
        <v>3133</v>
      </c>
      <c r="D679" t="s">
        <v>51</v>
      </c>
      <c r="E679">
        <v>6865.1806951400004</v>
      </c>
      <c r="F679">
        <v>1605.55</v>
      </c>
      <c r="G679">
        <v>10.1647350528771</v>
      </c>
      <c r="H679">
        <v>18.1709725112656</v>
      </c>
      <c r="I679">
        <v>29.252536726072002</v>
      </c>
      <c r="J679">
        <v>2.79242669598717</v>
      </c>
      <c r="K679">
        <v>1485.3083734858899</v>
      </c>
      <c r="L679">
        <v>1303.4257087756901</v>
      </c>
      <c r="M679">
        <v>56.9010463302481</v>
      </c>
      <c r="N679">
        <v>1.2668937326848599</v>
      </c>
      <c r="O679">
        <v>13.5436454797421</v>
      </c>
      <c r="P679">
        <v>59.843695554781199</v>
      </c>
      <c r="Q679">
        <v>2.2290334854864001E-2</v>
      </c>
    </row>
    <row r="680" spans="1:17" x14ac:dyDescent="0.3">
      <c r="A680" t="s">
        <v>1496</v>
      </c>
      <c r="B680" t="s">
        <v>1497</v>
      </c>
      <c r="C680" t="s">
        <v>3132</v>
      </c>
      <c r="D680" t="s">
        <v>48</v>
      </c>
      <c r="E680">
        <v>6836.452503601</v>
      </c>
      <c r="F680">
        <v>229.99</v>
      </c>
      <c r="G680">
        <v>57.680373217390098</v>
      </c>
      <c r="H680">
        <v>-9.4127743867869302</v>
      </c>
      <c r="I680">
        <v>22.767512452531999</v>
      </c>
      <c r="J680">
        <v>9.1748473820335796</v>
      </c>
      <c r="K680">
        <v>237.983057543418</v>
      </c>
      <c r="L680">
        <v>200.978291668373</v>
      </c>
      <c r="M680">
        <v>56.431851072246097</v>
      </c>
      <c r="N680">
        <v>0.968775140246808</v>
      </c>
      <c r="O680">
        <v>23.8053828427322</v>
      </c>
      <c r="P680">
        <v>90.783907092492697</v>
      </c>
      <c r="Q680">
        <v>7.8125043919963E-2</v>
      </c>
    </row>
    <row r="681" spans="1:17" x14ac:dyDescent="0.3">
      <c r="A681" t="s">
        <v>1498</v>
      </c>
      <c r="B681" t="s">
        <v>1499</v>
      </c>
      <c r="C681" t="s">
        <v>3139</v>
      </c>
      <c r="D681" t="s">
        <v>1500</v>
      </c>
      <c r="E681">
        <v>6829.9728201850003</v>
      </c>
      <c r="F681">
        <v>475.8</v>
      </c>
      <c r="G681">
        <v>-13.7221545299971</v>
      </c>
      <c r="H681">
        <v>-2.4896582328903998</v>
      </c>
      <c r="I681">
        <v>-17.306304772676501</v>
      </c>
      <c r="J681">
        <v>1.2823567593149701</v>
      </c>
      <c r="K681">
        <v>494.622891789866</v>
      </c>
      <c r="L681">
        <v>464.12338492852899</v>
      </c>
      <c r="M681">
        <v>43.461670404275303</v>
      </c>
      <c r="N681">
        <v>0.62089527616291496</v>
      </c>
      <c r="O681">
        <v>21.248423707440001</v>
      </c>
      <c r="P681">
        <v>39.0008764241893</v>
      </c>
    </row>
    <row r="682" spans="1:17" x14ac:dyDescent="0.3">
      <c r="A682" t="s">
        <v>1501</v>
      </c>
      <c r="B682" t="s">
        <v>1502</v>
      </c>
      <c r="C682" t="s">
        <v>3133</v>
      </c>
      <c r="D682" t="s">
        <v>51</v>
      </c>
      <c r="E682">
        <v>6827.9342115199997</v>
      </c>
      <c r="F682">
        <v>201.95</v>
      </c>
      <c r="G682">
        <v>-37.356283473088503</v>
      </c>
      <c r="H682">
        <v>-6.0119170442445702</v>
      </c>
      <c r="I682">
        <v>-65.780902495037495</v>
      </c>
      <c r="J682">
        <v>2.87011295704708</v>
      </c>
      <c r="K682">
        <v>222.060228706391</v>
      </c>
      <c r="L682">
        <v>251.245130603631</v>
      </c>
      <c r="M682">
        <v>31.005283647795402</v>
      </c>
      <c r="N682">
        <v>0.71675896184621901</v>
      </c>
      <c r="O682">
        <v>134.117355781133</v>
      </c>
      <c r="P682">
        <v>2.9831718510963698</v>
      </c>
      <c r="Q682">
        <v>-2.9999866775301001E-2</v>
      </c>
    </row>
    <row r="683" spans="1:17" x14ac:dyDescent="0.3">
      <c r="A683" t="s">
        <v>1503</v>
      </c>
      <c r="B683" t="s">
        <v>1504</v>
      </c>
      <c r="C683" t="s">
        <v>3129</v>
      </c>
      <c r="D683" t="s">
        <v>562</v>
      </c>
      <c r="E683">
        <v>6821.5451648999997</v>
      </c>
      <c r="F683">
        <v>296.3</v>
      </c>
      <c r="G683">
        <v>-17.8479725212994</v>
      </c>
      <c r="H683">
        <v>8.3182284428450206</v>
      </c>
      <c r="I683">
        <v>-23.071157394987701</v>
      </c>
      <c r="J683">
        <v>-0.77680572331627995</v>
      </c>
      <c r="K683">
        <v>306.97326328521098</v>
      </c>
      <c r="L683">
        <v>312.192263408278</v>
      </c>
      <c r="M683">
        <v>44.218113560349202</v>
      </c>
      <c r="N683">
        <v>1.47369827292175</v>
      </c>
      <c r="O683">
        <v>36.780290246371898</v>
      </c>
      <c r="P683">
        <v>9.92394731960675</v>
      </c>
      <c r="Q683">
        <v>7.4276716507822999E-2</v>
      </c>
    </row>
    <row r="684" spans="1:17" hidden="1" x14ac:dyDescent="0.3">
      <c r="A684" t="s">
        <v>1505</v>
      </c>
      <c r="B684" t="s">
        <v>1506</v>
      </c>
      <c r="C684" t="s">
        <v>3144</v>
      </c>
      <c r="D684" t="s">
        <v>984</v>
      </c>
      <c r="E684">
        <v>6815.0695871999997</v>
      </c>
      <c r="F684">
        <v>700.85</v>
      </c>
      <c r="G684">
        <v>219.25191046762899</v>
      </c>
      <c r="H684">
        <v>-7.6419521378985102</v>
      </c>
      <c r="I684">
        <v>68.720432791258204</v>
      </c>
      <c r="J684">
        <v>1.5676577118183901</v>
      </c>
      <c r="K684">
        <v>757.88428009355403</v>
      </c>
      <c r="L684">
        <v>598.81295964475498</v>
      </c>
      <c r="M684">
        <v>30.5646774039616</v>
      </c>
      <c r="N684">
        <v>0.44322126486963598</v>
      </c>
      <c r="O684">
        <v>29.942213027038498</v>
      </c>
      <c r="P684">
        <v>289.36111111111097</v>
      </c>
      <c r="Q684">
        <v>0.22511949104038301</v>
      </c>
    </row>
    <row r="685" spans="1:17" x14ac:dyDescent="0.3">
      <c r="A685" t="s">
        <v>1507</v>
      </c>
      <c r="B685" t="s">
        <v>1508</v>
      </c>
      <c r="C685" t="s">
        <v>3132</v>
      </c>
      <c r="D685" t="s">
        <v>48</v>
      </c>
      <c r="E685">
        <v>6774.9592018720004</v>
      </c>
      <c r="F685">
        <v>37.56</v>
      </c>
      <c r="G685">
        <v>18.2131003338644</v>
      </c>
      <c r="H685">
        <v>-12.4786855698366</v>
      </c>
      <c r="I685">
        <v>-12.83057309883</v>
      </c>
      <c r="J685">
        <v>-0.90434515631660695</v>
      </c>
      <c r="K685">
        <v>45.049674288224402</v>
      </c>
      <c r="L685">
        <v>40.545257836214098</v>
      </c>
      <c r="M685">
        <v>29.767549109175199</v>
      </c>
      <c r="N685">
        <v>0.43554161972487299</v>
      </c>
      <c r="O685">
        <v>53.088391906283199</v>
      </c>
      <c r="P685">
        <v>65.789590970458207</v>
      </c>
      <c r="Q685">
        <v>0.12034093181601099</v>
      </c>
    </row>
    <row r="686" spans="1:17" x14ac:dyDescent="0.3">
      <c r="A686" t="s">
        <v>1509</v>
      </c>
      <c r="B686" t="s">
        <v>1510</v>
      </c>
      <c r="C686" t="s">
        <v>3142</v>
      </c>
      <c r="D686" t="s">
        <v>135</v>
      </c>
      <c r="E686">
        <v>6768.5300952999996</v>
      </c>
      <c r="F686">
        <v>782.85</v>
      </c>
      <c r="G686">
        <v>55.639908051204401</v>
      </c>
      <c r="H686">
        <v>0.220782603915502</v>
      </c>
      <c r="I686">
        <v>-7.5817432036074699</v>
      </c>
      <c r="J686">
        <v>2.9266832840793899</v>
      </c>
      <c r="K686">
        <v>847.92294778576002</v>
      </c>
      <c r="L686">
        <v>772.54198037718504</v>
      </c>
      <c r="M686">
        <v>42.9815711359606</v>
      </c>
      <c r="N686">
        <v>1.1910492856605599</v>
      </c>
      <c r="O686">
        <v>41.7896148687487</v>
      </c>
      <c r="P686">
        <v>116.376451077943</v>
      </c>
      <c r="Q686">
        <v>0.12651628127025399</v>
      </c>
    </row>
    <row r="687" spans="1:17" hidden="1" x14ac:dyDescent="0.3">
      <c r="A687" t="s">
        <v>1511</v>
      </c>
      <c r="B687" t="s">
        <v>1512</v>
      </c>
      <c r="C687" t="s">
        <v>3144</v>
      </c>
      <c r="D687" t="s">
        <v>48</v>
      </c>
      <c r="E687">
        <v>6759.1486068000004</v>
      </c>
      <c r="F687">
        <v>382.65</v>
      </c>
      <c r="G687">
        <v>-27.224667197595199</v>
      </c>
      <c r="H687">
        <v>2.4667313321019999</v>
      </c>
      <c r="I687">
        <v>-11.196388934929301</v>
      </c>
      <c r="J687">
        <v>5.7968484970745502</v>
      </c>
      <c r="M687">
        <v>54.718618061511499</v>
      </c>
      <c r="O687">
        <v>11.0152881223049</v>
      </c>
      <c r="P687">
        <v>4.0092416417504699</v>
      </c>
    </row>
    <row r="688" spans="1:17" hidden="1" x14ac:dyDescent="0.3">
      <c r="A688" t="s">
        <v>1513</v>
      </c>
      <c r="B688" t="s">
        <v>1514</v>
      </c>
      <c r="C688" t="s">
        <v>3144</v>
      </c>
      <c r="D688" t="s">
        <v>1060</v>
      </c>
      <c r="E688">
        <v>6746.8437323999997</v>
      </c>
      <c r="F688">
        <v>131.5</v>
      </c>
      <c r="G688">
        <v>-15.660349162688901</v>
      </c>
      <c r="H688">
        <v>0.226942135791074</v>
      </c>
      <c r="I688">
        <v>-6.1837034107348297</v>
      </c>
      <c r="K688">
        <v>123.40259093004499</v>
      </c>
      <c r="M688">
        <v>1.05563603616817</v>
      </c>
      <c r="N688">
        <v>0.397959183673469</v>
      </c>
      <c r="O688">
        <v>0.65399239543726395</v>
      </c>
      <c r="P688">
        <v>10.970464135021</v>
      </c>
    </row>
    <row r="689" spans="1:17" x14ac:dyDescent="0.3">
      <c r="A689" t="s">
        <v>1515</v>
      </c>
      <c r="B689" t="s">
        <v>1516</v>
      </c>
      <c r="C689" t="s">
        <v>3137</v>
      </c>
      <c r="D689" t="s">
        <v>415</v>
      </c>
      <c r="E689">
        <v>6742.954805415</v>
      </c>
      <c r="F689">
        <v>213.67</v>
      </c>
      <c r="G689">
        <v>115.40695848394201</v>
      </c>
      <c r="H689">
        <v>3.0893657176118499</v>
      </c>
      <c r="I689">
        <v>10.9575216953035</v>
      </c>
      <c r="J689">
        <v>-0.86978938273918505</v>
      </c>
      <c r="K689">
        <v>214.51549083440301</v>
      </c>
      <c r="L689">
        <v>183.98624018902501</v>
      </c>
      <c r="M689">
        <v>37.1521019058207</v>
      </c>
      <c r="N689">
        <v>0.80473730611683203</v>
      </c>
      <c r="O689">
        <v>7.48350259746337</v>
      </c>
      <c r="P689">
        <v>199.67741935483801</v>
      </c>
      <c r="Q689">
        <v>0.12941292071472199</v>
      </c>
    </row>
    <row r="690" spans="1:17" x14ac:dyDescent="0.3">
      <c r="A690" t="s">
        <v>1517</v>
      </c>
      <c r="B690" t="s">
        <v>1518</v>
      </c>
      <c r="C690" t="s">
        <v>3131</v>
      </c>
      <c r="D690" t="s">
        <v>403</v>
      </c>
      <c r="E690">
        <v>6736.2295215599997</v>
      </c>
      <c r="F690">
        <v>279.60000000000002</v>
      </c>
      <c r="G690">
        <v>-53.5694580223823</v>
      </c>
      <c r="H690">
        <v>-2.2258255141923402</v>
      </c>
      <c r="I690">
        <v>-21.5852036970848</v>
      </c>
      <c r="J690">
        <v>-0.76275365871410095</v>
      </c>
      <c r="K690">
        <v>300.84670082861101</v>
      </c>
      <c r="L690">
        <v>313.36240611903202</v>
      </c>
      <c r="M690">
        <v>30.647500146958699</v>
      </c>
      <c r="N690">
        <v>0.63595760377121502</v>
      </c>
      <c r="O690">
        <v>41.559370529327602</v>
      </c>
      <c r="P690">
        <v>8.3091226031377197</v>
      </c>
      <c r="Q690">
        <v>-2.6745642317403E-2</v>
      </c>
    </row>
    <row r="691" spans="1:17" hidden="1" x14ac:dyDescent="0.3">
      <c r="A691" t="s">
        <v>1519</v>
      </c>
      <c r="B691" t="s">
        <v>1520</v>
      </c>
      <c r="C691" t="s">
        <v>3144</v>
      </c>
      <c r="D691" t="s">
        <v>117</v>
      </c>
      <c r="E691">
        <v>6704.5086443999999</v>
      </c>
      <c r="F691">
        <v>412.6</v>
      </c>
      <c r="G691">
        <v>-8.3966045039863193</v>
      </c>
      <c r="H691">
        <v>0.28535335074434498</v>
      </c>
      <c r="I691">
        <v>7.6316737586796002</v>
      </c>
      <c r="J691">
        <v>-1.4994201423145099</v>
      </c>
      <c r="K691">
        <v>397.66085078729799</v>
      </c>
      <c r="M691">
        <v>45.872639849227099</v>
      </c>
      <c r="O691">
        <v>13.584585555016901</v>
      </c>
      <c r="P691">
        <v>26.9147954475545</v>
      </c>
    </row>
    <row r="692" spans="1:17" x14ac:dyDescent="0.3">
      <c r="A692" t="s">
        <v>1521</v>
      </c>
      <c r="B692" t="s">
        <v>1522</v>
      </c>
      <c r="C692" t="s">
        <v>607</v>
      </c>
      <c r="D692" t="s">
        <v>469</v>
      </c>
      <c r="E692">
        <v>6682.0155776000001</v>
      </c>
      <c r="F692">
        <v>906.35</v>
      </c>
      <c r="G692">
        <v>-8.7617011024285798</v>
      </c>
      <c r="H692">
        <v>2.0329585640127998</v>
      </c>
      <c r="I692">
        <v>5.0508660098873897</v>
      </c>
      <c r="J692">
        <v>-0.75752244017397197</v>
      </c>
      <c r="K692">
        <v>937.57449762183103</v>
      </c>
      <c r="L692">
        <v>864.86441884126896</v>
      </c>
      <c r="M692">
        <v>43.314882410479697</v>
      </c>
      <c r="N692">
        <v>0.377398176797061</v>
      </c>
      <c r="O692">
        <v>24.455232526065998</v>
      </c>
      <c r="P692">
        <v>31.986311344109399</v>
      </c>
      <c r="Q692">
        <v>0.14684123588530301</v>
      </c>
    </row>
    <row r="693" spans="1:17" x14ac:dyDescent="0.3">
      <c r="A693" t="s">
        <v>1523</v>
      </c>
      <c r="B693" t="s">
        <v>1524</v>
      </c>
      <c r="C693" t="s">
        <v>607</v>
      </c>
      <c r="D693" t="s">
        <v>607</v>
      </c>
      <c r="E693">
        <v>6662.2902899999999</v>
      </c>
      <c r="F693">
        <v>315.7</v>
      </c>
      <c r="G693">
        <v>-39.884146361262196</v>
      </c>
      <c r="H693">
        <v>-8.7955113143732095</v>
      </c>
      <c r="I693">
        <v>-19.4309141551817</v>
      </c>
      <c r="J693">
        <v>1.3668597915160901</v>
      </c>
      <c r="K693">
        <v>353.813345019221</v>
      </c>
      <c r="L693">
        <v>349.01425635565101</v>
      </c>
      <c r="M693">
        <v>27.010002702228601</v>
      </c>
      <c r="N693">
        <v>0.69498850713817995</v>
      </c>
      <c r="O693">
        <v>38.406715235983498</v>
      </c>
      <c r="P693">
        <v>17.908496732026101</v>
      </c>
      <c r="Q693">
        <v>9.7069817661096999E-2</v>
      </c>
    </row>
    <row r="694" spans="1:17" hidden="1" x14ac:dyDescent="0.3">
      <c r="A694" t="s">
        <v>1525</v>
      </c>
      <c r="B694" t="s">
        <v>1526</v>
      </c>
      <c r="C694" t="s">
        <v>3144</v>
      </c>
      <c r="D694" t="s">
        <v>1350</v>
      </c>
      <c r="E694">
        <v>6636.6662775300001</v>
      </c>
      <c r="F694">
        <v>1416.09</v>
      </c>
      <c r="G694">
        <v>-17.143140583989901</v>
      </c>
      <c r="H694">
        <v>1.71770918124562</v>
      </c>
      <c r="I694">
        <v>-5.8563547621868004</v>
      </c>
      <c r="J694">
        <v>4.3079343888116899</v>
      </c>
      <c r="K694">
        <v>1404.72231064673</v>
      </c>
      <c r="L694">
        <v>1368.12693693098</v>
      </c>
      <c r="M694">
        <v>77.088001342421407</v>
      </c>
      <c r="N694">
        <v>1.1081378312785799</v>
      </c>
      <c r="O694">
        <v>3.4150371798402599</v>
      </c>
      <c r="P694">
        <v>12.535463106448899</v>
      </c>
      <c r="Q694">
        <v>-5.5078309021881003E-2</v>
      </c>
    </row>
    <row r="695" spans="1:17" x14ac:dyDescent="0.3">
      <c r="A695" t="s">
        <v>1527</v>
      </c>
      <c r="B695" t="s">
        <v>1528</v>
      </c>
      <c r="C695" t="s">
        <v>607</v>
      </c>
      <c r="D695" t="s">
        <v>469</v>
      </c>
      <c r="E695">
        <v>6613.8151607350001</v>
      </c>
      <c r="F695">
        <v>2044</v>
      </c>
      <c r="G695">
        <v>19.8563092795134</v>
      </c>
      <c r="H695">
        <v>-2.9919797563981398</v>
      </c>
      <c r="I695">
        <v>62.725159192318301</v>
      </c>
      <c r="J695">
        <v>12.489110705586199</v>
      </c>
      <c r="K695">
        <v>2131.62707276436</v>
      </c>
      <c r="L695">
        <v>1748.59080586286</v>
      </c>
      <c r="M695">
        <v>55.154947606571596</v>
      </c>
      <c r="N695">
        <v>0.56126617562192405</v>
      </c>
      <c r="O695">
        <v>21.966731898238699</v>
      </c>
      <c r="P695">
        <v>90.716118497783995</v>
      </c>
      <c r="Q695">
        <v>-7.1708780690199994E-2</v>
      </c>
    </row>
    <row r="696" spans="1:17" hidden="1" x14ac:dyDescent="0.3">
      <c r="A696" t="s">
        <v>1529</v>
      </c>
      <c r="B696" t="s">
        <v>1530</v>
      </c>
      <c r="C696" t="s">
        <v>3144</v>
      </c>
      <c r="D696" t="s">
        <v>276</v>
      </c>
      <c r="E696">
        <v>6562.4358463750004</v>
      </c>
      <c r="F696">
        <v>516.5</v>
      </c>
      <c r="G696">
        <v>298.34436672054102</v>
      </c>
      <c r="H696">
        <v>33.181209682868598</v>
      </c>
      <c r="I696">
        <v>253.084543171766</v>
      </c>
      <c r="J696">
        <v>-3.5939480742459802</v>
      </c>
      <c r="K696">
        <v>393.15740857491102</v>
      </c>
      <c r="L696">
        <v>240.60447393250001</v>
      </c>
      <c r="M696">
        <v>67.811506400551806</v>
      </c>
      <c r="N696">
        <v>1.27006702846298</v>
      </c>
      <c r="O696">
        <v>16.1665053242981</v>
      </c>
      <c r="P696">
        <v>404.29603593048199</v>
      </c>
      <c r="Q696">
        <v>0.233541267551818</v>
      </c>
    </row>
    <row r="697" spans="1:17" hidden="1" x14ac:dyDescent="0.3">
      <c r="A697" t="s">
        <v>1531</v>
      </c>
      <c r="B697" t="s">
        <v>1532</v>
      </c>
      <c r="C697" t="s">
        <v>3144</v>
      </c>
      <c r="D697" t="s">
        <v>1533</v>
      </c>
      <c r="E697">
        <v>6558.5716799100001</v>
      </c>
      <c r="F697">
        <v>497.85</v>
      </c>
      <c r="G697">
        <v>-4.32167272295007</v>
      </c>
      <c r="H697">
        <v>-8.0513807901678796</v>
      </c>
      <c r="I697">
        <v>-25.496694205992799</v>
      </c>
      <c r="J697">
        <v>3.1225006951470302</v>
      </c>
      <c r="K697">
        <v>545.48740684542997</v>
      </c>
      <c r="L697">
        <v>543.06340280132304</v>
      </c>
      <c r="M697">
        <v>44.995182360929199</v>
      </c>
      <c r="N697">
        <v>1.1691009559916401</v>
      </c>
      <c r="O697">
        <v>32.971778648187097</v>
      </c>
      <c r="P697">
        <v>24.462499999999999</v>
      </c>
      <c r="Q697">
        <v>5.9768732259619997E-2</v>
      </c>
    </row>
    <row r="698" spans="1:17" x14ac:dyDescent="0.3">
      <c r="A698" t="s">
        <v>1534</v>
      </c>
      <c r="B698" t="s">
        <v>1535</v>
      </c>
      <c r="C698" t="s">
        <v>3135</v>
      </c>
      <c r="D698" t="s">
        <v>190</v>
      </c>
      <c r="E698">
        <v>6554.8118710799999</v>
      </c>
      <c r="F698">
        <v>2234.9499999999998</v>
      </c>
      <c r="G698">
        <v>109.452970636792</v>
      </c>
      <c r="H698">
        <v>-10.7889172726958</v>
      </c>
      <c r="I698">
        <v>45.246631441274303</v>
      </c>
      <c r="J698">
        <v>-1.3237648651534799</v>
      </c>
      <c r="K698">
        <v>2449.7889886881799</v>
      </c>
      <c r="L698">
        <v>1938.67518271317</v>
      </c>
      <c r="M698">
        <v>16.273692472702201</v>
      </c>
      <c r="N698">
        <v>0.36008852726672902</v>
      </c>
      <c r="O698">
        <v>32.0879661737399</v>
      </c>
      <c r="P698">
        <v>158.49525792273801</v>
      </c>
      <c r="Q698">
        <v>0.142345868735195</v>
      </c>
    </row>
    <row r="699" spans="1:17" x14ac:dyDescent="0.3">
      <c r="A699" t="s">
        <v>1536</v>
      </c>
      <c r="B699" t="s">
        <v>1537</v>
      </c>
      <c r="C699" t="s">
        <v>3140</v>
      </c>
      <c r="D699" t="s">
        <v>135</v>
      </c>
      <c r="E699">
        <v>6545.3779842000004</v>
      </c>
      <c r="F699">
        <v>905.1</v>
      </c>
      <c r="G699">
        <v>10.012384385706699</v>
      </c>
      <c r="H699">
        <v>-7.5421206124217903</v>
      </c>
      <c r="I699">
        <v>-2.1613247727621099</v>
      </c>
      <c r="J699">
        <v>1.43481018361306</v>
      </c>
      <c r="K699">
        <v>938.90218179717101</v>
      </c>
      <c r="L699">
        <v>875.84194957313798</v>
      </c>
      <c r="M699">
        <v>34.829456057199202</v>
      </c>
      <c r="N699">
        <v>0.511362231932464</v>
      </c>
      <c r="O699">
        <v>13.7885316539609</v>
      </c>
      <c r="P699">
        <v>46.919892865838797</v>
      </c>
      <c r="Q699">
        <v>2.0010950623400001E-2</v>
      </c>
    </row>
    <row r="700" spans="1:17" x14ac:dyDescent="0.3">
      <c r="A700" t="s">
        <v>1538</v>
      </c>
      <c r="B700" t="s">
        <v>1539</v>
      </c>
      <c r="C700" t="s">
        <v>3127</v>
      </c>
      <c r="D700" t="s">
        <v>276</v>
      </c>
      <c r="E700">
        <v>6532.5308646650001</v>
      </c>
      <c r="F700">
        <v>1255.4000000000001</v>
      </c>
      <c r="G700">
        <v>112.709010187939</v>
      </c>
      <c r="H700">
        <v>-4.4745879267044204</v>
      </c>
      <c r="I700">
        <v>8.2697637314952193</v>
      </c>
      <c r="J700">
        <v>0.23088596639654299</v>
      </c>
      <c r="K700">
        <v>1331.0007597133599</v>
      </c>
      <c r="L700">
        <v>1079.7263568312501</v>
      </c>
      <c r="M700">
        <v>31.271329363793999</v>
      </c>
      <c r="N700">
        <v>0.69915902810160202</v>
      </c>
      <c r="O700">
        <v>20.56316711805</v>
      </c>
      <c r="P700">
        <v>140.47505028254</v>
      </c>
      <c r="Q700">
        <v>9.1157770676206007E-2</v>
      </c>
    </row>
    <row r="701" spans="1:17" x14ac:dyDescent="0.3">
      <c r="A701" t="s">
        <v>1540</v>
      </c>
      <c r="B701" t="s">
        <v>1541</v>
      </c>
      <c r="C701" t="s">
        <v>3135</v>
      </c>
      <c r="D701" t="s">
        <v>271</v>
      </c>
      <c r="E701">
        <v>6530.2758844800001</v>
      </c>
      <c r="F701">
        <v>2303.8000000000002</v>
      </c>
      <c r="G701">
        <v>-23.2267255043384</v>
      </c>
      <c r="H701">
        <v>-3.9720191107131102</v>
      </c>
      <c r="I701">
        <v>10.226309379023601</v>
      </c>
      <c r="J701">
        <v>-5.7524744644950099</v>
      </c>
      <c r="K701">
        <v>2437.1217385097202</v>
      </c>
      <c r="L701">
        <v>2305.1796162905198</v>
      </c>
      <c r="M701">
        <v>40.082666895286202</v>
      </c>
      <c r="N701">
        <v>0.72984724894369302</v>
      </c>
      <c r="O701">
        <v>21.2778887056168</v>
      </c>
      <c r="P701">
        <v>33.9418604651162</v>
      </c>
      <c r="Q701">
        <v>0.10053797988209601</v>
      </c>
    </row>
    <row r="702" spans="1:17" hidden="1" x14ac:dyDescent="0.3">
      <c r="A702" t="s">
        <v>1542</v>
      </c>
      <c r="B702" t="s">
        <v>1543</v>
      </c>
      <c r="C702" t="s">
        <v>3144</v>
      </c>
      <c r="D702" t="s">
        <v>83</v>
      </c>
      <c r="E702">
        <v>6515.0179043400003</v>
      </c>
      <c r="F702">
        <v>2238.15</v>
      </c>
      <c r="G702">
        <v>42.339119399439397</v>
      </c>
      <c r="H702">
        <v>11.9610597828498</v>
      </c>
      <c r="I702">
        <v>59.253722121491897</v>
      </c>
      <c r="J702">
        <v>3.1348309572017201</v>
      </c>
      <c r="K702">
        <v>2093.14889554106</v>
      </c>
      <c r="L702">
        <v>1637.93728548384</v>
      </c>
      <c r="M702">
        <v>55.246637134211497</v>
      </c>
      <c r="N702">
        <v>1.0585949513857</v>
      </c>
      <c r="O702">
        <v>12.8163885351741</v>
      </c>
      <c r="P702">
        <v>96.328947368420998</v>
      </c>
      <c r="Q702">
        <v>0.127213589302719</v>
      </c>
    </row>
    <row r="703" spans="1:17" x14ac:dyDescent="0.3">
      <c r="A703" t="s">
        <v>1544</v>
      </c>
      <c r="B703" t="s">
        <v>1545</v>
      </c>
      <c r="C703" t="s">
        <v>3133</v>
      </c>
      <c r="D703" t="s">
        <v>51</v>
      </c>
      <c r="E703">
        <v>6512.5866775249997</v>
      </c>
      <c r="F703">
        <v>1257.7</v>
      </c>
      <c r="G703">
        <v>121.487314865017</v>
      </c>
      <c r="H703">
        <v>-13.0919899194288</v>
      </c>
      <c r="I703">
        <v>1.0662031045389999</v>
      </c>
      <c r="J703">
        <v>-4.7342038241346698</v>
      </c>
      <c r="K703">
        <v>1367.29316969565</v>
      </c>
      <c r="L703">
        <v>1125.1882248076699</v>
      </c>
      <c r="M703">
        <v>27.437391255441501</v>
      </c>
      <c r="N703">
        <v>0.74067565144288505</v>
      </c>
      <c r="O703">
        <v>26.4212451299991</v>
      </c>
      <c r="P703">
        <v>191.100567063997</v>
      </c>
      <c r="Q703">
        <v>0.10877665861296899</v>
      </c>
    </row>
    <row r="704" spans="1:17" hidden="1" x14ac:dyDescent="0.3">
      <c r="A704" t="s">
        <v>1546</v>
      </c>
      <c r="B704" t="s">
        <v>1547</v>
      </c>
      <c r="C704" t="s">
        <v>3144</v>
      </c>
      <c r="D704" t="s">
        <v>1350</v>
      </c>
      <c r="E704">
        <v>6496.9056107910001</v>
      </c>
      <c r="F704">
        <v>1193.22</v>
      </c>
      <c r="G704">
        <v>-16.102104457780101</v>
      </c>
      <c r="H704">
        <v>1.7162984395487</v>
      </c>
      <c r="I704">
        <v>-5.2544077329349497</v>
      </c>
      <c r="J704">
        <v>4.4227304012075397</v>
      </c>
      <c r="K704">
        <v>1179.3646224300901</v>
      </c>
      <c r="L704">
        <v>1146.92342859204</v>
      </c>
      <c r="M704">
        <v>63.340787818078198</v>
      </c>
      <c r="N704">
        <v>1.84410878669871</v>
      </c>
      <c r="O704">
        <v>11.075912237475</v>
      </c>
      <c r="P704">
        <v>37.815456046938699</v>
      </c>
    </row>
    <row r="705" spans="1:17" hidden="1" x14ac:dyDescent="0.3">
      <c r="A705" t="s">
        <v>1548</v>
      </c>
      <c r="B705" t="s">
        <v>1549</v>
      </c>
      <c r="C705" t="s">
        <v>3144</v>
      </c>
      <c r="D705" t="s">
        <v>271</v>
      </c>
      <c r="E705">
        <v>6494.8995936000001</v>
      </c>
      <c r="F705">
        <v>2888.5</v>
      </c>
      <c r="G705">
        <v>-17.026583979590001</v>
      </c>
      <c r="H705">
        <v>-11.434368678049401</v>
      </c>
      <c r="I705">
        <v>8.2982675808529205</v>
      </c>
      <c r="J705">
        <v>-3.1364513461431001</v>
      </c>
      <c r="K705">
        <v>3171.7585838161399</v>
      </c>
      <c r="L705">
        <v>2953.8641391778501</v>
      </c>
      <c r="M705">
        <v>25.750321237446801</v>
      </c>
      <c r="N705">
        <v>0.52283917187870499</v>
      </c>
      <c r="O705">
        <v>34.671975073567502</v>
      </c>
      <c r="P705">
        <v>37.613149118627902</v>
      </c>
      <c r="Q705">
        <v>8.5531374689180997E-2</v>
      </c>
    </row>
    <row r="706" spans="1:17" x14ac:dyDescent="0.3">
      <c r="A706" t="s">
        <v>1550</v>
      </c>
      <c r="B706" t="s">
        <v>1551</v>
      </c>
      <c r="C706" t="s">
        <v>3138</v>
      </c>
      <c r="D706" t="s">
        <v>325</v>
      </c>
      <c r="E706">
        <v>6422.7587096400002</v>
      </c>
      <c r="F706">
        <v>2199.9</v>
      </c>
      <c r="G706">
        <v>60.941551644412499</v>
      </c>
      <c r="H706">
        <v>10.4226455250285</v>
      </c>
      <c r="I706">
        <v>77.536479509391697</v>
      </c>
      <c r="J706">
        <v>5.8573297905986799</v>
      </c>
      <c r="K706">
        <v>2089.62238457067</v>
      </c>
      <c r="L706">
        <v>1682.0402812365801</v>
      </c>
      <c r="M706">
        <v>61.901603601531903</v>
      </c>
      <c r="N706">
        <v>1.61824104004866</v>
      </c>
      <c r="O706">
        <v>14.596118005363801</v>
      </c>
      <c r="P706">
        <v>131.23981710201201</v>
      </c>
      <c r="Q706">
        <v>-4.6718712171840001E-3</v>
      </c>
    </row>
    <row r="707" spans="1:17" x14ac:dyDescent="0.3">
      <c r="A707" t="s">
        <v>1552</v>
      </c>
      <c r="B707" t="s">
        <v>1553</v>
      </c>
      <c r="C707" t="s">
        <v>3143</v>
      </c>
      <c r="D707" t="s">
        <v>276</v>
      </c>
      <c r="E707">
        <v>6349.0210857299999</v>
      </c>
      <c r="F707">
        <v>634.54999999999995</v>
      </c>
      <c r="G707">
        <v>-21.461968548171001</v>
      </c>
      <c r="H707">
        <v>1.2554352029859499</v>
      </c>
      <c r="I707">
        <v>20.041181517160801</v>
      </c>
      <c r="J707">
        <v>5.6276274722817901</v>
      </c>
      <c r="K707">
        <v>641.52490931686395</v>
      </c>
      <c r="L707">
        <v>578.13744652409503</v>
      </c>
      <c r="M707">
        <v>49.433803908261403</v>
      </c>
      <c r="N707">
        <v>0.43969519416410302</v>
      </c>
      <c r="O707">
        <v>14.5378614766369</v>
      </c>
      <c r="P707">
        <v>45.890332222094401</v>
      </c>
      <c r="Q707">
        <v>4.5178826475030999E-2</v>
      </c>
    </row>
    <row r="708" spans="1:17" hidden="1" x14ac:dyDescent="0.3">
      <c r="A708" t="s">
        <v>1554</v>
      </c>
      <c r="B708" t="s">
        <v>1555</v>
      </c>
      <c r="C708" t="s">
        <v>3144</v>
      </c>
      <c r="D708" t="s">
        <v>48</v>
      </c>
      <c r="E708">
        <v>6347.84</v>
      </c>
      <c r="F708">
        <v>88</v>
      </c>
      <c r="G708">
        <v>-31.540894929382699</v>
      </c>
      <c r="H708">
        <v>-1.99528008643114</v>
      </c>
      <c r="I708">
        <v>-14.4320855225115</v>
      </c>
      <c r="J708">
        <v>3.9328421962081701</v>
      </c>
      <c r="K708">
        <v>89.8107469404423</v>
      </c>
      <c r="L708">
        <v>91.655467509794505</v>
      </c>
      <c r="M708">
        <v>53.081674366169402</v>
      </c>
      <c r="N708">
        <v>0.67777777777777704</v>
      </c>
      <c r="O708">
        <v>11.9318181818181</v>
      </c>
      <c r="P708">
        <v>3.5294117647058898</v>
      </c>
    </row>
    <row r="709" spans="1:17" x14ac:dyDescent="0.3">
      <c r="A709" t="s">
        <v>1556</v>
      </c>
      <c r="B709" t="s">
        <v>1557</v>
      </c>
      <c r="C709" t="s">
        <v>3141</v>
      </c>
      <c r="D709" t="s">
        <v>271</v>
      </c>
      <c r="E709">
        <v>6345.0378092399997</v>
      </c>
      <c r="F709">
        <v>1372.65</v>
      </c>
      <c r="G709">
        <v>-50.077413568895402</v>
      </c>
      <c r="H709">
        <v>-0.97015961785799498</v>
      </c>
      <c r="I709">
        <v>-8.0767164633675197</v>
      </c>
      <c r="J709">
        <v>2.6010468941947398</v>
      </c>
      <c r="K709">
        <v>1402.9535984809399</v>
      </c>
      <c r="L709">
        <v>1417.06860984735</v>
      </c>
      <c r="M709">
        <v>34.461544787213903</v>
      </c>
      <c r="N709">
        <v>0.49403330874801998</v>
      </c>
      <c r="O709">
        <v>36.229191709467003</v>
      </c>
      <c r="P709">
        <v>20.081357711486302</v>
      </c>
      <c r="Q709">
        <v>-4.8196647183526002E-2</v>
      </c>
    </row>
    <row r="710" spans="1:17" x14ac:dyDescent="0.3">
      <c r="A710" t="s">
        <v>1558</v>
      </c>
      <c r="B710" t="s">
        <v>1559</v>
      </c>
      <c r="C710" t="s">
        <v>3129</v>
      </c>
      <c r="D710" t="s">
        <v>24</v>
      </c>
      <c r="E710">
        <v>6286.9156999830002</v>
      </c>
      <c r="F710">
        <v>23.21</v>
      </c>
      <c r="G710">
        <v>-24.574574089634901</v>
      </c>
      <c r="H710">
        <v>-3.2670337678233698</v>
      </c>
      <c r="I710">
        <v>-28.840300601711</v>
      </c>
      <c r="J710">
        <v>0.63304340345163801</v>
      </c>
      <c r="K710">
        <v>25.285593300153</v>
      </c>
      <c r="L710">
        <v>25.8212663758306</v>
      </c>
      <c r="M710">
        <v>23.573248570178801</v>
      </c>
      <c r="N710">
        <v>0.68591243647242595</v>
      </c>
      <c r="O710">
        <v>58.904459575120399</v>
      </c>
      <c r="P710">
        <v>9.6171570274866802</v>
      </c>
      <c r="Q710">
        <v>9.7031371704514993E-2</v>
      </c>
    </row>
    <row r="711" spans="1:17" hidden="1" x14ac:dyDescent="0.3">
      <c r="A711" t="s">
        <v>1560</v>
      </c>
      <c r="B711" t="s">
        <v>1561</v>
      </c>
      <c r="C711" t="s">
        <v>3144</v>
      </c>
      <c r="D711" t="s">
        <v>1562</v>
      </c>
      <c r="E711">
        <v>6284.3055077400004</v>
      </c>
      <c r="F711">
        <v>46.93</v>
      </c>
      <c r="G711">
        <v>4.2690233645320497</v>
      </c>
      <c r="H711">
        <v>24.036465945314799</v>
      </c>
      <c r="I711">
        <v>26.845630513291798</v>
      </c>
      <c r="J711">
        <v>2.7328421962081699</v>
      </c>
      <c r="K711">
        <v>42.155885985673599</v>
      </c>
      <c r="L711">
        <v>36.446750955719999</v>
      </c>
      <c r="M711">
        <v>76.288435723620694</v>
      </c>
      <c r="N711">
        <v>1.32803851730893</v>
      </c>
      <c r="O711">
        <v>9.6100575324951905</v>
      </c>
      <c r="P711">
        <v>71.904761904761898</v>
      </c>
      <c r="Q711">
        <v>0.19233038004761699</v>
      </c>
    </row>
    <row r="712" spans="1:17" x14ac:dyDescent="0.3">
      <c r="A712" t="s">
        <v>1563</v>
      </c>
      <c r="B712" t="s">
        <v>1564</v>
      </c>
      <c r="C712" t="s">
        <v>3141</v>
      </c>
      <c r="D712" t="s">
        <v>607</v>
      </c>
      <c r="E712">
        <v>6268.0355262499997</v>
      </c>
      <c r="F712">
        <v>327.95</v>
      </c>
      <c r="G712">
        <v>20.470816918766999</v>
      </c>
      <c r="H712">
        <v>-1.31475372966092</v>
      </c>
      <c r="I712">
        <v>-2.7525135761111499</v>
      </c>
      <c r="J712">
        <v>-2.2378536766380899</v>
      </c>
      <c r="K712">
        <v>362.48749788929598</v>
      </c>
      <c r="L712">
        <v>334.28900690330897</v>
      </c>
      <c r="M712">
        <v>37.039587331559098</v>
      </c>
      <c r="N712">
        <v>1.6048703716477899</v>
      </c>
      <c r="O712">
        <v>33.648422015551098</v>
      </c>
      <c r="P712">
        <v>47.658712291760402</v>
      </c>
      <c r="Q712">
        <v>9.7977972521121004E-2</v>
      </c>
    </row>
    <row r="713" spans="1:17" hidden="1" x14ac:dyDescent="0.3">
      <c r="A713" t="s">
        <v>1565</v>
      </c>
      <c r="B713" t="s">
        <v>1566</v>
      </c>
      <c r="C713" t="s">
        <v>3144</v>
      </c>
      <c r="D713" t="s">
        <v>1060</v>
      </c>
      <c r="E713">
        <v>6266.1528877000001</v>
      </c>
      <c r="F713">
        <v>113</v>
      </c>
      <c r="G713">
        <v>-27.9036812781438</v>
      </c>
      <c r="I713">
        <v>-11.8754030154779</v>
      </c>
      <c r="M713">
        <v>50</v>
      </c>
      <c r="N713">
        <v>0.2</v>
      </c>
      <c r="O713">
        <v>1.76991150442478</v>
      </c>
      <c r="P713">
        <v>0</v>
      </c>
    </row>
    <row r="714" spans="1:17" x14ac:dyDescent="0.3">
      <c r="A714" t="s">
        <v>1567</v>
      </c>
      <c r="B714" t="s">
        <v>1568</v>
      </c>
      <c r="C714" t="s">
        <v>3143</v>
      </c>
      <c r="D714" t="s">
        <v>406</v>
      </c>
      <c r="E714">
        <v>6227.8662022500002</v>
      </c>
      <c r="F714">
        <v>311.35000000000002</v>
      </c>
      <c r="G714">
        <v>22.593213131793998</v>
      </c>
      <c r="H714">
        <v>-4.6869533511447896</v>
      </c>
      <c r="I714">
        <v>4.5203284135967197</v>
      </c>
      <c r="J714">
        <v>1.6445126767573699</v>
      </c>
      <c r="K714">
        <v>329.167782772598</v>
      </c>
      <c r="L714">
        <v>296.47436117814698</v>
      </c>
      <c r="M714">
        <v>38.260453740000401</v>
      </c>
      <c r="N714">
        <v>0.36321780439087697</v>
      </c>
      <c r="O714">
        <v>19.865103581178701</v>
      </c>
      <c r="P714">
        <v>51.803998049731803</v>
      </c>
      <c r="Q714">
        <v>-2.2157293480515001E-2</v>
      </c>
    </row>
    <row r="715" spans="1:17" hidden="1" x14ac:dyDescent="0.3">
      <c r="A715" t="s">
        <v>1569</v>
      </c>
      <c r="B715" t="s">
        <v>1570</v>
      </c>
      <c r="C715" t="s">
        <v>3144</v>
      </c>
      <c r="D715" t="s">
        <v>103</v>
      </c>
      <c r="E715">
        <v>6220.5952606000001</v>
      </c>
      <c r="F715">
        <v>612.54999999999995</v>
      </c>
      <c r="G715">
        <v>30501.335449156599</v>
      </c>
      <c r="H715">
        <v>34.218673876718903</v>
      </c>
      <c r="I715">
        <v>2715.2788565705901</v>
      </c>
      <c r="J715">
        <v>19.686810450176399</v>
      </c>
      <c r="K715">
        <v>270.72798206214998</v>
      </c>
      <c r="L715">
        <v>94.778738808008598</v>
      </c>
      <c r="M715">
        <v>99.999936308090298</v>
      </c>
      <c r="N715">
        <v>0.52814505582471105</v>
      </c>
      <c r="O715">
        <v>0</v>
      </c>
      <c r="P715">
        <v>37250.609756097503</v>
      </c>
      <c r="Q715">
        <v>0.139596498627444</v>
      </c>
    </row>
    <row r="716" spans="1:17" hidden="1" x14ac:dyDescent="0.3">
      <c r="A716" t="s">
        <v>1571</v>
      </c>
      <c r="B716" t="s">
        <v>1572</v>
      </c>
      <c r="C716" t="s">
        <v>3144</v>
      </c>
      <c r="D716" t="s">
        <v>1573</v>
      </c>
      <c r="E716">
        <v>6211.852054</v>
      </c>
      <c r="F716">
        <v>473.5</v>
      </c>
      <c r="G716">
        <v>57.138780360788701</v>
      </c>
      <c r="H716">
        <v>-8.8331445095281893</v>
      </c>
      <c r="I716">
        <v>28.815791158244998</v>
      </c>
      <c r="J716">
        <v>0.58949885286483705</v>
      </c>
      <c r="K716">
        <v>482.41590999447601</v>
      </c>
      <c r="L716">
        <v>400.15087380574499</v>
      </c>
      <c r="M716">
        <v>32.923387430419503</v>
      </c>
      <c r="N716">
        <v>0.645662434866901</v>
      </c>
      <c r="O716">
        <v>21.425554382259701</v>
      </c>
      <c r="P716">
        <v>108.498458828709</v>
      </c>
      <c r="Q716">
        <v>0.16770016417292799</v>
      </c>
    </row>
    <row r="717" spans="1:17" x14ac:dyDescent="0.3">
      <c r="A717" t="s">
        <v>1574</v>
      </c>
      <c r="B717" t="s">
        <v>1575</v>
      </c>
      <c r="C717" t="s">
        <v>3137</v>
      </c>
      <c r="D717" t="s">
        <v>77</v>
      </c>
      <c r="E717">
        <v>6194.2069585999998</v>
      </c>
      <c r="F717">
        <v>290.10000000000002</v>
      </c>
      <c r="G717">
        <v>37.965576455082903</v>
      </c>
      <c r="H717">
        <v>-0.99814770413051901</v>
      </c>
      <c r="I717">
        <v>20.1579111156891</v>
      </c>
      <c r="J717">
        <v>12.8485482480813</v>
      </c>
      <c r="K717">
        <v>299.08434936749597</v>
      </c>
      <c r="L717">
        <v>262.976155657253</v>
      </c>
      <c r="M717">
        <v>55.778527562470501</v>
      </c>
      <c r="N717">
        <v>0.60563065640880798</v>
      </c>
      <c r="O717">
        <v>27.404343329886199</v>
      </c>
      <c r="P717">
        <v>70.396475770925093</v>
      </c>
      <c r="Q717">
        <v>6.9831942455989005E-2</v>
      </c>
    </row>
    <row r="718" spans="1:17" x14ac:dyDescent="0.3">
      <c r="A718" t="s">
        <v>1576</v>
      </c>
      <c r="B718" t="s">
        <v>1577</v>
      </c>
      <c r="C718" t="s">
        <v>3140</v>
      </c>
      <c r="D718" t="s">
        <v>436</v>
      </c>
      <c r="E718">
        <v>6192.5099868959996</v>
      </c>
      <c r="F718">
        <v>59.99</v>
      </c>
      <c r="G718">
        <v>-35.647764724915298</v>
      </c>
      <c r="H718">
        <v>-5.6017830173997698</v>
      </c>
      <c r="I718">
        <v>-30.941553108748099</v>
      </c>
      <c r="J718">
        <v>0.131315478650923</v>
      </c>
      <c r="K718">
        <v>66.002272698387998</v>
      </c>
      <c r="L718">
        <v>68.3902843543936</v>
      </c>
      <c r="M718">
        <v>28.934102676420299</v>
      </c>
      <c r="N718">
        <v>0.692709771615729</v>
      </c>
      <c r="O718">
        <v>63.360560093348802</v>
      </c>
      <c r="P718">
        <v>2.3196315879242699</v>
      </c>
      <c r="Q718">
        <v>1.2845609801059E-2</v>
      </c>
    </row>
    <row r="719" spans="1:17" x14ac:dyDescent="0.3">
      <c r="A719" t="s">
        <v>1578</v>
      </c>
      <c r="B719" t="s">
        <v>1579</v>
      </c>
      <c r="C719" t="s">
        <v>3141</v>
      </c>
      <c r="D719" t="s">
        <v>161</v>
      </c>
      <c r="E719">
        <v>6185.8977006099904</v>
      </c>
      <c r="F719">
        <v>384.15</v>
      </c>
      <c r="G719">
        <v>24.571176054814099</v>
      </c>
      <c r="H719">
        <v>-8.8410101139793493</v>
      </c>
      <c r="I719">
        <v>19.775800466311701</v>
      </c>
      <c r="J719">
        <v>-3.12746664418313E-2</v>
      </c>
      <c r="K719">
        <v>404.708216423392</v>
      </c>
      <c r="L719">
        <v>348.58025222111502</v>
      </c>
      <c r="M719">
        <v>36.422416276104897</v>
      </c>
      <c r="N719">
        <v>0.56726955958755698</v>
      </c>
      <c r="O719">
        <v>17.402056488350901</v>
      </c>
      <c r="P719">
        <v>69.940278699402697</v>
      </c>
      <c r="Q719">
        <v>0.17912952459769699</v>
      </c>
    </row>
    <row r="720" spans="1:17" x14ac:dyDescent="0.3">
      <c r="A720" t="s">
        <v>1580</v>
      </c>
      <c r="B720" t="s">
        <v>1581</v>
      </c>
      <c r="C720" t="s">
        <v>3141</v>
      </c>
      <c r="D720" t="s">
        <v>1582</v>
      </c>
      <c r="E720">
        <v>6147.4014865500003</v>
      </c>
      <c r="F720">
        <v>448.85</v>
      </c>
      <c r="G720">
        <v>-19.193626153180102</v>
      </c>
      <c r="H720">
        <v>-5.2622701070589004</v>
      </c>
      <c r="I720">
        <v>-27.1004757071405</v>
      </c>
      <c r="J720">
        <v>-0.45294460582228202</v>
      </c>
      <c r="K720">
        <v>500.85089127997702</v>
      </c>
      <c r="L720">
        <v>502.86266839340198</v>
      </c>
      <c r="M720">
        <v>15.8395904754511</v>
      </c>
      <c r="N720">
        <v>0.242746137999277</v>
      </c>
      <c r="O720">
        <v>49.125543054472502</v>
      </c>
      <c r="P720">
        <v>14.780718578186899</v>
      </c>
      <c r="Q720">
        <v>3.505282549133E-2</v>
      </c>
    </row>
    <row r="721" spans="1:17" x14ac:dyDescent="0.3">
      <c r="A721" t="s">
        <v>1583</v>
      </c>
      <c r="B721" t="s">
        <v>1584</v>
      </c>
      <c r="C721" t="s">
        <v>3141</v>
      </c>
      <c r="D721" t="s">
        <v>446</v>
      </c>
      <c r="E721">
        <v>6134.4814683149998</v>
      </c>
      <c r="F721">
        <v>544.5</v>
      </c>
      <c r="G721">
        <v>-43.627033790155203</v>
      </c>
      <c r="H721">
        <v>-0.86931454870089997</v>
      </c>
      <c r="I721">
        <v>-20.6759916310526</v>
      </c>
      <c r="J721">
        <v>2.8013382760371099</v>
      </c>
      <c r="K721">
        <v>589.17750884534405</v>
      </c>
      <c r="L721">
        <v>624.55597878513595</v>
      </c>
      <c r="M721">
        <v>27.981160442700499</v>
      </c>
      <c r="N721">
        <v>0.78747915022118598</v>
      </c>
      <c r="O721">
        <v>42.516069788796997</v>
      </c>
      <c r="P721">
        <v>4.4403951280329803</v>
      </c>
      <c r="Q721">
        <v>-8.6426393617496003E-2</v>
      </c>
    </row>
    <row r="722" spans="1:17" x14ac:dyDescent="0.3">
      <c r="A722" t="s">
        <v>1585</v>
      </c>
      <c r="B722" t="s">
        <v>1586</v>
      </c>
      <c r="C722" t="s">
        <v>3130</v>
      </c>
      <c r="D722" t="s">
        <v>728</v>
      </c>
      <c r="E722">
        <v>6099.7898694199903</v>
      </c>
      <c r="F722">
        <v>118.45</v>
      </c>
      <c r="G722">
        <v>-49.098838416555701</v>
      </c>
      <c r="H722">
        <v>-2.9099179060337299</v>
      </c>
      <c r="I722">
        <v>-17.124886636447101</v>
      </c>
      <c r="J722">
        <v>3.1868104501764298</v>
      </c>
      <c r="K722">
        <v>130.880842871597</v>
      </c>
      <c r="L722">
        <v>136.651893496009</v>
      </c>
      <c r="M722">
        <v>40.627637317810603</v>
      </c>
      <c r="N722">
        <v>0.98624280450913804</v>
      </c>
      <c r="O722">
        <v>43.478260869565197</v>
      </c>
      <c r="P722">
        <v>8.1735159817351608</v>
      </c>
      <c r="Q722">
        <v>-0.103787319894333</v>
      </c>
    </row>
    <row r="723" spans="1:17" x14ac:dyDescent="0.3">
      <c r="A723" t="s">
        <v>1587</v>
      </c>
      <c r="B723" t="s">
        <v>1588</v>
      </c>
      <c r="C723" t="s">
        <v>3130</v>
      </c>
      <c r="D723" t="s">
        <v>995</v>
      </c>
      <c r="E723">
        <v>6092.4262733599999</v>
      </c>
      <c r="F723">
        <v>641.6</v>
      </c>
      <c r="G723">
        <v>88.094924862098793</v>
      </c>
      <c r="H723">
        <v>20.579723682602399</v>
      </c>
      <c r="I723">
        <v>117.583337002268</v>
      </c>
      <c r="J723">
        <v>-12.702496149656399</v>
      </c>
      <c r="K723">
        <v>605.107979982811</v>
      </c>
      <c r="L723">
        <v>420.958295343587</v>
      </c>
      <c r="M723">
        <v>46.042400328436003</v>
      </c>
      <c r="N723">
        <v>1.0176969224574</v>
      </c>
      <c r="O723">
        <v>36.190773067331598</v>
      </c>
      <c r="P723">
        <v>197.312326227988</v>
      </c>
      <c r="Q723">
        <v>6.9517206440311993E-2</v>
      </c>
    </row>
    <row r="724" spans="1:17" hidden="1" x14ac:dyDescent="0.3">
      <c r="A724" t="s">
        <v>1589</v>
      </c>
      <c r="B724" t="s">
        <v>1590</v>
      </c>
      <c r="C724" t="s">
        <v>3144</v>
      </c>
      <c r="D724" t="s">
        <v>21</v>
      </c>
      <c r="E724">
        <v>6092.3191260000003</v>
      </c>
      <c r="F724">
        <v>100.5</v>
      </c>
      <c r="G724">
        <v>-13.6603529255284</v>
      </c>
      <c r="H724">
        <v>-21.093812581190001</v>
      </c>
      <c r="I724">
        <v>-0.52780928044445796</v>
      </c>
      <c r="J724">
        <v>2.2818987999817599</v>
      </c>
      <c r="K724">
        <v>118.870939467084</v>
      </c>
      <c r="L724">
        <v>111.294765327881</v>
      </c>
      <c r="M724">
        <v>34.676652993727402</v>
      </c>
      <c r="N724">
        <v>1.31662927729128</v>
      </c>
      <c r="O724">
        <v>42.4875621890547</v>
      </c>
      <c r="P724">
        <v>25.202441759063099</v>
      </c>
      <c r="Q724">
        <v>0.26810520256687598</v>
      </c>
    </row>
    <row r="725" spans="1:17" x14ac:dyDescent="0.3">
      <c r="A725" t="s">
        <v>1591</v>
      </c>
      <c r="B725" t="s">
        <v>1592</v>
      </c>
      <c r="C725" t="s">
        <v>3131</v>
      </c>
      <c r="D725" t="s">
        <v>40</v>
      </c>
      <c r="E725">
        <v>6083.2265207999999</v>
      </c>
      <c r="F725">
        <v>349.7</v>
      </c>
      <c r="G725">
        <v>-10.7658588172017</v>
      </c>
      <c r="H725">
        <v>-22.843383764723399</v>
      </c>
      <c r="I725">
        <v>-5.2758429656042596</v>
      </c>
      <c r="J725">
        <v>-2.4101491898529002</v>
      </c>
      <c r="K725">
        <v>398.79917842389801</v>
      </c>
      <c r="L725">
        <v>367.75753274177401</v>
      </c>
      <c r="M725">
        <v>20.754432817920399</v>
      </c>
      <c r="N725">
        <v>0.67501448091258098</v>
      </c>
      <c r="O725">
        <v>39.019159279382301</v>
      </c>
      <c r="P725">
        <v>21.769547325102799</v>
      </c>
      <c r="Q725">
        <v>-1.4185619172023E-2</v>
      </c>
    </row>
    <row r="726" spans="1:17" x14ac:dyDescent="0.3">
      <c r="A726" t="s">
        <v>1593</v>
      </c>
      <c r="B726" t="s">
        <v>1594</v>
      </c>
      <c r="C726" t="s">
        <v>3141</v>
      </c>
      <c r="D726" t="s">
        <v>1361</v>
      </c>
      <c r="E726">
        <v>6035.6186734900002</v>
      </c>
      <c r="F726">
        <v>903.45</v>
      </c>
      <c r="G726">
        <v>-26.142408579314701</v>
      </c>
      <c r="H726">
        <v>3.9516474949193801</v>
      </c>
      <c r="I726">
        <v>-4.5313631709933704</v>
      </c>
      <c r="J726">
        <v>1.31788316911907</v>
      </c>
      <c r="K726">
        <v>887.38131020258004</v>
      </c>
      <c r="L726">
        <v>809.469215887323</v>
      </c>
      <c r="M726">
        <v>50.249454420032301</v>
      </c>
      <c r="N726">
        <v>1.0855580369625399</v>
      </c>
      <c r="O726">
        <v>20.537937904698602</v>
      </c>
      <c r="P726">
        <v>48.009501965923903</v>
      </c>
      <c r="Q726">
        <v>0.12662967091671601</v>
      </c>
    </row>
    <row r="727" spans="1:17" x14ac:dyDescent="0.3">
      <c r="A727" t="s">
        <v>1595</v>
      </c>
      <c r="B727" t="s">
        <v>1596</v>
      </c>
      <c r="C727" t="s">
        <v>3133</v>
      </c>
      <c r="D727" t="s">
        <v>284</v>
      </c>
      <c r="E727">
        <v>5994.326452665</v>
      </c>
      <c r="F727">
        <v>431.8</v>
      </c>
      <c r="G727">
        <v>-7.0144404680852803</v>
      </c>
      <c r="H727">
        <v>7.2977749504306901</v>
      </c>
      <c r="I727">
        <v>5.55026459278091</v>
      </c>
      <c r="J727">
        <v>4.4587889002754997</v>
      </c>
      <c r="K727">
        <v>398.41339579196699</v>
      </c>
      <c r="L727">
        <v>371.22929696151903</v>
      </c>
      <c r="M727">
        <v>65.073725614010002</v>
      </c>
      <c r="N727">
        <v>1.32382484925219</v>
      </c>
      <c r="O727">
        <v>2.1306160259379299</v>
      </c>
      <c r="P727">
        <v>37.515923566878897</v>
      </c>
      <c r="Q727">
        <v>5.8676379404277001E-2</v>
      </c>
    </row>
    <row r="728" spans="1:17" x14ac:dyDescent="0.3">
      <c r="A728" t="s">
        <v>1597</v>
      </c>
      <c r="B728" t="s">
        <v>1598</v>
      </c>
      <c r="C728" t="s">
        <v>3134</v>
      </c>
      <c r="D728" t="s">
        <v>865</v>
      </c>
      <c r="E728">
        <v>5959.8315350140001</v>
      </c>
      <c r="F728">
        <v>188.14</v>
      </c>
      <c r="G728">
        <v>14.553474586706001</v>
      </c>
      <c r="H728">
        <v>-5.9345045457898298</v>
      </c>
      <c r="I728">
        <v>-15.9721084165311</v>
      </c>
      <c r="J728">
        <v>0.77747904084502195</v>
      </c>
      <c r="K728">
        <v>213.14315342791301</v>
      </c>
      <c r="L728">
        <v>200.30598391657301</v>
      </c>
      <c r="M728">
        <v>28.748897675335598</v>
      </c>
      <c r="N728">
        <v>0.71944268464869499</v>
      </c>
      <c r="O728">
        <v>35.3247581588179</v>
      </c>
      <c r="P728">
        <v>49.7929936305732</v>
      </c>
      <c r="Q728">
        <v>4.6643468229977003E-2</v>
      </c>
    </row>
    <row r="729" spans="1:17" x14ac:dyDescent="0.3">
      <c r="A729" t="s">
        <v>1599</v>
      </c>
      <c r="B729" t="s">
        <v>1600</v>
      </c>
      <c r="C729" t="s">
        <v>3143</v>
      </c>
      <c r="D729" t="s">
        <v>276</v>
      </c>
      <c r="E729">
        <v>5956.1020454400004</v>
      </c>
      <c r="F729">
        <v>789.4</v>
      </c>
      <c r="G729">
        <v>-14.541247675940401</v>
      </c>
      <c r="H729">
        <v>2.3614340133883398</v>
      </c>
      <c r="I729">
        <v>-8.9700544594598792</v>
      </c>
      <c r="J729">
        <v>2.8413787815740199</v>
      </c>
      <c r="K729">
        <v>797.64723081262002</v>
      </c>
      <c r="L729">
        <v>773.13762618539101</v>
      </c>
      <c r="M729">
        <v>46.815276002966101</v>
      </c>
      <c r="N729">
        <v>0.64882112996417096</v>
      </c>
      <c r="O729">
        <v>10.1216113503926</v>
      </c>
      <c r="P729">
        <v>22.3875968992248</v>
      </c>
      <c r="Q729">
        <v>-1.1530408131154E-2</v>
      </c>
    </row>
    <row r="730" spans="1:17" hidden="1" x14ac:dyDescent="0.3">
      <c r="A730" t="s">
        <v>1601</v>
      </c>
      <c r="B730" t="s">
        <v>1602</v>
      </c>
      <c r="C730" t="s">
        <v>3144</v>
      </c>
      <c r="D730" t="s">
        <v>21</v>
      </c>
      <c r="E730">
        <v>5950.0717662750003</v>
      </c>
      <c r="F730">
        <v>500.45</v>
      </c>
      <c r="G730">
        <v>-27.7669889086384</v>
      </c>
      <c r="H730">
        <v>0.62618357705267702</v>
      </c>
      <c r="I730">
        <v>-2.5010429861152401</v>
      </c>
      <c r="J730">
        <v>9.7836261591672393</v>
      </c>
      <c r="K730">
        <v>490.513182359746</v>
      </c>
      <c r="L730">
        <v>475.18196710819598</v>
      </c>
      <c r="M730">
        <v>61.317885829835497</v>
      </c>
      <c r="N730">
        <v>2.5135615138663101</v>
      </c>
      <c r="O730">
        <v>19.692276950744301</v>
      </c>
      <c r="P730">
        <v>28.287618559343699</v>
      </c>
      <c r="Q730">
        <v>8.6738345112123E-2</v>
      </c>
    </row>
    <row r="731" spans="1:17" hidden="1" x14ac:dyDescent="0.3">
      <c r="A731" t="s">
        <v>1603</v>
      </c>
      <c r="B731" t="s">
        <v>1604</v>
      </c>
      <c r="C731" t="s">
        <v>3144</v>
      </c>
      <c r="D731" t="s">
        <v>48</v>
      </c>
      <c r="E731">
        <v>5931.9254013999998</v>
      </c>
      <c r="F731">
        <v>521.75</v>
      </c>
      <c r="G731">
        <v>1366.25535762345</v>
      </c>
      <c r="H731">
        <v>-13.7858964425712</v>
      </c>
      <c r="I731">
        <v>137.08002687441001</v>
      </c>
      <c r="J731">
        <v>-5.7382104353707604</v>
      </c>
      <c r="K731">
        <v>592.41575114869102</v>
      </c>
      <c r="L731">
        <v>391.30245065581403</v>
      </c>
      <c r="M731">
        <v>27.6933272622327</v>
      </c>
      <c r="N731">
        <v>0.77282346389456102</v>
      </c>
      <c r="O731">
        <v>44.509822712026804</v>
      </c>
      <c r="P731">
        <v>1443.6390532544301</v>
      </c>
    </row>
    <row r="732" spans="1:17" x14ac:dyDescent="0.3">
      <c r="A732" t="s">
        <v>1605</v>
      </c>
      <c r="B732" t="s">
        <v>1606</v>
      </c>
      <c r="C732" t="s">
        <v>3139</v>
      </c>
      <c r="D732" t="s">
        <v>846</v>
      </c>
      <c r="E732">
        <v>5904.4393391760004</v>
      </c>
      <c r="F732">
        <v>32.090000000000003</v>
      </c>
      <c r="G732">
        <v>-47.319341998152296</v>
      </c>
      <c r="H732">
        <v>-19.1536530734999</v>
      </c>
      <c r="I732">
        <v>-39.994196077962997</v>
      </c>
      <c r="J732">
        <v>-0.42995918151857998</v>
      </c>
      <c r="K732">
        <v>39.066520286736903</v>
      </c>
      <c r="L732">
        <v>41.879378496525</v>
      </c>
      <c r="M732">
        <v>26.231770111598198</v>
      </c>
      <c r="N732">
        <v>3.76060986567418</v>
      </c>
      <c r="O732">
        <v>68.276721720162001</v>
      </c>
      <c r="P732">
        <v>1.55063291139241</v>
      </c>
      <c r="Q732">
        <v>-7.9558760144689995E-3</v>
      </c>
    </row>
    <row r="733" spans="1:17" hidden="1" x14ac:dyDescent="0.3">
      <c r="A733" t="s">
        <v>1607</v>
      </c>
      <c r="B733" t="s">
        <v>1608</v>
      </c>
      <c r="C733" t="s">
        <v>3144</v>
      </c>
      <c r="D733" t="s">
        <v>482</v>
      </c>
      <c r="E733">
        <v>5904.3280119000001</v>
      </c>
      <c r="F733">
        <v>1497.55</v>
      </c>
      <c r="G733">
        <v>-1.1864577909931899</v>
      </c>
      <c r="H733">
        <v>1.12477598646361</v>
      </c>
      <c r="I733">
        <v>28.725056178171499</v>
      </c>
      <c r="J733">
        <v>6.7279999764040301</v>
      </c>
      <c r="K733">
        <v>1473.3491792068301</v>
      </c>
      <c r="L733">
        <v>1342.34770951422</v>
      </c>
      <c r="M733">
        <v>63.8502094182235</v>
      </c>
      <c r="N733">
        <v>0.698936468286946</v>
      </c>
      <c r="O733">
        <v>14.8542619612032</v>
      </c>
      <c r="P733">
        <v>53.5948717948717</v>
      </c>
      <c r="Q733">
        <v>-3.8066858576597001E-2</v>
      </c>
    </row>
    <row r="734" spans="1:17" x14ac:dyDescent="0.3">
      <c r="A734" t="s">
        <v>1609</v>
      </c>
      <c r="B734" t="s">
        <v>1610</v>
      </c>
      <c r="C734" t="s">
        <v>3143</v>
      </c>
      <c r="D734" t="s">
        <v>406</v>
      </c>
      <c r="E734">
        <v>5880.5632808</v>
      </c>
      <c r="F734">
        <v>115.96</v>
      </c>
      <c r="G734">
        <v>39.492592013781596</v>
      </c>
      <c r="H734">
        <v>-8.4087285959162301</v>
      </c>
      <c r="I734">
        <v>2.5009299448024902</v>
      </c>
      <c r="J734">
        <v>-1.38311356998454</v>
      </c>
      <c r="K734">
        <v>130.46397796370701</v>
      </c>
      <c r="L734">
        <v>115.57095549342201</v>
      </c>
      <c r="M734">
        <v>26.4980230777361</v>
      </c>
      <c r="N734">
        <v>0.25116558166208802</v>
      </c>
      <c r="O734">
        <v>46.5591583304587</v>
      </c>
      <c r="P734">
        <v>78.262874711760105</v>
      </c>
      <c r="Q734">
        <v>7.0718069699261005E-2</v>
      </c>
    </row>
    <row r="735" spans="1:17" hidden="1" x14ac:dyDescent="0.3">
      <c r="A735" t="s">
        <v>1611</v>
      </c>
      <c r="B735" t="s">
        <v>1612</v>
      </c>
      <c r="C735" t="s">
        <v>3144</v>
      </c>
      <c r="D735" t="s">
        <v>161</v>
      </c>
      <c r="E735">
        <v>5873.7730000000001</v>
      </c>
      <c r="F735">
        <v>324.25</v>
      </c>
      <c r="G735">
        <v>5242.2129326003396</v>
      </c>
      <c r="H735">
        <v>105.891298869747</v>
      </c>
      <c r="I735">
        <v>739.57546746123296</v>
      </c>
      <c r="J735">
        <v>22.029728009356901</v>
      </c>
      <c r="K735">
        <v>181.84988494383401</v>
      </c>
      <c r="L735">
        <v>88.0229542503928</v>
      </c>
      <c r="M735">
        <v>94.694368848854694</v>
      </c>
      <c r="N735">
        <v>1.24269026658969</v>
      </c>
      <c r="O735">
        <v>9.48342328450269</v>
      </c>
      <c r="P735">
        <v>5860.4779411764703</v>
      </c>
      <c r="Q735">
        <v>0.276075444682991</v>
      </c>
    </row>
    <row r="736" spans="1:17" hidden="1" x14ac:dyDescent="0.3">
      <c r="A736" t="s">
        <v>1613</v>
      </c>
      <c r="B736" t="s">
        <v>1614</v>
      </c>
      <c r="C736" t="s">
        <v>3144</v>
      </c>
      <c r="D736" t="s">
        <v>227</v>
      </c>
      <c r="E736">
        <v>5873.60718</v>
      </c>
      <c r="F736">
        <v>5065.5</v>
      </c>
      <c r="G736">
        <v>91.809544427519597</v>
      </c>
      <c r="H736">
        <v>-0.97433177328459597</v>
      </c>
      <c r="I736">
        <v>30.960075710438598</v>
      </c>
      <c r="J736">
        <v>-0.69568043402238999</v>
      </c>
      <c r="K736">
        <v>5249.2501713189104</v>
      </c>
      <c r="L736">
        <v>4242.3864358504497</v>
      </c>
      <c r="M736">
        <v>37.017413707906698</v>
      </c>
      <c r="N736">
        <v>0.91731926231397898</v>
      </c>
      <c r="O736">
        <v>13.512979962491301</v>
      </c>
      <c r="P736">
        <v>149.24348660417701</v>
      </c>
      <c r="Q736">
        <v>0.12505166838030601</v>
      </c>
    </row>
    <row r="737" spans="1:17" hidden="1" x14ac:dyDescent="0.3">
      <c r="A737" t="s">
        <v>1615</v>
      </c>
      <c r="B737" t="s">
        <v>1616</v>
      </c>
      <c r="C737" t="s">
        <v>3144</v>
      </c>
      <c r="D737" t="s">
        <v>284</v>
      </c>
      <c r="E737">
        <v>5858.0493843199902</v>
      </c>
      <c r="F737">
        <v>5362.75</v>
      </c>
      <c r="G737">
        <v>83.428398563552506</v>
      </c>
      <c r="H737">
        <v>-3.1620931260560901</v>
      </c>
      <c r="I737">
        <v>23.4965004971382</v>
      </c>
      <c r="J737">
        <v>0.91834944258499596</v>
      </c>
      <c r="K737">
        <v>5219.1838271285496</v>
      </c>
      <c r="L737">
        <v>4306.8813022105396</v>
      </c>
      <c r="M737">
        <v>41.1930055779114</v>
      </c>
      <c r="N737">
        <v>0.86577609480733397</v>
      </c>
      <c r="O737">
        <v>7.5940515593678501</v>
      </c>
      <c r="P737">
        <v>125.591031465589</v>
      </c>
      <c r="Q737">
        <v>0.14477357365415799</v>
      </c>
    </row>
    <row r="738" spans="1:17" x14ac:dyDescent="0.3">
      <c r="A738" t="s">
        <v>1617</v>
      </c>
      <c r="B738" t="s">
        <v>1618</v>
      </c>
      <c r="C738" t="s">
        <v>3131</v>
      </c>
      <c r="D738" t="s">
        <v>1000</v>
      </c>
      <c r="E738">
        <v>5816.8613101199999</v>
      </c>
      <c r="F738">
        <v>121.29</v>
      </c>
      <c r="G738">
        <v>-55.932935325121498</v>
      </c>
      <c r="H738">
        <v>-11.0877431788942</v>
      </c>
      <c r="I738">
        <v>-40.768242840918298</v>
      </c>
      <c r="J738">
        <v>3.1815509143174201</v>
      </c>
      <c r="K738">
        <v>134.39316065472599</v>
      </c>
      <c r="L738">
        <v>147.92364090949599</v>
      </c>
      <c r="M738">
        <v>37.464370325052997</v>
      </c>
      <c r="N738">
        <v>1.2310607560454501</v>
      </c>
      <c r="O738">
        <v>73.633440514469399</v>
      </c>
      <c r="P738">
        <v>1.0497375656085901</v>
      </c>
      <c r="Q738">
        <v>3.8440861419663998E-2</v>
      </c>
    </row>
    <row r="739" spans="1:17" hidden="1" x14ac:dyDescent="0.3">
      <c r="A739" t="s">
        <v>1619</v>
      </c>
      <c r="B739" t="s">
        <v>1620</v>
      </c>
      <c r="C739" t="s">
        <v>3139</v>
      </c>
      <c r="D739" t="s">
        <v>51</v>
      </c>
      <c r="E739">
        <v>5813.3768972199996</v>
      </c>
      <c r="F739">
        <v>1304.4000000000001</v>
      </c>
      <c r="G739">
        <v>-12.6940623913582</v>
      </c>
      <c r="H739">
        <v>-4.7732355535369102</v>
      </c>
      <c r="I739">
        <v>21.031709721079501</v>
      </c>
      <c r="J739">
        <v>-1.6111315149681</v>
      </c>
      <c r="K739">
        <v>1314.79960341488</v>
      </c>
      <c r="M739">
        <v>43.208482583681104</v>
      </c>
      <c r="N739">
        <v>1.3549666050873901</v>
      </c>
      <c r="O739">
        <v>15.831033425329601</v>
      </c>
      <c r="P739">
        <v>34.474226804123703</v>
      </c>
    </row>
    <row r="740" spans="1:17" hidden="1" x14ac:dyDescent="0.3">
      <c r="A740" t="s">
        <v>1621</v>
      </c>
      <c r="B740" t="s">
        <v>1622</v>
      </c>
      <c r="C740" t="s">
        <v>3144</v>
      </c>
      <c r="D740" t="s">
        <v>485</v>
      </c>
      <c r="E740">
        <v>5809.4067238999996</v>
      </c>
      <c r="F740">
        <v>398.85</v>
      </c>
      <c r="G740">
        <v>-38.764528930355802</v>
      </c>
      <c r="H740">
        <v>-1.6956667714856299</v>
      </c>
      <c r="I740">
        <v>-21.6700421271076</v>
      </c>
      <c r="J740">
        <v>-0.738949642940254</v>
      </c>
      <c r="K740">
        <v>418.00004773469698</v>
      </c>
      <c r="L740">
        <v>431.761664744283</v>
      </c>
      <c r="M740">
        <v>30.614404048550799</v>
      </c>
      <c r="N740">
        <v>0.452051692580899</v>
      </c>
      <c r="O740">
        <v>41.544440265764003</v>
      </c>
      <c r="P740">
        <v>1.5014632904949801</v>
      </c>
      <c r="Q740">
        <v>-6.5447767606119006E-2</v>
      </c>
    </row>
    <row r="741" spans="1:17" hidden="1" x14ac:dyDescent="0.3">
      <c r="A741" t="s">
        <v>1623</v>
      </c>
      <c r="B741" t="s">
        <v>1624</v>
      </c>
      <c r="C741" t="s">
        <v>3129</v>
      </c>
      <c r="D741" t="s">
        <v>24</v>
      </c>
      <c r="E741">
        <v>5796.9159918750001</v>
      </c>
      <c r="F741">
        <v>552</v>
      </c>
      <c r="G741">
        <v>23.774332763863999</v>
      </c>
      <c r="H741">
        <v>-2.6129211300516801</v>
      </c>
      <c r="I741">
        <v>6.0742537350941603</v>
      </c>
      <c r="J741">
        <v>-2.4754658078445102</v>
      </c>
      <c r="K741">
        <v>590.74416858348604</v>
      </c>
      <c r="M741">
        <v>28.143857038498201</v>
      </c>
      <c r="N741">
        <v>1.24587489704807</v>
      </c>
      <c r="O741">
        <v>37.844202898550698</v>
      </c>
      <c r="P741">
        <v>51.232876712328697</v>
      </c>
    </row>
    <row r="742" spans="1:17" hidden="1" x14ac:dyDescent="0.3">
      <c r="A742" t="s">
        <v>1625</v>
      </c>
      <c r="B742" t="s">
        <v>1626</v>
      </c>
      <c r="C742" t="s">
        <v>3144</v>
      </c>
      <c r="D742" t="s">
        <v>846</v>
      </c>
      <c r="E742">
        <v>5774.4248550000002</v>
      </c>
      <c r="F742">
        <v>629.79999999999995</v>
      </c>
      <c r="G742">
        <v>37.974099143607702</v>
      </c>
      <c r="H742">
        <v>-3.5876160469362599</v>
      </c>
      <c r="I742">
        <v>-19.386993041790401</v>
      </c>
      <c r="J742">
        <v>2.2175137290548901</v>
      </c>
      <c r="K742">
        <v>711.87612638383496</v>
      </c>
      <c r="L742">
        <v>667.91196381552299</v>
      </c>
      <c r="M742">
        <v>43.839484690708503</v>
      </c>
      <c r="N742">
        <v>0.39531332976521</v>
      </c>
      <c r="O742">
        <v>47.792950142902498</v>
      </c>
      <c r="P742">
        <v>65.4973065300223</v>
      </c>
      <c r="Q742">
        <v>4.3898517461575998E-2</v>
      </c>
    </row>
    <row r="743" spans="1:17" hidden="1" x14ac:dyDescent="0.3">
      <c r="A743" t="s">
        <v>1627</v>
      </c>
      <c r="B743" t="s">
        <v>1628</v>
      </c>
      <c r="C743" t="s">
        <v>3144</v>
      </c>
      <c r="D743" t="s">
        <v>1629</v>
      </c>
      <c r="E743">
        <v>5758.9409288999996</v>
      </c>
      <c r="F743">
        <v>361.15</v>
      </c>
      <c r="G743">
        <v>14.6621210224995</v>
      </c>
      <c r="H743">
        <v>-1.2662774284325899</v>
      </c>
      <c r="I743">
        <v>10.9534172768067</v>
      </c>
      <c r="J743">
        <v>-3.3289711100205698E-2</v>
      </c>
      <c r="K743">
        <v>336.864170104133</v>
      </c>
      <c r="L743">
        <v>305.03644635662698</v>
      </c>
      <c r="M743">
        <v>36.8063245567309</v>
      </c>
      <c r="N743">
        <v>2.6552273033859399</v>
      </c>
      <c r="O743">
        <v>11.837186764502199</v>
      </c>
      <c r="P743">
        <v>53.1594571670907</v>
      </c>
      <c r="Q743">
        <v>0.124060136285714</v>
      </c>
    </row>
    <row r="744" spans="1:17" x14ac:dyDescent="0.3">
      <c r="A744" t="s">
        <v>1630</v>
      </c>
      <c r="B744" t="s">
        <v>1631</v>
      </c>
      <c r="C744" t="s">
        <v>3143</v>
      </c>
      <c r="D744" t="s">
        <v>276</v>
      </c>
      <c r="E744">
        <v>5755.8836047269997</v>
      </c>
      <c r="F744">
        <v>161.51</v>
      </c>
      <c r="G744">
        <v>-27.532489774658899</v>
      </c>
      <c r="H744">
        <v>2.0839744552958601</v>
      </c>
      <c r="I744">
        <v>-16.153147762539898</v>
      </c>
      <c r="J744">
        <v>-0.82561728731809603</v>
      </c>
      <c r="K744">
        <v>171.59725933192499</v>
      </c>
      <c r="L744">
        <v>167.64709181850799</v>
      </c>
      <c r="M744">
        <v>35.989228252952699</v>
      </c>
      <c r="N744">
        <v>0.86710377130820704</v>
      </c>
      <c r="O744">
        <v>35.966813200421001</v>
      </c>
      <c r="P744">
        <v>24.190695886197599</v>
      </c>
      <c r="Q744">
        <v>-5.8250480135518E-2</v>
      </c>
    </row>
    <row r="745" spans="1:17" hidden="1" x14ac:dyDescent="0.3">
      <c r="A745" t="s">
        <v>1632</v>
      </c>
      <c r="B745" t="s">
        <v>1633</v>
      </c>
      <c r="C745" t="s">
        <v>3139</v>
      </c>
      <c r="D745" t="s">
        <v>125</v>
      </c>
      <c r="E745">
        <v>5739.346208596</v>
      </c>
      <c r="F745">
        <v>144.12</v>
      </c>
      <c r="G745">
        <v>-39.198584152557402</v>
      </c>
      <c r="H745">
        <v>-5.2348127887420599</v>
      </c>
      <c r="I745">
        <v>-23.170305889891502</v>
      </c>
      <c r="J745">
        <v>4.1837747157063099</v>
      </c>
      <c r="K745">
        <v>156.59122290336501</v>
      </c>
      <c r="M745">
        <v>44.619676793809703</v>
      </c>
      <c r="N745">
        <v>0.57718019879234295</v>
      </c>
      <c r="O745">
        <v>37.0385789619761</v>
      </c>
      <c r="P745">
        <v>6.7555555555555502</v>
      </c>
    </row>
    <row r="746" spans="1:17" x14ac:dyDescent="0.3">
      <c r="A746" t="s">
        <v>1634</v>
      </c>
      <c r="B746" t="s">
        <v>1635</v>
      </c>
      <c r="C746" t="s">
        <v>3132</v>
      </c>
      <c r="D746" t="s">
        <v>48</v>
      </c>
      <c r="E746">
        <v>5669.2380370499995</v>
      </c>
      <c r="F746">
        <v>717.5</v>
      </c>
      <c r="G746">
        <v>43.176964379673898</v>
      </c>
      <c r="H746">
        <v>-4.1749717398070096</v>
      </c>
      <c r="I746">
        <v>6.7584814108328803</v>
      </c>
      <c r="J746">
        <v>-0.340825875850087</v>
      </c>
      <c r="K746">
        <v>790.65105731708195</v>
      </c>
      <c r="L746">
        <v>702.05358644325702</v>
      </c>
      <c r="M746">
        <v>34.0058465232663</v>
      </c>
      <c r="N746">
        <v>1.1315368388222999</v>
      </c>
      <c r="O746">
        <v>30.5644599303135</v>
      </c>
      <c r="P746">
        <v>82.314826578579499</v>
      </c>
      <c r="Q746">
        <v>0.16228770759854499</v>
      </c>
    </row>
    <row r="747" spans="1:17" hidden="1" x14ac:dyDescent="0.3">
      <c r="A747" t="s">
        <v>1636</v>
      </c>
      <c r="B747" t="s">
        <v>1637</v>
      </c>
      <c r="C747" t="s">
        <v>3144</v>
      </c>
      <c r="D747" t="s">
        <v>287</v>
      </c>
      <c r="E747">
        <v>5642.36488998</v>
      </c>
      <c r="F747">
        <v>423.65</v>
      </c>
      <c r="G747">
        <v>91.836396574923896</v>
      </c>
      <c r="H747">
        <v>29.134505161001101</v>
      </c>
      <c r="I747">
        <v>33.400911901771202</v>
      </c>
      <c r="J747">
        <v>8.5356379684550205</v>
      </c>
      <c r="K747">
        <v>391.30803435987701</v>
      </c>
      <c r="L747">
        <v>313.620402522304</v>
      </c>
      <c r="M747">
        <v>70.901379717495004</v>
      </c>
      <c r="N747">
        <v>0.72181662122994406</v>
      </c>
      <c r="O747">
        <v>16.428655729965701</v>
      </c>
      <c r="P747">
        <v>126.006935182715</v>
      </c>
    </row>
    <row r="748" spans="1:17" x14ac:dyDescent="0.3">
      <c r="A748" t="s">
        <v>1638</v>
      </c>
      <c r="B748" t="s">
        <v>1639</v>
      </c>
      <c r="C748" t="s">
        <v>3133</v>
      </c>
      <c r="D748" t="s">
        <v>187</v>
      </c>
      <c r="E748">
        <v>5629.2344869199997</v>
      </c>
      <c r="F748">
        <v>590.45000000000005</v>
      </c>
      <c r="G748">
        <v>15.651229149433201</v>
      </c>
      <c r="H748">
        <v>-10.166883599927299</v>
      </c>
      <c r="I748">
        <v>21.587096075188601</v>
      </c>
      <c r="J748">
        <v>4.8180135458914499</v>
      </c>
      <c r="K748">
        <v>633.75158339722395</v>
      </c>
      <c r="L748">
        <v>562.10881505716998</v>
      </c>
      <c r="M748">
        <v>39.493142544961202</v>
      </c>
      <c r="N748">
        <v>0.56229041596770002</v>
      </c>
      <c r="O748">
        <v>22.228808535862399</v>
      </c>
      <c r="P748">
        <v>59.108057127458899</v>
      </c>
    </row>
    <row r="749" spans="1:17" x14ac:dyDescent="0.3">
      <c r="A749" t="s">
        <v>1640</v>
      </c>
      <c r="B749" t="s">
        <v>1641</v>
      </c>
      <c r="C749" t="s">
        <v>3135</v>
      </c>
      <c r="D749" t="s">
        <v>190</v>
      </c>
      <c r="E749">
        <v>5627.26876266</v>
      </c>
      <c r="F749">
        <v>463.75</v>
      </c>
      <c r="G749">
        <v>14.857191592399699</v>
      </c>
      <c r="H749">
        <v>-3.7555887990118801</v>
      </c>
      <c r="I749">
        <v>5.2387740668976797</v>
      </c>
      <c r="J749">
        <v>1.08171121251538</v>
      </c>
      <c r="K749">
        <v>486.44019884232802</v>
      </c>
      <c r="L749">
        <v>438.600938619857</v>
      </c>
      <c r="M749">
        <v>27.084170484104298</v>
      </c>
      <c r="N749">
        <v>0.78747334351484999</v>
      </c>
      <c r="O749">
        <v>16.981132075471599</v>
      </c>
      <c r="P749">
        <v>49.163718237375299</v>
      </c>
      <c r="Q749">
        <v>0.17545559050676299</v>
      </c>
    </row>
    <row r="750" spans="1:17" x14ac:dyDescent="0.3">
      <c r="A750" t="s">
        <v>1642</v>
      </c>
      <c r="B750" t="s">
        <v>1643</v>
      </c>
      <c r="C750" t="s">
        <v>3131</v>
      </c>
      <c r="D750" t="s">
        <v>120</v>
      </c>
      <c r="E750">
        <v>5621.1176999999998</v>
      </c>
      <c r="F750">
        <v>582.65</v>
      </c>
      <c r="G750">
        <v>128.76872415116901</v>
      </c>
      <c r="H750">
        <v>9.9642609763707792</v>
      </c>
      <c r="I750">
        <v>77.452265732247298</v>
      </c>
      <c r="J750">
        <v>-1.45567791312411</v>
      </c>
      <c r="K750">
        <v>573.59910816231798</v>
      </c>
      <c r="L750">
        <v>455.475830304966</v>
      </c>
      <c r="M750">
        <v>49.384817045395103</v>
      </c>
      <c r="N750">
        <v>1.0534254931332601</v>
      </c>
      <c r="O750">
        <v>24.8348064875997</v>
      </c>
      <c r="P750">
        <v>178.38031533683699</v>
      </c>
      <c r="Q750">
        <v>8.940015010822E-2</v>
      </c>
    </row>
    <row r="751" spans="1:17" hidden="1" x14ac:dyDescent="0.3">
      <c r="A751" t="s">
        <v>1644</v>
      </c>
      <c r="B751" t="s">
        <v>1645</v>
      </c>
      <c r="C751" t="s">
        <v>3144</v>
      </c>
      <c r="E751">
        <v>5604.0125369999996</v>
      </c>
      <c r="F751">
        <v>2895.85</v>
      </c>
      <c r="G751">
        <v>7540.8992564110704</v>
      </c>
      <c r="H751">
        <v>152.33594883498799</v>
      </c>
      <c r="I751">
        <v>555.72944367591504</v>
      </c>
      <c r="J751">
        <v>19.587424557295499</v>
      </c>
      <c r="K751">
        <v>1596.65331201494</v>
      </c>
      <c r="L751">
        <v>835.03050224787796</v>
      </c>
      <c r="M751">
        <v>99.9914977190044</v>
      </c>
      <c r="N751">
        <v>0.87425715340857402</v>
      </c>
      <c r="O751">
        <v>9.4324636980506593</v>
      </c>
      <c r="P751">
        <v>7567.0638072544298</v>
      </c>
    </row>
    <row r="752" spans="1:17" hidden="1" x14ac:dyDescent="0.3">
      <c r="A752" t="s">
        <v>1646</v>
      </c>
      <c r="B752" t="s">
        <v>1647</v>
      </c>
      <c r="C752" t="s">
        <v>3144</v>
      </c>
      <c r="D752" t="s">
        <v>562</v>
      </c>
      <c r="E752">
        <v>5513.8580003249999</v>
      </c>
      <c r="F752">
        <v>5150</v>
      </c>
      <c r="G752">
        <v>44.227018909653701</v>
      </c>
      <c r="H752">
        <v>-3.77882181414593</v>
      </c>
      <c r="I752">
        <v>9.7147862975918695</v>
      </c>
      <c r="J752">
        <v>2.4823397771534701</v>
      </c>
      <c r="K752">
        <v>5557.1695423490501</v>
      </c>
      <c r="L752">
        <v>5047.8636967720504</v>
      </c>
      <c r="M752">
        <v>34.822153072227799</v>
      </c>
      <c r="N752">
        <v>0.50439759620285496</v>
      </c>
      <c r="O752">
        <v>30.075728155339799</v>
      </c>
      <c r="P752">
        <v>80.221164613661799</v>
      </c>
      <c r="Q752">
        <v>0.14063898371992201</v>
      </c>
    </row>
    <row r="753" spans="1:17" x14ac:dyDescent="0.3">
      <c r="A753" t="s">
        <v>1648</v>
      </c>
      <c r="B753" t="s">
        <v>1649</v>
      </c>
      <c r="C753" t="s">
        <v>3131</v>
      </c>
      <c r="D753" t="s">
        <v>233</v>
      </c>
      <c r="E753">
        <v>5506.9749139599999</v>
      </c>
      <c r="F753">
        <v>281.8</v>
      </c>
      <c r="G753">
        <v>9.5772603319759604</v>
      </c>
      <c r="H753">
        <v>-5.7368140421331502</v>
      </c>
      <c r="I753">
        <v>20.5990556494137</v>
      </c>
      <c r="J753">
        <v>2.0084435707786099</v>
      </c>
      <c r="K753">
        <v>281.04796604442703</v>
      </c>
      <c r="L753">
        <v>246.23191682425099</v>
      </c>
      <c r="M753">
        <v>34.388083199598597</v>
      </c>
      <c r="N753">
        <v>0.62904599402447103</v>
      </c>
      <c r="O753">
        <v>17.068843151170999</v>
      </c>
      <c r="P753">
        <v>59.209039548022602</v>
      </c>
      <c r="Q753">
        <v>0.188426609951413</v>
      </c>
    </row>
    <row r="754" spans="1:17" x14ac:dyDescent="0.3">
      <c r="A754" t="s">
        <v>1650</v>
      </c>
      <c r="B754" t="s">
        <v>1651</v>
      </c>
      <c r="C754" t="s">
        <v>3133</v>
      </c>
      <c r="D754" t="s">
        <v>482</v>
      </c>
      <c r="E754">
        <v>5504.5279799999998</v>
      </c>
      <c r="F754">
        <v>467.2</v>
      </c>
      <c r="G754">
        <v>17.016570823816199</v>
      </c>
      <c r="H754">
        <v>8.7164680453831291</v>
      </c>
      <c r="I754">
        <v>17.583793028927399</v>
      </c>
      <c r="J754">
        <v>1.8140716799443799</v>
      </c>
      <c r="K754">
        <v>470.96021554634598</v>
      </c>
      <c r="L754">
        <v>405.11459535322598</v>
      </c>
      <c r="M754">
        <v>40.0656856741845</v>
      </c>
      <c r="N754">
        <v>0.52626503640310396</v>
      </c>
      <c r="O754">
        <v>22.217465753424602</v>
      </c>
      <c r="P754">
        <v>60.494675369288899</v>
      </c>
      <c r="Q754">
        <v>3.6457737174999998E-5</v>
      </c>
    </row>
    <row r="755" spans="1:17" x14ac:dyDescent="0.3">
      <c r="A755" t="s">
        <v>1652</v>
      </c>
      <c r="B755" t="s">
        <v>1653</v>
      </c>
      <c r="C755" t="s">
        <v>3139</v>
      </c>
      <c r="D755" t="s">
        <v>527</v>
      </c>
      <c r="E755">
        <v>5488.1745708959998</v>
      </c>
      <c r="F755">
        <v>106.01</v>
      </c>
      <c r="G755">
        <v>-39.837189279843301</v>
      </c>
      <c r="H755">
        <v>2.7776775668095</v>
      </c>
      <c r="I755">
        <v>-7.3137701558650301</v>
      </c>
      <c r="J755">
        <v>2.7487733049272198</v>
      </c>
      <c r="K755">
        <v>108.66370457234299</v>
      </c>
      <c r="L755">
        <v>108.745533082568</v>
      </c>
      <c r="M755">
        <v>51.820422289326501</v>
      </c>
      <c r="N755">
        <v>1.0976289287710199</v>
      </c>
      <c r="O755">
        <v>26.120177341760101</v>
      </c>
      <c r="P755">
        <v>15.8579234972677</v>
      </c>
      <c r="Q755">
        <v>-8.6046881484381998E-2</v>
      </c>
    </row>
    <row r="756" spans="1:17" x14ac:dyDescent="0.3">
      <c r="A756" t="s">
        <v>1654</v>
      </c>
      <c r="B756" t="s">
        <v>1655</v>
      </c>
      <c r="C756" t="s">
        <v>3136</v>
      </c>
      <c r="D756" t="s">
        <v>130</v>
      </c>
      <c r="E756">
        <v>5487.12</v>
      </c>
      <c r="F756">
        <v>8768.65</v>
      </c>
      <c r="G756">
        <v>19.538862996439999</v>
      </c>
      <c r="H756">
        <v>17.863710379060301</v>
      </c>
      <c r="I756">
        <v>29.9447217161559</v>
      </c>
      <c r="J756">
        <v>8.7068583501865309</v>
      </c>
      <c r="K756">
        <v>8225.0069198056099</v>
      </c>
      <c r="L756">
        <v>7052.62395900312</v>
      </c>
      <c r="M756">
        <v>58.805083279757604</v>
      </c>
      <c r="N756">
        <v>0.98232142014800705</v>
      </c>
      <c r="O756">
        <v>9.7546372588710906</v>
      </c>
      <c r="P756">
        <v>85.225124364972899</v>
      </c>
      <c r="Q756">
        <v>0.123679190444802</v>
      </c>
    </row>
    <row r="757" spans="1:17" x14ac:dyDescent="0.3">
      <c r="A757" t="s">
        <v>1656</v>
      </c>
      <c r="B757" t="s">
        <v>1657</v>
      </c>
      <c r="C757" t="s">
        <v>3143</v>
      </c>
      <c r="D757" t="s">
        <v>482</v>
      </c>
      <c r="E757">
        <v>5425.6550748400005</v>
      </c>
      <c r="F757">
        <v>2008.2</v>
      </c>
      <c r="G757">
        <v>-10.1003982642541</v>
      </c>
      <c r="H757">
        <v>40.518220828788699</v>
      </c>
      <c r="I757">
        <v>37.7429615871986</v>
      </c>
      <c r="J757">
        <v>-1.4651660376518401</v>
      </c>
      <c r="K757">
        <v>1802.8302940712899</v>
      </c>
      <c r="L757">
        <v>1598.13138146763</v>
      </c>
      <c r="M757">
        <v>50.736538029980302</v>
      </c>
      <c r="N757">
        <v>1.0003910948889501</v>
      </c>
      <c r="O757">
        <v>19.0120505925704</v>
      </c>
      <c r="P757">
        <v>70.765306122448905</v>
      </c>
      <c r="Q757">
        <v>4.5403486522016999E-2</v>
      </c>
    </row>
    <row r="758" spans="1:17" x14ac:dyDescent="0.3">
      <c r="A758" t="s">
        <v>1658</v>
      </c>
      <c r="B758" t="s">
        <v>1659</v>
      </c>
      <c r="C758" t="s">
        <v>3141</v>
      </c>
      <c r="D758" t="s">
        <v>271</v>
      </c>
      <c r="E758">
        <v>5407.0915343199904</v>
      </c>
      <c r="F758">
        <v>675.45</v>
      </c>
      <c r="G758">
        <v>-25.132466481682901</v>
      </c>
      <c r="H758">
        <v>-2.9814621799386201</v>
      </c>
      <c r="I758">
        <v>-13.9936492798626</v>
      </c>
      <c r="J758">
        <v>4.7908303618886396</v>
      </c>
      <c r="K758">
        <v>718.79608263840998</v>
      </c>
      <c r="L758">
        <v>702.50574353679895</v>
      </c>
      <c r="M758">
        <v>44.005793144266697</v>
      </c>
      <c r="N758">
        <v>0.97803681902104</v>
      </c>
      <c r="O758">
        <v>30.846102598267802</v>
      </c>
      <c r="P758">
        <v>16.336548398208699</v>
      </c>
    </row>
    <row r="759" spans="1:17" x14ac:dyDescent="0.3">
      <c r="A759" t="s">
        <v>1660</v>
      </c>
      <c r="B759" t="s">
        <v>1661</v>
      </c>
      <c r="C759" t="s">
        <v>3129</v>
      </c>
      <c r="D759" t="s">
        <v>24</v>
      </c>
      <c r="E759">
        <v>5403.9452541999999</v>
      </c>
      <c r="F759">
        <v>308.45</v>
      </c>
      <c r="G759">
        <v>-38.3120871578015</v>
      </c>
      <c r="H759">
        <v>1.6872595961085399</v>
      </c>
      <c r="I759">
        <v>-30.484884588442199</v>
      </c>
      <c r="J759">
        <v>7.2629424225256702</v>
      </c>
      <c r="K759">
        <v>326.07700648822703</v>
      </c>
      <c r="L759">
        <v>341.534163668791</v>
      </c>
      <c r="M759">
        <v>53.662690737952097</v>
      </c>
      <c r="N759">
        <v>0.97674479196714703</v>
      </c>
      <c r="O759">
        <v>36.894148160155602</v>
      </c>
      <c r="P759">
        <v>0.88307440719541597</v>
      </c>
      <c r="Q759">
        <v>-2.760400199311E-2</v>
      </c>
    </row>
    <row r="760" spans="1:17" x14ac:dyDescent="0.3">
      <c r="A760" t="s">
        <v>1662</v>
      </c>
      <c r="B760" t="s">
        <v>1663</v>
      </c>
      <c r="C760" t="s">
        <v>3140</v>
      </c>
      <c r="D760" t="s">
        <v>135</v>
      </c>
      <c r="E760">
        <v>5362.2749999999996</v>
      </c>
      <c r="F760">
        <v>179.8</v>
      </c>
      <c r="G760">
        <v>36.993343893480798</v>
      </c>
      <c r="H760">
        <v>-3.7781599050252401</v>
      </c>
      <c r="I760">
        <v>-24.679998816436701</v>
      </c>
      <c r="J760">
        <v>-5.1734379970285298</v>
      </c>
      <c r="K760">
        <v>198.05432777954701</v>
      </c>
      <c r="L760">
        <v>189.20613751130199</v>
      </c>
      <c r="M760">
        <v>37.506956613638202</v>
      </c>
      <c r="N760">
        <v>0.89354820229310306</v>
      </c>
      <c r="O760">
        <v>47.358175750834199</v>
      </c>
      <c r="P760">
        <v>64.051094890510896</v>
      </c>
      <c r="Q760">
        <v>2.4389185999308002E-2</v>
      </c>
    </row>
    <row r="761" spans="1:17" x14ac:dyDescent="0.3">
      <c r="A761" t="s">
        <v>1664</v>
      </c>
      <c r="B761" t="s">
        <v>1665</v>
      </c>
      <c r="C761" t="s">
        <v>3135</v>
      </c>
      <c r="D761" t="s">
        <v>190</v>
      </c>
      <c r="E761">
        <v>5340.2975955000002</v>
      </c>
      <c r="F761">
        <v>698.6</v>
      </c>
      <c r="G761">
        <v>19.986076771701502</v>
      </c>
      <c r="H761">
        <v>10.375931662269901</v>
      </c>
      <c r="I761">
        <v>2.3053820145083099</v>
      </c>
      <c r="J761">
        <v>14.5632592641391</v>
      </c>
      <c r="K761">
        <v>683.30464865633201</v>
      </c>
      <c r="L761">
        <v>627.85968512489706</v>
      </c>
      <c r="M761">
        <v>71.860990962036794</v>
      </c>
      <c r="N761">
        <v>1.2279160407616401</v>
      </c>
      <c r="O761">
        <v>14.393071858001701</v>
      </c>
      <c r="P761">
        <v>70.079123554473497</v>
      </c>
      <c r="Q761">
        <v>0.14005339946838599</v>
      </c>
    </row>
    <row r="762" spans="1:17" hidden="1" x14ac:dyDescent="0.3">
      <c r="A762" t="s">
        <v>1666</v>
      </c>
      <c r="B762" t="s">
        <v>1667</v>
      </c>
      <c r="C762" t="s">
        <v>3144</v>
      </c>
      <c r="D762" t="s">
        <v>607</v>
      </c>
      <c r="E762">
        <v>5307.1542914499996</v>
      </c>
      <c r="F762">
        <v>2743.9</v>
      </c>
      <c r="G762">
        <v>143.37375956921201</v>
      </c>
      <c r="H762">
        <v>18.7682132181098</v>
      </c>
      <c r="I762">
        <v>51.783944579696502</v>
      </c>
      <c r="J762">
        <v>22.8406782595778</v>
      </c>
      <c r="K762">
        <v>2164.1499789016102</v>
      </c>
      <c r="L762">
        <v>1766.3426936649701</v>
      </c>
      <c r="M762">
        <v>84.508361399202201</v>
      </c>
      <c r="N762">
        <v>2.1908487133967598</v>
      </c>
      <c r="O762">
        <v>0.98764532235140401</v>
      </c>
      <c r="P762">
        <v>183.60723514211799</v>
      </c>
      <c r="Q762">
        <v>0.20097498027015601</v>
      </c>
    </row>
    <row r="763" spans="1:17" x14ac:dyDescent="0.3">
      <c r="A763" t="s">
        <v>1668</v>
      </c>
      <c r="B763" t="s">
        <v>1669</v>
      </c>
      <c r="C763" t="s">
        <v>3141</v>
      </c>
      <c r="D763" t="s">
        <v>190</v>
      </c>
      <c r="E763">
        <v>5291.9603000300003</v>
      </c>
      <c r="F763">
        <v>7626.35</v>
      </c>
      <c r="G763">
        <v>44.693846620540803</v>
      </c>
      <c r="H763">
        <v>-2.0088582732273998</v>
      </c>
      <c r="I763">
        <v>-24.8083918059993</v>
      </c>
      <c r="J763">
        <v>0.48922385667906199</v>
      </c>
      <c r="K763">
        <v>7598.6176468734502</v>
      </c>
      <c r="L763">
        <v>6905.5403502890704</v>
      </c>
      <c r="M763">
        <v>50.154517632688297</v>
      </c>
      <c r="N763">
        <v>1.4556589561548301</v>
      </c>
      <c r="O763">
        <v>19.098913634962901</v>
      </c>
      <c r="P763">
        <v>102.01984079681</v>
      </c>
      <c r="Q763">
        <v>0.102494946485232</v>
      </c>
    </row>
    <row r="764" spans="1:17" hidden="1" x14ac:dyDescent="0.3">
      <c r="A764" t="s">
        <v>1670</v>
      </c>
      <c r="B764" t="s">
        <v>1671</v>
      </c>
      <c r="C764" t="s">
        <v>3144</v>
      </c>
      <c r="D764" t="s">
        <v>224</v>
      </c>
      <c r="E764">
        <v>5287.8752574649998</v>
      </c>
      <c r="F764">
        <v>442.95</v>
      </c>
      <c r="G764">
        <v>95.138516035840098</v>
      </c>
      <c r="H764">
        <v>18.464321429275898</v>
      </c>
      <c r="I764">
        <v>24.6423673097656</v>
      </c>
      <c r="J764">
        <v>7.0565095736068901</v>
      </c>
      <c r="K764">
        <v>425.96517495754898</v>
      </c>
      <c r="L764">
        <v>345.60906434693197</v>
      </c>
      <c r="M764">
        <v>67.819577687326799</v>
      </c>
      <c r="N764">
        <v>1.68272782473347</v>
      </c>
      <c r="O764">
        <v>14.572750874816499</v>
      </c>
      <c r="P764">
        <v>125.40154763645199</v>
      </c>
      <c r="Q764">
        <v>0.16829001808065799</v>
      </c>
    </row>
    <row r="765" spans="1:17" x14ac:dyDescent="0.3">
      <c r="A765" t="s">
        <v>1672</v>
      </c>
      <c r="B765" t="s">
        <v>1673</v>
      </c>
      <c r="C765" t="s">
        <v>3141</v>
      </c>
      <c r="D765" t="s">
        <v>161</v>
      </c>
      <c r="E765">
        <v>5287.2039267999999</v>
      </c>
      <c r="F765">
        <v>4354.8500000000004</v>
      </c>
      <c r="G765">
        <v>109.207300848347</v>
      </c>
      <c r="H765">
        <v>-5.8745112125307601</v>
      </c>
      <c r="I765">
        <v>21.567466966566901</v>
      </c>
      <c r="J765">
        <v>1.1024967382634701</v>
      </c>
      <c r="K765">
        <v>4782.6812940907603</v>
      </c>
      <c r="L765">
        <v>3929.5961351943702</v>
      </c>
      <c r="M765">
        <v>44.191925272160098</v>
      </c>
      <c r="N765">
        <v>0.49840845123097699</v>
      </c>
      <c r="O765">
        <v>30.650883497709401</v>
      </c>
      <c r="P765">
        <v>154.29781021897799</v>
      </c>
      <c r="Q765">
        <v>0.208520564771008</v>
      </c>
    </row>
    <row r="766" spans="1:17" x14ac:dyDescent="0.3">
      <c r="A766" t="s">
        <v>1674</v>
      </c>
      <c r="B766" t="s">
        <v>1675</v>
      </c>
      <c r="C766" t="s">
        <v>3141</v>
      </c>
      <c r="D766" t="s">
        <v>271</v>
      </c>
      <c r="E766">
        <v>5227.4386924949904</v>
      </c>
      <c r="F766">
        <v>1645.55</v>
      </c>
      <c r="G766">
        <v>-61.011026008170298</v>
      </c>
      <c r="H766">
        <v>-4.0779173720640998</v>
      </c>
      <c r="I766">
        <v>-24.479617539312699</v>
      </c>
      <c r="J766">
        <v>2.0733440297195598</v>
      </c>
      <c r="K766">
        <v>1778.11840695309</v>
      </c>
      <c r="L766">
        <v>1891.8300951650899</v>
      </c>
      <c r="M766">
        <v>33.611501443028402</v>
      </c>
      <c r="N766">
        <v>0.50190964039642305</v>
      </c>
      <c r="O766">
        <v>69.174440156786403</v>
      </c>
      <c r="P766">
        <v>2.8468749999999998</v>
      </c>
      <c r="Q766">
        <v>-6.866335131175E-3</v>
      </c>
    </row>
    <row r="767" spans="1:17" hidden="1" x14ac:dyDescent="0.3">
      <c r="A767" t="s">
        <v>1676</v>
      </c>
      <c r="B767" t="s">
        <v>1677</v>
      </c>
      <c r="C767" t="s">
        <v>3144</v>
      </c>
      <c r="D767" t="s">
        <v>271</v>
      </c>
      <c r="E767">
        <v>5226.0436527800002</v>
      </c>
      <c r="F767">
        <v>417</v>
      </c>
      <c r="G767">
        <v>817.27436318378795</v>
      </c>
      <c r="H767">
        <v>35.507948344993402</v>
      </c>
      <c r="I767">
        <v>286.06325235992199</v>
      </c>
      <c r="J767">
        <v>10.1453421962081</v>
      </c>
      <c r="K767">
        <v>318.894876248515</v>
      </c>
      <c r="L767">
        <v>193.03469445386199</v>
      </c>
      <c r="M767">
        <v>79.241424126751298</v>
      </c>
      <c r="N767">
        <v>1.2853845696708699</v>
      </c>
      <c r="O767">
        <v>6.4508393285371604</v>
      </c>
      <c r="P767">
        <v>859.72382048331394</v>
      </c>
      <c r="Q767">
        <v>0.317176634756906</v>
      </c>
    </row>
    <row r="768" spans="1:17" hidden="1" x14ac:dyDescent="0.3">
      <c r="A768" t="s">
        <v>1678</v>
      </c>
      <c r="B768" t="s">
        <v>1679</v>
      </c>
      <c r="C768" t="s">
        <v>3144</v>
      </c>
      <c r="D768" t="s">
        <v>287</v>
      </c>
      <c r="E768">
        <v>5208.9689142899997</v>
      </c>
      <c r="F768">
        <v>2930.85</v>
      </c>
      <c r="G768">
        <v>500.08544915663799</v>
      </c>
      <c r="H768">
        <v>12.009977753023501</v>
      </c>
      <c r="I768">
        <v>171.90674334578301</v>
      </c>
      <c r="J768">
        <v>5.0886367434809898</v>
      </c>
      <c r="K768">
        <v>2558.2158025373201</v>
      </c>
      <c r="L768">
        <v>1632.5808282774799</v>
      </c>
      <c r="M768">
        <v>53.605680105790903</v>
      </c>
      <c r="N768">
        <v>1.0386396628719801</v>
      </c>
      <c r="O768">
        <v>18.9074841769452</v>
      </c>
      <c r="P768">
        <v>543.78912685337696</v>
      </c>
      <c r="Q768">
        <v>0.29418404785204599</v>
      </c>
    </row>
    <row r="769" spans="1:17" x14ac:dyDescent="0.3">
      <c r="A769" t="s">
        <v>1680</v>
      </c>
      <c r="B769" t="s">
        <v>1681</v>
      </c>
      <c r="C769" t="s">
        <v>3129</v>
      </c>
      <c r="D769" t="s">
        <v>54</v>
      </c>
      <c r="E769">
        <v>5199.6746442000003</v>
      </c>
      <c r="F769">
        <v>53.72</v>
      </c>
      <c r="G769">
        <v>35.156770477960102</v>
      </c>
      <c r="H769">
        <v>-6.6862411439516896</v>
      </c>
      <c r="I769">
        <v>-43.609956791221599</v>
      </c>
      <c r="J769">
        <v>-1.3664708558036001</v>
      </c>
      <c r="K769">
        <v>62.8304419968849</v>
      </c>
      <c r="L769">
        <v>61.917093169495097</v>
      </c>
      <c r="M769">
        <v>25.1039880329505</v>
      </c>
      <c r="N769">
        <v>1.0686269237455801</v>
      </c>
      <c r="O769">
        <v>85.4616530156366</v>
      </c>
      <c r="P769">
        <v>65.0384024577573</v>
      </c>
      <c r="Q769">
        <v>1.8485286172296E-2</v>
      </c>
    </row>
    <row r="770" spans="1:17" hidden="1" x14ac:dyDescent="0.3">
      <c r="A770" t="s">
        <v>1682</v>
      </c>
      <c r="B770" t="s">
        <v>1683</v>
      </c>
      <c r="C770" t="s">
        <v>3144</v>
      </c>
      <c r="D770" t="s">
        <v>1684</v>
      </c>
      <c r="E770">
        <v>5168.879891351</v>
      </c>
      <c r="F770">
        <v>63.81</v>
      </c>
      <c r="G770">
        <v>4.3796390093392503</v>
      </c>
      <c r="H770">
        <v>6.3338123647986997</v>
      </c>
      <c r="I770">
        <v>-4.1571993370480698</v>
      </c>
      <c r="J770">
        <v>4.6416152313318104</v>
      </c>
      <c r="K770">
        <v>61.583770003607299</v>
      </c>
      <c r="L770">
        <v>58.561566204449498</v>
      </c>
      <c r="M770">
        <v>56.425916595309197</v>
      </c>
      <c r="N770">
        <v>1.09504961086177</v>
      </c>
      <c r="O770">
        <v>2.5701300736561601</v>
      </c>
      <c r="P770">
        <v>31.2152991980259</v>
      </c>
      <c r="Q770">
        <v>-3.0196124243903E-2</v>
      </c>
    </row>
    <row r="771" spans="1:17" x14ac:dyDescent="0.3">
      <c r="A771" t="s">
        <v>1685</v>
      </c>
      <c r="B771" t="s">
        <v>1686</v>
      </c>
      <c r="C771" t="s">
        <v>3133</v>
      </c>
      <c r="D771" t="s">
        <v>51</v>
      </c>
      <c r="E771">
        <v>5165.5379835949998</v>
      </c>
      <c r="F771">
        <v>198.7</v>
      </c>
      <c r="G771">
        <v>87.376556088395802</v>
      </c>
      <c r="H771">
        <v>19.3500818243505</v>
      </c>
      <c r="I771">
        <v>48.760168842735297</v>
      </c>
      <c r="J771">
        <v>1.0335447723205899</v>
      </c>
      <c r="K771">
        <v>173.49483380332299</v>
      </c>
      <c r="L771">
        <v>139.56713247087501</v>
      </c>
      <c r="M771">
        <v>57.325316768277801</v>
      </c>
      <c r="N771">
        <v>3.0630097854989198</v>
      </c>
      <c r="O771">
        <v>21.137393054856499</v>
      </c>
      <c r="P771">
        <v>119.073869900771</v>
      </c>
      <c r="Q771">
        <v>2.0642545923809999E-3</v>
      </c>
    </row>
    <row r="772" spans="1:17" x14ac:dyDescent="0.3">
      <c r="A772" t="s">
        <v>1687</v>
      </c>
      <c r="B772" t="s">
        <v>1688</v>
      </c>
      <c r="C772" t="s">
        <v>3131</v>
      </c>
      <c r="D772" t="s">
        <v>984</v>
      </c>
      <c r="E772">
        <v>5159.7208653899997</v>
      </c>
      <c r="F772">
        <v>37.869999999999997</v>
      </c>
      <c r="G772">
        <v>25.923802570293301</v>
      </c>
      <c r="H772">
        <v>4.4526571576926397</v>
      </c>
      <c r="I772">
        <v>6.7464434686874002</v>
      </c>
      <c r="J772">
        <v>-0.62119272592490204</v>
      </c>
      <c r="K772">
        <v>40.125147864149902</v>
      </c>
      <c r="L772">
        <v>35.585922383633601</v>
      </c>
      <c r="M772">
        <v>47.277920361621398</v>
      </c>
      <c r="N772">
        <v>1.30627801849916</v>
      </c>
      <c r="O772">
        <v>21.732241880116199</v>
      </c>
      <c r="P772">
        <v>68.311111111111103</v>
      </c>
      <c r="Q772">
        <v>8.5450988704007996E-2</v>
      </c>
    </row>
    <row r="773" spans="1:17" hidden="1" x14ac:dyDescent="0.3">
      <c r="A773" t="s">
        <v>1689</v>
      </c>
      <c r="B773" t="s">
        <v>1690</v>
      </c>
      <c r="C773" t="s">
        <v>3144</v>
      </c>
      <c r="D773" t="s">
        <v>406</v>
      </c>
      <c r="E773">
        <v>5135.3505753999998</v>
      </c>
      <c r="F773">
        <v>552.29999999999995</v>
      </c>
      <c r="G773">
        <v>5.7437367133619501</v>
      </c>
      <c r="H773">
        <v>1.29228304488198</v>
      </c>
      <c r="I773">
        <v>39.295545601122797</v>
      </c>
      <c r="J773">
        <v>5.60293239894105</v>
      </c>
      <c r="K773">
        <v>548.74130968869804</v>
      </c>
      <c r="L773">
        <v>478.91525580822099</v>
      </c>
      <c r="M773">
        <v>56.638606250642702</v>
      </c>
      <c r="N773">
        <v>0.95270843462003196</v>
      </c>
      <c r="O773">
        <v>15.3087090349447</v>
      </c>
      <c r="P773">
        <v>73.651941518629101</v>
      </c>
      <c r="Q773">
        <v>5.3270570248009998E-2</v>
      </c>
    </row>
    <row r="774" spans="1:17" x14ac:dyDescent="0.3">
      <c r="A774" t="s">
        <v>1691</v>
      </c>
      <c r="B774" t="s">
        <v>1692</v>
      </c>
      <c r="C774" t="s">
        <v>3138</v>
      </c>
      <c r="D774" t="s">
        <v>325</v>
      </c>
      <c r="E774">
        <v>5123.1286008890002</v>
      </c>
      <c r="F774">
        <v>232.28</v>
      </c>
      <c r="G774">
        <v>-20.510695942292301</v>
      </c>
      <c r="H774">
        <v>-5.9800891142089201</v>
      </c>
      <c r="I774">
        <v>-0.90514161431863305</v>
      </c>
      <c r="J774">
        <v>4.0829986091383201</v>
      </c>
      <c r="K774">
        <v>254.22636260586401</v>
      </c>
      <c r="L774">
        <v>243.462755707182</v>
      </c>
      <c r="M774">
        <v>29.530693274303701</v>
      </c>
      <c r="N774">
        <v>0.65197480981478695</v>
      </c>
      <c r="O774">
        <v>27.905975546753901</v>
      </c>
      <c r="P774">
        <v>22.899470899470899</v>
      </c>
      <c r="Q774">
        <v>-9.3814905169793003E-2</v>
      </c>
    </row>
    <row r="775" spans="1:17" x14ac:dyDescent="0.3">
      <c r="A775" t="s">
        <v>1693</v>
      </c>
      <c r="B775" t="s">
        <v>1694</v>
      </c>
      <c r="C775" t="s">
        <v>3140</v>
      </c>
      <c r="D775" t="s">
        <v>1151</v>
      </c>
      <c r="E775">
        <v>5098.1693847500001</v>
      </c>
      <c r="F775">
        <v>2943.55</v>
      </c>
      <c r="G775">
        <v>-12.5337145021849</v>
      </c>
      <c r="H775">
        <v>-1.2837443927063299</v>
      </c>
      <c r="I775">
        <v>-13.2069390717385</v>
      </c>
      <c r="J775">
        <v>1.72544669781589</v>
      </c>
      <c r="K775">
        <v>3104.79675828782</v>
      </c>
      <c r="L775">
        <v>3007.0720828773101</v>
      </c>
      <c r="M775">
        <v>37.417177267968903</v>
      </c>
      <c r="N775">
        <v>0.62012140468604504</v>
      </c>
      <c r="O775">
        <v>25.698561261062299</v>
      </c>
      <c r="P775">
        <v>27.980434782608601</v>
      </c>
      <c r="Q775">
        <v>-8.1699522276063002E-2</v>
      </c>
    </row>
    <row r="776" spans="1:17" hidden="1" x14ac:dyDescent="0.3">
      <c r="A776" t="s">
        <v>1695</v>
      </c>
      <c r="B776" t="s">
        <v>1696</v>
      </c>
      <c r="C776" t="s">
        <v>3144</v>
      </c>
      <c r="D776" t="s">
        <v>398</v>
      </c>
      <c r="E776">
        <v>5077.0654884599999</v>
      </c>
      <c r="F776">
        <v>274.85000000000002</v>
      </c>
      <c r="G776">
        <v>-34.020616105695602</v>
      </c>
      <c r="H776">
        <v>-1.2692733192344401</v>
      </c>
      <c r="I776">
        <v>-18.656825085271699</v>
      </c>
      <c r="J776">
        <v>0.73270381184561095</v>
      </c>
      <c r="K776">
        <v>288.35630085633699</v>
      </c>
      <c r="L776">
        <v>291.3261102248</v>
      </c>
      <c r="M776">
        <v>31.432232628226998</v>
      </c>
      <c r="N776">
        <v>0.93714651611729505</v>
      </c>
      <c r="O776">
        <v>41.149718028015201</v>
      </c>
      <c r="P776">
        <v>2.0040823900538198</v>
      </c>
      <c r="Q776">
        <v>-7.9994043021230001E-3</v>
      </c>
    </row>
    <row r="777" spans="1:17" x14ac:dyDescent="0.3">
      <c r="A777" t="s">
        <v>1697</v>
      </c>
      <c r="B777" t="s">
        <v>1698</v>
      </c>
      <c r="C777" t="s">
        <v>3129</v>
      </c>
      <c r="D777" t="s">
        <v>398</v>
      </c>
      <c r="E777">
        <v>5036.5629750150001</v>
      </c>
      <c r="F777">
        <v>45.03</v>
      </c>
      <c r="G777">
        <v>-42.852802462232603</v>
      </c>
      <c r="H777">
        <v>-5.4455001084333396</v>
      </c>
      <c r="I777">
        <v>-26.592673322810299</v>
      </c>
      <c r="J777">
        <v>3.9984877104313599</v>
      </c>
      <c r="K777">
        <v>48.050218537173301</v>
      </c>
      <c r="L777">
        <v>50.627887327082199</v>
      </c>
      <c r="M777">
        <v>38.4495793224755</v>
      </c>
      <c r="N777">
        <v>1.06468631192597</v>
      </c>
      <c r="O777">
        <v>51.676660004441402</v>
      </c>
      <c r="P777">
        <v>1.6478555304740401</v>
      </c>
    </row>
    <row r="778" spans="1:17" hidden="1" x14ac:dyDescent="0.3">
      <c r="A778" t="s">
        <v>1699</v>
      </c>
      <c r="B778" t="s">
        <v>1700</v>
      </c>
      <c r="C778" t="s">
        <v>3144</v>
      </c>
      <c r="D778" t="s">
        <v>287</v>
      </c>
      <c r="E778">
        <v>5027.3713799999996</v>
      </c>
      <c r="F778">
        <v>2465.6999999999998</v>
      </c>
      <c r="G778">
        <v>350.57558836777503</v>
      </c>
      <c r="H778">
        <v>-22.448862393410302</v>
      </c>
      <c r="I778">
        <v>87.935784293626895</v>
      </c>
      <c r="J778">
        <v>-6.2436894756505898</v>
      </c>
      <c r="K778">
        <v>2745.12941054877</v>
      </c>
      <c r="L778">
        <v>1895.0191196076501</v>
      </c>
      <c r="M778">
        <v>36.170089659905003</v>
      </c>
      <c r="N778">
        <v>1.1965622107629199</v>
      </c>
      <c r="O778">
        <v>45.0703654134728</v>
      </c>
      <c r="P778">
        <v>427.610556348074</v>
      </c>
      <c r="Q778">
        <v>0.311125629334774</v>
      </c>
    </row>
    <row r="779" spans="1:17" hidden="1" x14ac:dyDescent="0.3">
      <c r="A779" t="s">
        <v>1701</v>
      </c>
      <c r="B779" t="s">
        <v>1702</v>
      </c>
      <c r="C779" t="s">
        <v>3131</v>
      </c>
      <c r="D779" t="s">
        <v>120</v>
      </c>
      <c r="E779">
        <v>4962.9920571000002</v>
      </c>
      <c r="F779">
        <v>382.65</v>
      </c>
      <c r="G779">
        <v>-20.6641372784315</v>
      </c>
      <c r="H779">
        <v>20.468451569753299</v>
      </c>
      <c r="I779">
        <v>2.4575187978540298</v>
      </c>
      <c r="J779">
        <v>-0.63167200050920702</v>
      </c>
      <c r="K779">
        <v>359.39310613339501</v>
      </c>
      <c r="M779">
        <v>60.021220880864703</v>
      </c>
      <c r="N779">
        <v>2.0951969583496202</v>
      </c>
      <c r="O779">
        <v>15.1835881353717</v>
      </c>
      <c r="P779">
        <v>27.105132037867399</v>
      </c>
    </row>
    <row r="780" spans="1:17" x14ac:dyDescent="0.3">
      <c r="A780" t="s">
        <v>1703</v>
      </c>
      <c r="B780" t="s">
        <v>1704</v>
      </c>
      <c r="C780" t="s">
        <v>3137</v>
      </c>
      <c r="D780" t="s">
        <v>77</v>
      </c>
      <c r="E780">
        <v>4957.6151387319997</v>
      </c>
      <c r="F780">
        <v>227.73</v>
      </c>
      <c r="G780">
        <v>-5.4489399236686902</v>
      </c>
      <c r="H780">
        <v>-4.5355845282636</v>
      </c>
      <c r="I780">
        <v>-0.62437068120023398</v>
      </c>
      <c r="J780">
        <v>2.0843967746998202</v>
      </c>
      <c r="K780">
        <v>225.57705044362999</v>
      </c>
      <c r="L780">
        <v>215.17277474283699</v>
      </c>
      <c r="M780">
        <v>30.6007493972721</v>
      </c>
      <c r="N780">
        <v>2.7409563708440499</v>
      </c>
      <c r="O780">
        <v>13.2920563825583</v>
      </c>
      <c r="P780">
        <v>24.103542234332402</v>
      </c>
      <c r="Q780">
        <v>-7.8874488160367004E-2</v>
      </c>
    </row>
    <row r="781" spans="1:17" x14ac:dyDescent="0.3">
      <c r="A781" t="s">
        <v>1705</v>
      </c>
      <c r="B781" t="s">
        <v>1706</v>
      </c>
      <c r="C781" t="s">
        <v>3138</v>
      </c>
      <c r="D781" t="s">
        <v>469</v>
      </c>
      <c r="E781">
        <v>4955.1881854800004</v>
      </c>
      <c r="F781">
        <v>292.35000000000002</v>
      </c>
      <c r="G781">
        <v>-53.248647023026798</v>
      </c>
      <c r="H781">
        <v>-3.6816954707715799</v>
      </c>
      <c r="I781">
        <v>-34.759193813130501</v>
      </c>
      <c r="J781">
        <v>2.2379269419708701</v>
      </c>
      <c r="K781">
        <v>314.17818534820498</v>
      </c>
      <c r="L781">
        <v>350.39112102541498</v>
      </c>
      <c r="M781">
        <v>33.709814397637103</v>
      </c>
      <c r="N781">
        <v>0.54619539646924098</v>
      </c>
      <c r="O781">
        <v>85.531041559774195</v>
      </c>
      <c r="P781">
        <v>11.307824100514001</v>
      </c>
      <c r="Q781">
        <v>-0.11413251630383101</v>
      </c>
    </row>
    <row r="782" spans="1:17" hidden="1" x14ac:dyDescent="0.3">
      <c r="A782" t="s">
        <v>1707</v>
      </c>
      <c r="B782" t="s">
        <v>1708</v>
      </c>
      <c r="C782" t="s">
        <v>3144</v>
      </c>
      <c r="D782" t="s">
        <v>1361</v>
      </c>
      <c r="E782">
        <v>4945.40361871</v>
      </c>
      <c r="F782">
        <v>662.5</v>
      </c>
      <c r="G782">
        <v>26.6612853734784</v>
      </c>
      <c r="H782">
        <v>-10.273580603361999</v>
      </c>
      <c r="I782">
        <v>37.875344934943598</v>
      </c>
      <c r="J782">
        <v>4.1230257965300297</v>
      </c>
      <c r="K782">
        <v>687.52675832325099</v>
      </c>
      <c r="L782">
        <v>560.68455316976997</v>
      </c>
      <c r="M782">
        <v>31.581038206825401</v>
      </c>
      <c r="N782">
        <v>0.38087957991222798</v>
      </c>
      <c r="O782">
        <v>29.7811320754716</v>
      </c>
      <c r="P782">
        <v>76.6666666666666</v>
      </c>
      <c r="Q782">
        <v>5.6848139379299997E-4</v>
      </c>
    </row>
    <row r="783" spans="1:17" hidden="1" x14ac:dyDescent="0.3">
      <c r="A783" t="s">
        <v>1709</v>
      </c>
      <c r="B783" t="s">
        <v>1710</v>
      </c>
      <c r="C783" t="s">
        <v>3144</v>
      </c>
      <c r="D783" t="s">
        <v>482</v>
      </c>
      <c r="E783">
        <v>4933.1171199999999</v>
      </c>
      <c r="F783">
        <v>102.35</v>
      </c>
      <c r="G783">
        <v>41.759977458525498</v>
      </c>
      <c r="H783">
        <v>5.6532987249383497</v>
      </c>
      <c r="I783">
        <v>-6.3856390277302904</v>
      </c>
      <c r="J783">
        <v>-1.3761221205890399</v>
      </c>
      <c r="K783">
        <v>101.694207550793</v>
      </c>
      <c r="L783">
        <v>88.714824614601199</v>
      </c>
      <c r="M783">
        <v>49.759732818657703</v>
      </c>
      <c r="N783">
        <v>1.32221972879549</v>
      </c>
      <c r="O783">
        <v>15.486077186126</v>
      </c>
      <c r="P783">
        <v>82.604817127564601</v>
      </c>
      <c r="Q783">
        <v>0.129141563334602</v>
      </c>
    </row>
    <row r="784" spans="1:17" hidden="1" x14ac:dyDescent="0.3">
      <c r="A784" t="s">
        <v>1711</v>
      </c>
      <c r="B784" t="s">
        <v>1712</v>
      </c>
      <c r="C784" t="s">
        <v>3144</v>
      </c>
      <c r="D784" t="s">
        <v>403</v>
      </c>
      <c r="E784">
        <v>4930.0334160000002</v>
      </c>
      <c r="F784">
        <v>792.15</v>
      </c>
      <c r="G784">
        <v>44.410384557155503</v>
      </c>
      <c r="H784">
        <v>-0.48721497877412101</v>
      </c>
      <c r="I784">
        <v>68.961624774041297</v>
      </c>
      <c r="J784">
        <v>2.07604679963702</v>
      </c>
      <c r="K784">
        <v>784.93334027926198</v>
      </c>
      <c r="L784">
        <v>618.78334791855502</v>
      </c>
      <c r="M784">
        <v>54.599602238753398</v>
      </c>
      <c r="N784">
        <v>1.0998834932511701</v>
      </c>
      <c r="O784">
        <v>14.971911885375199</v>
      </c>
      <c r="P784">
        <v>162.692754103797</v>
      </c>
      <c r="Q784">
        <v>0.15724321678665701</v>
      </c>
    </row>
    <row r="785" spans="1:17" x14ac:dyDescent="0.3">
      <c r="A785" t="s">
        <v>1713</v>
      </c>
      <c r="B785" t="s">
        <v>1714</v>
      </c>
      <c r="C785" t="s">
        <v>3138</v>
      </c>
      <c r="D785" t="s">
        <v>1582</v>
      </c>
      <c r="E785">
        <v>4902.60967497</v>
      </c>
      <c r="F785">
        <v>401.95</v>
      </c>
      <c r="G785">
        <v>-2.9792079251377501</v>
      </c>
      <c r="H785">
        <v>0.59364547279143998</v>
      </c>
      <c r="I785">
        <v>-3.4474869138074502</v>
      </c>
      <c r="J785">
        <v>4.8050780684440504</v>
      </c>
      <c r="K785">
        <v>402.69966791143599</v>
      </c>
      <c r="L785">
        <v>372.61281919794902</v>
      </c>
      <c r="M785">
        <v>50.478382279081401</v>
      </c>
      <c r="N785">
        <v>0.48063111651041002</v>
      </c>
      <c r="O785">
        <v>11.892026371439201</v>
      </c>
      <c r="P785">
        <v>40.911481156879901</v>
      </c>
      <c r="Q785">
        <v>8.0499890703740001E-2</v>
      </c>
    </row>
    <row r="786" spans="1:17" hidden="1" x14ac:dyDescent="0.3">
      <c r="A786" t="s">
        <v>1715</v>
      </c>
      <c r="B786" t="s">
        <v>1716</v>
      </c>
      <c r="C786" t="s">
        <v>3144</v>
      </c>
      <c r="D786" t="s">
        <v>607</v>
      </c>
      <c r="E786">
        <v>4890.3508006499997</v>
      </c>
      <c r="F786">
        <v>1829.35</v>
      </c>
      <c r="G786">
        <v>63.9274115403868</v>
      </c>
      <c r="H786">
        <v>-0.647685954903507</v>
      </c>
      <c r="I786">
        <v>72.552098118860201</v>
      </c>
      <c r="J786">
        <v>7.3693970767049102</v>
      </c>
      <c r="K786">
        <v>1783.4489312287301</v>
      </c>
      <c r="L786">
        <v>1398.8705347232701</v>
      </c>
      <c r="M786">
        <v>59.954383494049402</v>
      </c>
      <c r="N786">
        <v>0.986252959703108</v>
      </c>
      <c r="O786">
        <v>12.0343291332987</v>
      </c>
      <c r="P786">
        <v>125.525488503975</v>
      </c>
      <c r="Q786">
        <v>0.15207164948853399</v>
      </c>
    </row>
    <row r="787" spans="1:17" x14ac:dyDescent="0.3">
      <c r="A787" t="s">
        <v>1717</v>
      </c>
      <c r="B787" t="s">
        <v>1718</v>
      </c>
      <c r="C787" t="s">
        <v>3139</v>
      </c>
      <c r="D787" t="s">
        <v>1443</v>
      </c>
      <c r="E787">
        <v>4858.7995023149997</v>
      </c>
      <c r="F787">
        <v>822.65</v>
      </c>
      <c r="G787">
        <v>-21.5415760595873</v>
      </c>
      <c r="H787">
        <v>2.5623606642390899</v>
      </c>
      <c r="I787">
        <v>-33.968502570047598</v>
      </c>
      <c r="J787">
        <v>1.9359231570115101</v>
      </c>
      <c r="K787">
        <v>863.45950479347596</v>
      </c>
      <c r="L787">
        <v>853.59295740808898</v>
      </c>
      <c r="M787">
        <v>41.4427325464859</v>
      </c>
      <c r="N787">
        <v>0.88259608269582102</v>
      </c>
      <c r="O787">
        <v>34.431410684981401</v>
      </c>
      <c r="P787">
        <v>7.5359477124182996</v>
      </c>
      <c r="Q787">
        <v>0.143118349716301</v>
      </c>
    </row>
    <row r="788" spans="1:17" x14ac:dyDescent="0.3">
      <c r="A788" t="s">
        <v>1719</v>
      </c>
      <c r="B788" t="s">
        <v>1720</v>
      </c>
      <c r="C788" t="s">
        <v>3143</v>
      </c>
      <c r="D788" t="s">
        <v>482</v>
      </c>
      <c r="E788">
        <v>4847.2099502199999</v>
      </c>
      <c r="F788">
        <v>834.05</v>
      </c>
      <c r="G788">
        <v>-24.717126407431</v>
      </c>
      <c r="H788">
        <v>-0.37396489368737801</v>
      </c>
      <c r="I788">
        <v>7.0138081834032802</v>
      </c>
      <c r="J788">
        <v>-0.137625032153779</v>
      </c>
      <c r="K788">
        <v>885.66270806406601</v>
      </c>
      <c r="L788">
        <v>817.49923102428204</v>
      </c>
      <c r="M788">
        <v>26.131045546770299</v>
      </c>
      <c r="N788">
        <v>0.78286377895644699</v>
      </c>
      <c r="O788">
        <v>16.623703614891198</v>
      </c>
      <c r="P788">
        <v>26.957911561001499</v>
      </c>
      <c r="Q788">
        <v>-0.136335605531725</v>
      </c>
    </row>
    <row r="789" spans="1:17" hidden="1" x14ac:dyDescent="0.3">
      <c r="A789" t="s">
        <v>1721</v>
      </c>
      <c r="B789" t="s">
        <v>1722</v>
      </c>
      <c r="C789" t="s">
        <v>3144</v>
      </c>
      <c r="D789" t="s">
        <v>1723</v>
      </c>
      <c r="E789">
        <v>4834.612975</v>
      </c>
      <c r="F789">
        <v>422.85</v>
      </c>
      <c r="G789">
        <v>4.2209629051644697</v>
      </c>
      <c r="H789">
        <v>-2.1930510791812101</v>
      </c>
      <c r="I789">
        <v>-15.538957144453599</v>
      </c>
      <c r="J789">
        <v>5.68991766790628</v>
      </c>
      <c r="K789">
        <v>421.84755852963599</v>
      </c>
      <c r="L789">
        <v>411.27393863152099</v>
      </c>
      <c r="M789">
        <v>52.614213755954097</v>
      </c>
      <c r="N789">
        <v>1.39049742921599</v>
      </c>
      <c r="O789">
        <v>50.999172283315502</v>
      </c>
      <c r="P789">
        <v>30.3855137485257</v>
      </c>
      <c r="Q789">
        <v>0.25553851885186302</v>
      </c>
    </row>
    <row r="790" spans="1:17" hidden="1" x14ac:dyDescent="0.3">
      <c r="A790" t="s">
        <v>1724</v>
      </c>
      <c r="B790" t="s">
        <v>1725</v>
      </c>
      <c r="C790" t="s">
        <v>3144</v>
      </c>
      <c r="D790" t="s">
        <v>406</v>
      </c>
      <c r="E790">
        <v>4802.4782842000004</v>
      </c>
      <c r="F790">
        <v>10929.85</v>
      </c>
      <c r="G790">
        <v>-6.0642277877385196</v>
      </c>
      <c r="H790">
        <v>-14.7218915737649</v>
      </c>
      <c r="I790">
        <v>13.7385814988441</v>
      </c>
      <c r="J790">
        <v>5.2168923754196399</v>
      </c>
      <c r="K790">
        <v>12013.481959425</v>
      </c>
      <c r="L790">
        <v>10788.9294265227</v>
      </c>
      <c r="M790">
        <v>35.759399090594201</v>
      </c>
      <c r="N790">
        <v>0.56712731411815498</v>
      </c>
      <c r="O790">
        <v>30.692552962757901</v>
      </c>
      <c r="P790">
        <v>31.167381716720101</v>
      </c>
      <c r="Q790">
        <v>-3.7094886414611998E-2</v>
      </c>
    </row>
    <row r="791" spans="1:17" hidden="1" x14ac:dyDescent="0.3">
      <c r="A791" t="s">
        <v>1726</v>
      </c>
      <c r="B791" t="s">
        <v>1727</v>
      </c>
      <c r="C791" t="s">
        <v>3144</v>
      </c>
      <c r="D791" t="s">
        <v>436</v>
      </c>
      <c r="E791">
        <v>4777.0918544249998</v>
      </c>
      <c r="F791">
        <v>529.95000000000005</v>
      </c>
      <c r="G791">
        <v>-45.157431294265997</v>
      </c>
      <c r="H791">
        <v>-5.0540152003171501</v>
      </c>
      <c r="I791">
        <v>-15.3415315020797</v>
      </c>
      <c r="J791">
        <v>0.69074812233094096</v>
      </c>
      <c r="K791">
        <v>567.65869057765701</v>
      </c>
      <c r="L791">
        <v>590.39491073232205</v>
      </c>
      <c r="M791">
        <v>22.993853098699699</v>
      </c>
      <c r="N791">
        <v>0.47812412211215899</v>
      </c>
      <c r="O791">
        <v>50.768940466081602</v>
      </c>
      <c r="P791">
        <v>3.6577017114914399</v>
      </c>
      <c r="Q791">
        <v>2.1533792705654999E-2</v>
      </c>
    </row>
    <row r="792" spans="1:17" x14ac:dyDescent="0.3">
      <c r="A792" t="s">
        <v>1728</v>
      </c>
      <c r="B792" t="s">
        <v>1729</v>
      </c>
      <c r="C792" t="s">
        <v>3138</v>
      </c>
      <c r="D792" t="s">
        <v>839</v>
      </c>
      <c r="E792">
        <v>4771.4319394499998</v>
      </c>
      <c r="F792">
        <v>389.8</v>
      </c>
      <c r="G792">
        <v>-19.908587915734099</v>
      </c>
      <c r="H792">
        <v>-0.79061064975967599</v>
      </c>
      <c r="I792">
        <v>8.36197943328858</v>
      </c>
      <c r="J792">
        <v>6.5300735739273597</v>
      </c>
      <c r="K792">
        <v>375.43760349908803</v>
      </c>
      <c r="L792">
        <v>352.35381040585003</v>
      </c>
      <c r="M792">
        <v>50.3684400491261</v>
      </c>
      <c r="N792">
        <v>0.70400296348598501</v>
      </c>
      <c r="O792">
        <v>15.4181631605951</v>
      </c>
      <c r="P792">
        <v>45.474902033961499</v>
      </c>
      <c r="Q792">
        <v>1.72313483821E-3</v>
      </c>
    </row>
    <row r="793" spans="1:17" hidden="1" x14ac:dyDescent="0.3">
      <c r="A793" t="s">
        <v>1730</v>
      </c>
      <c r="B793" t="s">
        <v>1731</v>
      </c>
      <c r="C793" t="s">
        <v>3144</v>
      </c>
      <c r="D793" t="s">
        <v>190</v>
      </c>
      <c r="E793">
        <v>4748.5759693199998</v>
      </c>
      <c r="F793">
        <v>2273</v>
      </c>
      <c r="G793">
        <v>24.190997362360601</v>
      </c>
      <c r="H793">
        <v>33.885825962670303</v>
      </c>
      <c r="I793">
        <v>35.368320448143102</v>
      </c>
      <c r="J793">
        <v>6.8736316698923901</v>
      </c>
      <c r="K793">
        <v>2021.9359105198801</v>
      </c>
      <c r="M793">
        <v>63.2799341409847</v>
      </c>
      <c r="N793">
        <v>0.72555407716581899</v>
      </c>
      <c r="O793">
        <v>14.3862736471623</v>
      </c>
      <c r="P793">
        <v>88.803056732286706</v>
      </c>
    </row>
    <row r="794" spans="1:17" x14ac:dyDescent="0.3">
      <c r="A794" t="s">
        <v>1732</v>
      </c>
      <c r="B794" t="s">
        <v>1733</v>
      </c>
      <c r="C794" t="s">
        <v>3133</v>
      </c>
      <c r="D794" t="s">
        <v>284</v>
      </c>
      <c r="E794">
        <v>4742.7961220850002</v>
      </c>
      <c r="F794">
        <v>534.35</v>
      </c>
      <c r="G794">
        <v>14.694704638535701</v>
      </c>
      <c r="H794">
        <v>5.8579172791945204</v>
      </c>
      <c r="I794">
        <v>5.3863736197154601</v>
      </c>
      <c r="J794">
        <v>1.3151795838337801</v>
      </c>
      <c r="K794">
        <v>518.58905776378401</v>
      </c>
      <c r="L794">
        <v>451.21759244565601</v>
      </c>
      <c r="M794">
        <v>45.478922314288397</v>
      </c>
      <c r="N794">
        <v>0.983930586808615</v>
      </c>
      <c r="O794">
        <v>11.724525123982399</v>
      </c>
      <c r="P794">
        <v>55.289160127869799</v>
      </c>
    </row>
    <row r="795" spans="1:17" hidden="1" x14ac:dyDescent="0.3">
      <c r="A795" t="s">
        <v>1734</v>
      </c>
      <c r="B795" t="s">
        <v>1735</v>
      </c>
      <c r="C795" t="s">
        <v>3144</v>
      </c>
      <c r="D795" t="s">
        <v>111</v>
      </c>
      <c r="E795">
        <v>4738.2208768849996</v>
      </c>
      <c r="F795">
        <v>1307.7</v>
      </c>
      <c r="G795">
        <v>683.20029406062599</v>
      </c>
      <c r="H795">
        <v>30.6888468976958</v>
      </c>
      <c r="I795">
        <v>149.688881403012</v>
      </c>
      <c r="J795">
        <v>10.9440131984736</v>
      </c>
      <c r="K795">
        <v>1098.4513831244301</v>
      </c>
      <c r="L795">
        <v>710.28177317321297</v>
      </c>
      <c r="M795">
        <v>81.050039346204997</v>
      </c>
      <c r="N795">
        <v>1.17034177790531</v>
      </c>
      <c r="O795">
        <v>9.3522979276592295</v>
      </c>
      <c r="P795">
        <v>683.52306770521204</v>
      </c>
      <c r="Q795">
        <v>0.18877475203325</v>
      </c>
    </row>
    <row r="796" spans="1:17" x14ac:dyDescent="0.3">
      <c r="A796" t="s">
        <v>1736</v>
      </c>
      <c r="B796" t="s">
        <v>1737</v>
      </c>
      <c r="C796" t="s">
        <v>3131</v>
      </c>
      <c r="D796" t="s">
        <v>1738</v>
      </c>
      <c r="E796">
        <v>4735.3043496</v>
      </c>
      <c r="F796">
        <v>873.6</v>
      </c>
      <c r="G796">
        <v>23.283742715786801</v>
      </c>
      <c r="H796">
        <v>-16.127332738875801</v>
      </c>
      <c r="I796">
        <v>20.6617510755406</v>
      </c>
      <c r="J796">
        <v>-6.4513637459189797</v>
      </c>
      <c r="K796">
        <v>1038.39455060311</v>
      </c>
      <c r="L796">
        <v>885.50979543932101</v>
      </c>
      <c r="M796">
        <v>17.882432735833799</v>
      </c>
      <c r="N796">
        <v>0.65995438211272095</v>
      </c>
      <c r="O796">
        <v>37.477106227106198</v>
      </c>
      <c r="P796">
        <v>51.141868512110698</v>
      </c>
      <c r="Q796">
        <v>4.8526165724710003E-2</v>
      </c>
    </row>
    <row r="797" spans="1:17" x14ac:dyDescent="0.3">
      <c r="A797" t="s">
        <v>1739</v>
      </c>
      <c r="B797" t="s">
        <v>1740</v>
      </c>
      <c r="C797" t="s">
        <v>3143</v>
      </c>
      <c r="D797" t="s">
        <v>276</v>
      </c>
      <c r="E797">
        <v>4732.7566434749997</v>
      </c>
      <c r="F797">
        <v>273.45</v>
      </c>
      <c r="G797">
        <v>-2.9055920874450698</v>
      </c>
      <c r="H797">
        <v>-2.1621950247451802</v>
      </c>
      <c r="I797">
        <v>-7.4706071029404804</v>
      </c>
      <c r="J797">
        <v>3.2160589794249499</v>
      </c>
      <c r="K797">
        <v>285.98136960579598</v>
      </c>
      <c r="L797">
        <v>273.18125205694901</v>
      </c>
      <c r="M797">
        <v>48.884365019116203</v>
      </c>
      <c r="N797">
        <v>0.66461920045372103</v>
      </c>
      <c r="O797">
        <v>22.8743828853538</v>
      </c>
      <c r="P797">
        <v>30.028530670470701</v>
      </c>
      <c r="Q797">
        <v>-3.9876998764520999E-2</v>
      </c>
    </row>
    <row r="798" spans="1:17" hidden="1" x14ac:dyDescent="0.3">
      <c r="A798" t="s">
        <v>1741</v>
      </c>
      <c r="B798" t="s">
        <v>1742</v>
      </c>
      <c r="C798" t="s">
        <v>3144</v>
      </c>
      <c r="D798" t="s">
        <v>485</v>
      </c>
      <c r="E798">
        <v>4718.5881857100003</v>
      </c>
      <c r="F798">
        <v>633.79999999999995</v>
      </c>
      <c r="G798">
        <v>24.114050223621501</v>
      </c>
      <c r="H798">
        <v>-12.8999968507652</v>
      </c>
      <c r="I798">
        <v>40.142328486287497</v>
      </c>
      <c r="J798">
        <v>0.28409667649490999</v>
      </c>
      <c r="K798">
        <v>692.63275376156196</v>
      </c>
      <c r="M798">
        <v>27.250965852055302</v>
      </c>
      <c r="N798">
        <v>0.44140341814165301</v>
      </c>
      <c r="O798">
        <v>49.258441148627298</v>
      </c>
      <c r="P798">
        <v>70.651588583737194</v>
      </c>
    </row>
    <row r="799" spans="1:17" hidden="1" x14ac:dyDescent="0.3">
      <c r="A799" t="s">
        <v>1743</v>
      </c>
      <c r="B799" t="s">
        <v>1744</v>
      </c>
      <c r="C799" t="s">
        <v>3144</v>
      </c>
      <c r="D799" t="s">
        <v>398</v>
      </c>
      <c r="E799">
        <v>4717.92488796</v>
      </c>
      <c r="F799">
        <v>278.95</v>
      </c>
      <c r="G799">
        <v>-39.909139587949902</v>
      </c>
      <c r="H799">
        <v>-16.029144945274499</v>
      </c>
      <c r="I799">
        <v>-23.880861325283998</v>
      </c>
      <c r="J799">
        <v>-0.66823465156469297</v>
      </c>
      <c r="O799">
        <v>25.470514429109102</v>
      </c>
      <c r="P799">
        <v>3.5064935064934999</v>
      </c>
    </row>
    <row r="800" spans="1:17" x14ac:dyDescent="0.3">
      <c r="A800" t="s">
        <v>1745</v>
      </c>
      <c r="B800" t="s">
        <v>1746</v>
      </c>
      <c r="C800" t="s">
        <v>3133</v>
      </c>
      <c r="D800" t="s">
        <v>51</v>
      </c>
      <c r="E800">
        <v>4712.7264500000001</v>
      </c>
      <c r="F800">
        <v>509.4</v>
      </c>
      <c r="G800">
        <v>-25.987559692918701</v>
      </c>
      <c r="H800">
        <v>-5.6859587388444801</v>
      </c>
      <c r="I800">
        <v>-5.6010786549822003</v>
      </c>
      <c r="J800">
        <v>4.2047132516504497</v>
      </c>
      <c r="K800">
        <v>529.533150630514</v>
      </c>
      <c r="L800">
        <v>514.21869893722101</v>
      </c>
      <c r="M800">
        <v>39.141605083678897</v>
      </c>
      <c r="N800">
        <v>0.64984566365340202</v>
      </c>
      <c r="O800">
        <v>24.656458578719999</v>
      </c>
      <c r="P800">
        <v>18.1765456443568</v>
      </c>
      <c r="Q800">
        <v>-4.4950605355934002E-2</v>
      </c>
    </row>
    <row r="801" spans="1:17" hidden="1" x14ac:dyDescent="0.3">
      <c r="A801" t="s">
        <v>1747</v>
      </c>
      <c r="B801" t="s">
        <v>1748</v>
      </c>
      <c r="C801" t="s">
        <v>3144</v>
      </c>
      <c r="D801" t="s">
        <v>271</v>
      </c>
      <c r="E801">
        <v>4708.6636203199996</v>
      </c>
      <c r="F801">
        <v>1306.4000000000001</v>
      </c>
      <c r="G801">
        <v>86.189155268472305</v>
      </c>
      <c r="H801">
        <v>2.00540131555343</v>
      </c>
      <c r="I801">
        <v>44.485576158800498</v>
      </c>
      <c r="J801">
        <v>2.7273953623663698</v>
      </c>
      <c r="K801">
        <v>1269.0340475185001</v>
      </c>
      <c r="L801">
        <v>1004.09908053966</v>
      </c>
      <c r="M801">
        <v>55.848002143490298</v>
      </c>
      <c r="N801">
        <v>0.90139000524491397</v>
      </c>
      <c r="O801">
        <v>10.7624004898958</v>
      </c>
      <c r="P801">
        <v>123.602909713307</v>
      </c>
      <c r="Q801">
        <v>0.218103154988769</v>
      </c>
    </row>
    <row r="802" spans="1:17" hidden="1" x14ac:dyDescent="0.3">
      <c r="A802" t="s">
        <v>1749</v>
      </c>
      <c r="B802" t="s">
        <v>1750</v>
      </c>
      <c r="C802" t="s">
        <v>3144</v>
      </c>
      <c r="D802" t="s">
        <v>984</v>
      </c>
      <c r="E802">
        <v>4707.4660784999996</v>
      </c>
      <c r="F802">
        <v>3719.75</v>
      </c>
      <c r="G802">
        <v>19.7280226471178</v>
      </c>
      <c r="H802">
        <v>5.8929754902348197</v>
      </c>
      <c r="I802">
        <v>30.542206325569399</v>
      </c>
      <c r="J802">
        <v>6.7750743415113002</v>
      </c>
      <c r="K802">
        <v>3344.0447736399801</v>
      </c>
      <c r="L802">
        <v>2950.2403996029202</v>
      </c>
      <c r="M802">
        <v>81.840205692716793</v>
      </c>
      <c r="N802">
        <v>1.56928135274776</v>
      </c>
      <c r="O802">
        <v>2.1574030512803302</v>
      </c>
      <c r="P802">
        <v>69.913667093002005</v>
      </c>
      <c r="Q802">
        <v>4.8358821663260998E-2</v>
      </c>
    </row>
    <row r="803" spans="1:17" hidden="1" x14ac:dyDescent="0.3">
      <c r="A803" t="s">
        <v>1751</v>
      </c>
      <c r="B803" t="s">
        <v>1752</v>
      </c>
      <c r="C803" t="s">
        <v>3144</v>
      </c>
      <c r="D803" t="s">
        <v>117</v>
      </c>
      <c r="E803">
        <v>4700.6024992040002</v>
      </c>
      <c r="F803">
        <v>48.17</v>
      </c>
      <c r="G803">
        <v>-3.5945762886538399</v>
      </c>
      <c r="H803">
        <v>0.70431864056483195</v>
      </c>
      <c r="I803">
        <v>-18.7320980076402</v>
      </c>
      <c r="J803">
        <v>0.36710514441533698</v>
      </c>
      <c r="K803">
        <v>49.004240225365699</v>
      </c>
      <c r="L803">
        <v>47.018272141858098</v>
      </c>
      <c r="M803">
        <v>38.9786500579376</v>
      </c>
      <c r="N803">
        <v>0.83100044798038997</v>
      </c>
      <c r="O803">
        <v>35.769150923811502</v>
      </c>
      <c r="P803">
        <v>50.766823161189301</v>
      </c>
      <c r="Q803">
        <v>5.9935780404355002E-2</v>
      </c>
    </row>
    <row r="804" spans="1:17" x14ac:dyDescent="0.3">
      <c r="A804" t="s">
        <v>1753</v>
      </c>
      <c r="B804" t="s">
        <v>1754</v>
      </c>
      <c r="C804" t="s">
        <v>607</v>
      </c>
      <c r="D804" t="s">
        <v>607</v>
      </c>
      <c r="E804">
        <v>4685.0376716000001</v>
      </c>
      <c r="F804">
        <v>210.65</v>
      </c>
      <c r="G804">
        <v>23.126731934810199</v>
      </c>
      <c r="H804">
        <v>9.6265080870811595</v>
      </c>
      <c r="I804">
        <v>13.159015683864199</v>
      </c>
      <c r="J804">
        <v>9.4398189403942201</v>
      </c>
      <c r="K804">
        <v>213.69315780242201</v>
      </c>
      <c r="L804">
        <v>187.70339947932101</v>
      </c>
      <c r="M804">
        <v>64.648511797025904</v>
      </c>
      <c r="N804">
        <v>1.53521744472215</v>
      </c>
      <c r="O804">
        <v>15.452171849038599</v>
      </c>
      <c r="P804">
        <v>57.084265473527203</v>
      </c>
      <c r="Q804">
        <v>9.3770477298392996E-2</v>
      </c>
    </row>
    <row r="805" spans="1:17" x14ac:dyDescent="0.3">
      <c r="A805" t="s">
        <v>1755</v>
      </c>
      <c r="B805" t="s">
        <v>1756</v>
      </c>
      <c r="C805" t="s">
        <v>3143</v>
      </c>
      <c r="D805" t="s">
        <v>482</v>
      </c>
      <c r="E805">
        <v>4629.53978577</v>
      </c>
      <c r="F805">
        <v>384.15</v>
      </c>
      <c r="G805">
        <v>-1.4405248693352599</v>
      </c>
      <c r="H805">
        <v>10.514839529705601</v>
      </c>
      <c r="I805">
        <v>-10.872706689222399</v>
      </c>
      <c r="J805">
        <v>2.9164326933916098</v>
      </c>
      <c r="K805">
        <v>386.29360252069398</v>
      </c>
      <c r="L805">
        <v>366.43411588093397</v>
      </c>
      <c r="M805">
        <v>51.320704209978302</v>
      </c>
      <c r="N805">
        <v>1.97680128092378</v>
      </c>
      <c r="O805">
        <v>19.445529090199098</v>
      </c>
      <c r="P805">
        <v>36.441129461907202</v>
      </c>
      <c r="Q805">
        <v>0.121449894671716</v>
      </c>
    </row>
    <row r="806" spans="1:17" hidden="1" x14ac:dyDescent="0.3">
      <c r="A806" t="s">
        <v>1757</v>
      </c>
      <c r="B806" t="s">
        <v>1758</v>
      </c>
      <c r="C806" t="s">
        <v>3144</v>
      </c>
      <c r="D806" t="s">
        <v>51</v>
      </c>
      <c r="E806">
        <v>4625.2771732589999</v>
      </c>
      <c r="F806">
        <v>78.48</v>
      </c>
      <c r="G806">
        <v>101.313710026203</v>
      </c>
      <c r="H806">
        <v>-5.7019556687336097</v>
      </c>
      <c r="I806">
        <v>54.392029306097101</v>
      </c>
      <c r="J806">
        <v>1.6974935744801101</v>
      </c>
      <c r="K806">
        <v>78.549899496599807</v>
      </c>
      <c r="L806">
        <v>59.606005935066598</v>
      </c>
      <c r="M806">
        <v>40.576534183401897</v>
      </c>
      <c r="N806">
        <v>0.43746779935614999</v>
      </c>
      <c r="O806">
        <v>28.567787971457602</v>
      </c>
      <c r="P806">
        <v>150.73482428115</v>
      </c>
      <c r="Q806">
        <v>4.1561294105614002E-2</v>
      </c>
    </row>
    <row r="807" spans="1:17" hidden="1" x14ac:dyDescent="0.3">
      <c r="A807" t="s">
        <v>1759</v>
      </c>
      <c r="B807" t="s">
        <v>1760</v>
      </c>
      <c r="C807" t="s">
        <v>3144</v>
      </c>
      <c r="D807" t="s">
        <v>190</v>
      </c>
      <c r="E807">
        <v>4618.2943506000001</v>
      </c>
      <c r="F807">
        <v>578.1</v>
      </c>
      <c r="G807">
        <v>5.4761186317611701</v>
      </c>
      <c r="H807">
        <v>-1.8868790024202999</v>
      </c>
      <c r="I807">
        <v>-5.5311879882769501</v>
      </c>
      <c r="J807">
        <v>-3.7004527788589399</v>
      </c>
      <c r="K807">
        <v>610.98932331031097</v>
      </c>
      <c r="L807">
        <v>567.87851370577596</v>
      </c>
      <c r="M807">
        <v>40.335754001153397</v>
      </c>
      <c r="N807">
        <v>0.84148934670566</v>
      </c>
      <c r="O807">
        <v>21.6052586057775</v>
      </c>
      <c r="P807">
        <v>44.074766355140099</v>
      </c>
      <c r="Q807">
        <v>0.15566844437303001</v>
      </c>
    </row>
    <row r="808" spans="1:17" x14ac:dyDescent="0.3">
      <c r="A808" t="s">
        <v>1761</v>
      </c>
      <c r="B808" t="s">
        <v>1762</v>
      </c>
      <c r="C808" t="s">
        <v>3138</v>
      </c>
      <c r="D808" t="s">
        <v>839</v>
      </c>
      <c r="E808">
        <v>4615.7591835000003</v>
      </c>
      <c r="F808">
        <v>348.4</v>
      </c>
      <c r="G808">
        <v>88.897177551700395</v>
      </c>
      <c r="H808">
        <v>-1.93699229043843</v>
      </c>
      <c r="I808">
        <v>21.583954262404799</v>
      </c>
      <c r="J808">
        <v>2.5318377024201699</v>
      </c>
      <c r="K808">
        <v>368.85905415812601</v>
      </c>
      <c r="L808">
        <v>300.70316822857399</v>
      </c>
      <c r="M808">
        <v>38.201171140875601</v>
      </c>
      <c r="N808">
        <v>0.45144193979361302</v>
      </c>
      <c r="O808">
        <v>18.240528128587801</v>
      </c>
      <c r="P808">
        <v>134.06113537117901</v>
      </c>
      <c r="Q808">
        <v>8.1347281666122997E-2</v>
      </c>
    </row>
    <row r="809" spans="1:17" x14ac:dyDescent="0.3">
      <c r="A809" t="s">
        <v>1763</v>
      </c>
      <c r="B809" t="s">
        <v>1764</v>
      </c>
      <c r="C809" t="s">
        <v>3133</v>
      </c>
      <c r="D809" t="s">
        <v>51</v>
      </c>
      <c r="E809">
        <v>4583.093046</v>
      </c>
      <c r="F809">
        <v>535.9</v>
      </c>
      <c r="G809">
        <v>76.329308971488501</v>
      </c>
      <c r="H809">
        <v>-5.8509071137553397</v>
      </c>
      <c r="I809">
        <v>31.8427974948113</v>
      </c>
      <c r="J809">
        <v>4.22343747623637</v>
      </c>
      <c r="K809">
        <v>543.17410230335599</v>
      </c>
      <c r="L809">
        <v>424.428489151701</v>
      </c>
      <c r="M809">
        <v>40.222536080180099</v>
      </c>
      <c r="N809">
        <v>0.56606267650250397</v>
      </c>
      <c r="O809">
        <v>25.956335137152401</v>
      </c>
      <c r="P809">
        <v>128.13963388676001</v>
      </c>
      <c r="Q809">
        <v>4.5142804052599999E-3</v>
      </c>
    </row>
    <row r="810" spans="1:17" x14ac:dyDescent="0.3">
      <c r="A810" t="s">
        <v>1765</v>
      </c>
      <c r="B810" t="s">
        <v>1766</v>
      </c>
      <c r="C810" t="s">
        <v>3141</v>
      </c>
      <c r="D810" t="s">
        <v>271</v>
      </c>
      <c r="E810">
        <v>4581.7945841250003</v>
      </c>
      <c r="F810">
        <v>476.5</v>
      </c>
      <c r="G810">
        <v>-9.0308241963602498</v>
      </c>
      <c r="H810">
        <v>-2.0546112622671702</v>
      </c>
      <c r="I810">
        <v>7.3150461277099197</v>
      </c>
      <c r="J810">
        <v>1.6987479757127899</v>
      </c>
      <c r="K810">
        <v>517.35981793209703</v>
      </c>
      <c r="L810">
        <v>482.15534418510998</v>
      </c>
      <c r="M810">
        <v>45.234839197157498</v>
      </c>
      <c r="N810">
        <v>0.59605410600116904</v>
      </c>
      <c r="O810">
        <v>28.824763903462699</v>
      </c>
      <c r="P810">
        <v>32.3243543460149</v>
      </c>
      <c r="Q810">
        <v>-4.2853889342315002E-2</v>
      </c>
    </row>
    <row r="811" spans="1:17" hidden="1" x14ac:dyDescent="0.3">
      <c r="A811" t="s">
        <v>1767</v>
      </c>
      <c r="B811" t="s">
        <v>1768</v>
      </c>
      <c r="C811" t="s">
        <v>3144</v>
      </c>
      <c r="D811" t="s">
        <v>984</v>
      </c>
      <c r="E811">
        <v>4580.3551567699997</v>
      </c>
      <c r="F811">
        <v>511.7</v>
      </c>
      <c r="G811">
        <v>-10.4607633928242</v>
      </c>
      <c r="H811">
        <v>25.315359465587701</v>
      </c>
      <c r="I811">
        <v>25.252006292171401</v>
      </c>
      <c r="J811">
        <v>8.9235657583603007</v>
      </c>
      <c r="K811">
        <v>470.59958411546802</v>
      </c>
      <c r="L811">
        <v>421.59019556622201</v>
      </c>
      <c r="M811">
        <v>78.795666563089398</v>
      </c>
      <c r="N811">
        <v>1.90872247301174</v>
      </c>
      <c r="O811">
        <v>13.816689466484201</v>
      </c>
      <c r="P811">
        <v>51.3681408075728</v>
      </c>
      <c r="Q811">
        <v>1.3404217381384999E-2</v>
      </c>
    </row>
    <row r="812" spans="1:17" hidden="1" x14ac:dyDescent="0.3">
      <c r="A812" t="s">
        <v>1769</v>
      </c>
      <c r="B812" t="s">
        <v>1770</v>
      </c>
      <c r="C812" t="s">
        <v>3144</v>
      </c>
      <c r="D812" t="s">
        <v>1582</v>
      </c>
      <c r="E812">
        <v>4574.0657313000002</v>
      </c>
      <c r="F812">
        <v>8547.5499999999993</v>
      </c>
      <c r="G812">
        <v>-5.7850001074975701</v>
      </c>
      <c r="H812">
        <v>1.1769001229071401</v>
      </c>
      <c r="I812">
        <v>23.774897715403601</v>
      </c>
      <c r="J812">
        <v>3.3844339597373101</v>
      </c>
      <c r="K812">
        <v>8568.5104512590096</v>
      </c>
      <c r="L812">
        <v>7731.7411442804396</v>
      </c>
      <c r="M812">
        <v>38.887015538119499</v>
      </c>
      <c r="N812">
        <v>1.03567799564712</v>
      </c>
      <c r="O812">
        <v>6.45155629390878</v>
      </c>
      <c r="P812">
        <v>47.116634108140197</v>
      </c>
      <c r="Q812">
        <v>1.0998727011433E-2</v>
      </c>
    </row>
    <row r="813" spans="1:17" x14ac:dyDescent="0.3">
      <c r="A813" t="s">
        <v>1771</v>
      </c>
      <c r="B813" t="s">
        <v>1772</v>
      </c>
      <c r="C813" t="s">
        <v>3135</v>
      </c>
      <c r="D813" t="s">
        <v>190</v>
      </c>
      <c r="E813">
        <v>4570.7428237499998</v>
      </c>
      <c r="F813">
        <v>665.55</v>
      </c>
      <c r="G813">
        <v>51.909027751956401</v>
      </c>
      <c r="H813">
        <v>-9.1561411544313795</v>
      </c>
      <c r="I813">
        <v>12.1737522286403</v>
      </c>
      <c r="J813">
        <v>-5.6432047806260499</v>
      </c>
      <c r="K813">
        <v>735.56755458702901</v>
      </c>
      <c r="L813">
        <v>638.36033699341601</v>
      </c>
      <c r="M813">
        <v>28.689482699914699</v>
      </c>
      <c r="N813">
        <v>0.47189243209272702</v>
      </c>
      <c r="O813">
        <v>24.318233040342498</v>
      </c>
      <c r="P813">
        <v>89.804648509910095</v>
      </c>
      <c r="Q813">
        <v>6.5744321139208001E-2</v>
      </c>
    </row>
    <row r="814" spans="1:17" x14ac:dyDescent="0.3">
      <c r="A814" t="s">
        <v>1773</v>
      </c>
      <c r="B814" t="s">
        <v>1774</v>
      </c>
      <c r="C814" t="s">
        <v>3135</v>
      </c>
      <c r="D814" t="s">
        <v>190</v>
      </c>
      <c r="E814">
        <v>4554.3833471600001</v>
      </c>
      <c r="F814">
        <v>111.12</v>
      </c>
      <c r="G814">
        <v>-29.074118340084599</v>
      </c>
      <c r="H814">
        <v>-5.1130246967130697</v>
      </c>
      <c r="I814">
        <v>-27.3653228600249</v>
      </c>
      <c r="J814">
        <v>-1.3835715053759601</v>
      </c>
      <c r="K814">
        <v>124.294023827674</v>
      </c>
      <c r="L814">
        <v>123.716948892274</v>
      </c>
      <c r="M814">
        <v>25.600675885986199</v>
      </c>
      <c r="N814">
        <v>0.85551547606495704</v>
      </c>
      <c r="O814">
        <v>34.683225341972602</v>
      </c>
      <c r="P814">
        <v>8.5686370297996994</v>
      </c>
      <c r="Q814">
        <v>1.2045333149399999E-3</v>
      </c>
    </row>
    <row r="815" spans="1:17" x14ac:dyDescent="0.3">
      <c r="A815" t="s">
        <v>1775</v>
      </c>
      <c r="B815" t="s">
        <v>1776</v>
      </c>
      <c r="C815" t="s">
        <v>3140</v>
      </c>
      <c r="D815" t="s">
        <v>72</v>
      </c>
      <c r="E815">
        <v>4543.9679999999998</v>
      </c>
      <c r="F815">
        <v>604.54999999999995</v>
      </c>
      <c r="G815">
        <v>20.020916452008102</v>
      </c>
      <c r="H815">
        <v>-13.3732184960274</v>
      </c>
      <c r="I815">
        <v>-43.927752155769198</v>
      </c>
      <c r="J815">
        <v>-0.33147106395201098</v>
      </c>
      <c r="K815">
        <v>759.67078425489001</v>
      </c>
      <c r="L815">
        <v>771.42237443107604</v>
      </c>
      <c r="M815">
        <v>17.998850929521598</v>
      </c>
      <c r="N815">
        <v>0.62869420389101005</v>
      </c>
      <c r="O815">
        <v>92.705318005127793</v>
      </c>
      <c r="P815">
        <v>47.271619975639403</v>
      </c>
      <c r="Q815">
        <v>6.2872678062297002E-2</v>
      </c>
    </row>
    <row r="816" spans="1:17" hidden="1" x14ac:dyDescent="0.3">
      <c r="A816" t="s">
        <v>1777</v>
      </c>
      <c r="B816" t="s">
        <v>1778</v>
      </c>
      <c r="C816" t="s">
        <v>3144</v>
      </c>
      <c r="D816" t="s">
        <v>271</v>
      </c>
      <c r="E816">
        <v>4514.5096717500001</v>
      </c>
      <c r="F816">
        <v>934</v>
      </c>
      <c r="G816">
        <v>128.525676032729</v>
      </c>
      <c r="H816">
        <v>-0.92796622474118695</v>
      </c>
      <c r="I816">
        <v>56.679230187656103</v>
      </c>
      <c r="J816">
        <v>-0.32299437966730699</v>
      </c>
      <c r="K816">
        <v>952.91831549557298</v>
      </c>
      <c r="L816">
        <v>722.21566972646497</v>
      </c>
      <c r="M816">
        <v>42.1176897835944</v>
      </c>
      <c r="N816">
        <v>1.01924937750079</v>
      </c>
      <c r="O816">
        <v>16.809421841541699</v>
      </c>
      <c r="P816">
        <v>201.582176299644</v>
      </c>
      <c r="Q816">
        <v>9.4734861554005997E-2</v>
      </c>
    </row>
    <row r="817" spans="1:17" x14ac:dyDescent="0.3">
      <c r="A817" t="s">
        <v>1779</v>
      </c>
      <c r="B817" t="s">
        <v>1780</v>
      </c>
      <c r="C817" t="s">
        <v>3132</v>
      </c>
      <c r="D817" t="s">
        <v>48</v>
      </c>
      <c r="E817">
        <v>4509.9660284250003</v>
      </c>
      <c r="F817">
        <v>613.5</v>
      </c>
      <c r="G817">
        <v>-20.1144211977259</v>
      </c>
      <c r="H817">
        <v>-6.3254988994085801</v>
      </c>
      <c r="I817">
        <v>-10.6712920359482</v>
      </c>
      <c r="J817">
        <v>1.56597829088274</v>
      </c>
      <c r="K817">
        <v>677.49369260946901</v>
      </c>
      <c r="L817">
        <v>627.24245580357797</v>
      </c>
      <c r="M817">
        <v>32.0482058115456</v>
      </c>
      <c r="N817">
        <v>0.38241512702481101</v>
      </c>
      <c r="O817">
        <v>64.474327628361806</v>
      </c>
      <c r="P817">
        <v>43.760984182776802</v>
      </c>
      <c r="Q817">
        <v>0.130192040485307</v>
      </c>
    </row>
    <row r="818" spans="1:17" hidden="1" x14ac:dyDescent="0.3">
      <c r="A818" t="s">
        <v>1781</v>
      </c>
      <c r="B818" t="s">
        <v>1782</v>
      </c>
      <c r="C818" t="s">
        <v>3144</v>
      </c>
      <c r="D818" t="s">
        <v>117</v>
      </c>
      <c r="E818">
        <v>4505.9418158999997</v>
      </c>
      <c r="F818">
        <v>430.5</v>
      </c>
      <c r="G818">
        <v>-14.650498259499001</v>
      </c>
      <c r="K818">
        <v>425.76520424318301</v>
      </c>
      <c r="L818">
        <v>384.46648021701702</v>
      </c>
      <c r="M818">
        <v>38.331602171758398</v>
      </c>
      <c r="N818">
        <v>1</v>
      </c>
      <c r="O818">
        <v>7.2938443670151001</v>
      </c>
      <c r="P818">
        <v>18.939079983423099</v>
      </c>
      <c r="Q818">
        <v>9.3594908740256E-2</v>
      </c>
    </row>
    <row r="819" spans="1:17" x14ac:dyDescent="0.3">
      <c r="A819" t="s">
        <v>1783</v>
      </c>
      <c r="B819" t="s">
        <v>1784</v>
      </c>
      <c r="C819" t="s">
        <v>3132</v>
      </c>
      <c r="D819" t="s">
        <v>48</v>
      </c>
      <c r="E819">
        <v>4495.7527730129996</v>
      </c>
      <c r="F819">
        <v>52.94</v>
      </c>
      <c r="G819">
        <v>-18.672165056559201</v>
      </c>
      <c r="H819">
        <v>-1.67547111064191</v>
      </c>
      <c r="I819">
        <v>-23.349387334793601</v>
      </c>
      <c r="J819">
        <v>0.76817518177590505</v>
      </c>
      <c r="K819">
        <v>57.869798921948799</v>
      </c>
      <c r="L819">
        <v>57.569010763344899</v>
      </c>
      <c r="M819">
        <v>34.1934997299524</v>
      </c>
      <c r="N819">
        <v>0.56860572439038404</v>
      </c>
      <c r="O819">
        <v>49.225538345296499</v>
      </c>
      <c r="P819">
        <v>25.897740784780002</v>
      </c>
      <c r="Q819">
        <v>8.6620122214186995E-2</v>
      </c>
    </row>
    <row r="820" spans="1:17" hidden="1" x14ac:dyDescent="0.3">
      <c r="A820" t="s">
        <v>1785</v>
      </c>
      <c r="B820" t="s">
        <v>1786</v>
      </c>
      <c r="C820" t="s">
        <v>3144</v>
      </c>
      <c r="D820" t="s">
        <v>43</v>
      </c>
      <c r="E820">
        <v>4486.6142022399999</v>
      </c>
      <c r="F820">
        <v>621.9</v>
      </c>
      <c r="G820">
        <v>7.8367419814609898</v>
      </c>
      <c r="H820">
        <v>-1.6656567255721999</v>
      </c>
      <c r="I820">
        <v>6.8611876770415003</v>
      </c>
      <c r="J820">
        <v>2.6325325986849601</v>
      </c>
      <c r="K820">
        <v>618.08818848549799</v>
      </c>
      <c r="M820">
        <v>40.948526420611003</v>
      </c>
      <c r="N820">
        <v>0.61940030122423795</v>
      </c>
      <c r="O820">
        <v>15.1551696414214</v>
      </c>
      <c r="P820">
        <v>44.443154105214198</v>
      </c>
    </row>
    <row r="821" spans="1:17" hidden="1" x14ac:dyDescent="0.3">
      <c r="A821" t="s">
        <v>1787</v>
      </c>
      <c r="B821" t="s">
        <v>1788</v>
      </c>
      <c r="C821" t="s">
        <v>3144</v>
      </c>
      <c r="D821" t="s">
        <v>51</v>
      </c>
      <c r="E821">
        <v>4471.8212112499996</v>
      </c>
      <c r="F821">
        <v>622.85</v>
      </c>
      <c r="G821">
        <v>25.7315593870984</v>
      </c>
      <c r="H821">
        <v>10.8995331795269</v>
      </c>
      <c r="I821">
        <v>1.7060689527936499</v>
      </c>
      <c r="J821">
        <v>1.5056204433853699</v>
      </c>
      <c r="K821">
        <v>604.87217312006499</v>
      </c>
      <c r="L821">
        <v>537.82397599346598</v>
      </c>
      <c r="M821">
        <v>45.297893264343202</v>
      </c>
      <c r="N821">
        <v>0.92145247572411704</v>
      </c>
      <c r="O821">
        <v>12.3866099381873</v>
      </c>
      <c r="P821">
        <v>56.102756892230502</v>
      </c>
      <c r="Q821">
        <v>8.9814622606589997E-2</v>
      </c>
    </row>
    <row r="822" spans="1:17" hidden="1" x14ac:dyDescent="0.3">
      <c r="A822" t="s">
        <v>1789</v>
      </c>
      <c r="B822" t="s">
        <v>1790</v>
      </c>
      <c r="C822" t="s">
        <v>3144</v>
      </c>
      <c r="D822" t="s">
        <v>287</v>
      </c>
      <c r="E822">
        <v>4468.51842425</v>
      </c>
      <c r="F822">
        <v>224.95</v>
      </c>
      <c r="G822">
        <v>140.77504806490899</v>
      </c>
      <c r="H822">
        <v>-0.19544434784144901</v>
      </c>
      <c r="I822">
        <v>106.97597527182801</v>
      </c>
      <c r="J822">
        <v>0.55169465522457095</v>
      </c>
      <c r="K822">
        <v>244.022147185927</v>
      </c>
      <c r="L822">
        <v>189.08801601741101</v>
      </c>
      <c r="M822">
        <v>38.392682923960301</v>
      </c>
      <c r="N822">
        <v>0.61194307110521096</v>
      </c>
      <c r="O822">
        <v>45.276728161813701</v>
      </c>
      <c r="P822">
        <v>192.142857142857</v>
      </c>
      <c r="Q822">
        <v>0.12803090276895601</v>
      </c>
    </row>
    <row r="823" spans="1:17" hidden="1" x14ac:dyDescent="0.3">
      <c r="A823" t="s">
        <v>1791</v>
      </c>
      <c r="B823" t="s">
        <v>1792</v>
      </c>
      <c r="C823" t="s">
        <v>3144</v>
      </c>
      <c r="D823" t="s">
        <v>745</v>
      </c>
      <c r="E823">
        <v>4449.3999170859997</v>
      </c>
      <c r="F823">
        <v>278.01</v>
      </c>
      <c r="G823">
        <v>2.8543836285155</v>
      </c>
      <c r="H823">
        <v>1.41892335305672</v>
      </c>
      <c r="I823">
        <v>0.73511326177727199</v>
      </c>
      <c r="J823">
        <v>-2.9997610449119E-2</v>
      </c>
      <c r="K823">
        <v>279.44466498961901</v>
      </c>
      <c r="L823">
        <v>258.39284916070898</v>
      </c>
      <c r="M823">
        <v>58.987597709054498</v>
      </c>
      <c r="N823">
        <v>1.9128610119110401</v>
      </c>
      <c r="O823">
        <v>5.7479946764504799</v>
      </c>
      <c r="P823">
        <v>33.427721251679699</v>
      </c>
      <c r="Q823">
        <v>3.7892634135868998E-2</v>
      </c>
    </row>
    <row r="824" spans="1:17" x14ac:dyDescent="0.3">
      <c r="A824" t="s">
        <v>1793</v>
      </c>
      <c r="B824" t="s">
        <v>1794</v>
      </c>
      <c r="C824" t="s">
        <v>3140</v>
      </c>
      <c r="D824" t="s">
        <v>436</v>
      </c>
      <c r="E824">
        <v>4445.8308527279996</v>
      </c>
      <c r="F824">
        <v>88.97</v>
      </c>
      <c r="G824">
        <v>-26.867675843361202</v>
      </c>
      <c r="H824">
        <v>-9.22660421609657</v>
      </c>
      <c r="I824">
        <v>-31.5061355943939</v>
      </c>
      <c r="J824">
        <v>0.72387885453516299</v>
      </c>
      <c r="K824">
        <v>97.661216958012403</v>
      </c>
      <c r="L824">
        <v>99.766101183101796</v>
      </c>
      <c r="M824">
        <v>17.500662060262002</v>
      </c>
      <c r="N824">
        <v>0.78775658947059102</v>
      </c>
      <c r="O824">
        <v>36.619085084859996</v>
      </c>
      <c r="P824">
        <v>4.3636363636363598</v>
      </c>
      <c r="Q824">
        <v>-6.151797011178E-3</v>
      </c>
    </row>
    <row r="825" spans="1:17" x14ac:dyDescent="0.3">
      <c r="A825" t="s">
        <v>1795</v>
      </c>
      <c r="B825" t="s">
        <v>1796</v>
      </c>
      <c r="C825" t="s">
        <v>3133</v>
      </c>
      <c r="D825" t="s">
        <v>51</v>
      </c>
      <c r="E825">
        <v>4427.7299325000004</v>
      </c>
      <c r="F825">
        <v>344.75</v>
      </c>
      <c r="G825">
        <v>-2.7530598822013999</v>
      </c>
      <c r="H825">
        <v>1.2680226084978901</v>
      </c>
      <c r="I825">
        <v>4.9338208772486096</v>
      </c>
      <c r="J825">
        <v>-0.25605855085691898</v>
      </c>
      <c r="K825">
        <v>355.16950804653197</v>
      </c>
      <c r="L825">
        <v>323.79240490047698</v>
      </c>
      <c r="M825">
        <v>33.877011890216302</v>
      </c>
      <c r="N825">
        <v>0.443037860946079</v>
      </c>
      <c r="O825">
        <v>19.1878172588832</v>
      </c>
      <c r="P825">
        <v>37.844862055177899</v>
      </c>
      <c r="Q825">
        <v>-5.1540541519356997E-2</v>
      </c>
    </row>
    <row r="826" spans="1:17" hidden="1" x14ac:dyDescent="0.3">
      <c r="A826" t="s">
        <v>1797</v>
      </c>
      <c r="B826" t="s">
        <v>1798</v>
      </c>
      <c r="C826" t="s">
        <v>3144</v>
      </c>
      <c r="D826" t="s">
        <v>406</v>
      </c>
      <c r="E826">
        <v>4421.1748393999997</v>
      </c>
      <c r="F826">
        <v>333.75</v>
      </c>
      <c r="G826">
        <v>86.185134211038402</v>
      </c>
      <c r="H826">
        <v>-9.2161571378166691</v>
      </c>
      <c r="I826">
        <v>87.747042965373694</v>
      </c>
      <c r="J826">
        <v>9.0511853914744496</v>
      </c>
      <c r="K826">
        <v>353.63689725587102</v>
      </c>
      <c r="L826">
        <v>263.28343859918698</v>
      </c>
      <c r="M826">
        <v>44.2768034821623</v>
      </c>
      <c r="N826">
        <v>0.31476339716741802</v>
      </c>
      <c r="O826">
        <v>34.142322097378198</v>
      </c>
      <c r="P826">
        <v>142.38352881368201</v>
      </c>
      <c r="Q826">
        <v>0.169118223486314</v>
      </c>
    </row>
    <row r="827" spans="1:17" x14ac:dyDescent="0.3">
      <c r="A827" t="s">
        <v>1799</v>
      </c>
      <c r="B827" t="s">
        <v>1800</v>
      </c>
      <c r="C827" t="s">
        <v>3145</v>
      </c>
      <c r="D827" t="s">
        <v>114</v>
      </c>
      <c r="E827">
        <v>4412.7542460300001</v>
      </c>
      <c r="F827">
        <v>243.45</v>
      </c>
      <c r="G827">
        <v>44.737520058709599</v>
      </c>
      <c r="H827">
        <v>-6.6142130988659602</v>
      </c>
      <c r="I827">
        <v>-16.339316310227101</v>
      </c>
      <c r="J827">
        <v>-2.63848293051158</v>
      </c>
      <c r="K827">
        <v>272.87251188976398</v>
      </c>
      <c r="L827">
        <v>252.206137859374</v>
      </c>
      <c r="M827">
        <v>30.150072352780001</v>
      </c>
      <c r="N827">
        <v>0.57606024745319495</v>
      </c>
      <c r="O827">
        <v>31.628671185048201</v>
      </c>
      <c r="P827">
        <v>88.137557959814501</v>
      </c>
      <c r="Q827">
        <v>7.5608209577341004E-2</v>
      </c>
    </row>
    <row r="828" spans="1:17" hidden="1" x14ac:dyDescent="0.3">
      <c r="A828" t="s">
        <v>1801</v>
      </c>
      <c r="B828" t="s">
        <v>1802</v>
      </c>
      <c r="C828" t="s">
        <v>3144</v>
      </c>
      <c r="D828" t="s">
        <v>140</v>
      </c>
      <c r="E828">
        <v>4396.8883340000002</v>
      </c>
      <c r="F828">
        <v>5524.35</v>
      </c>
      <c r="G828">
        <v>188.54149905979401</v>
      </c>
      <c r="H828">
        <v>-1.69796684995285</v>
      </c>
      <c r="I828">
        <v>21.039820879911598</v>
      </c>
      <c r="J828">
        <v>7.4718148973576</v>
      </c>
      <c r="K828">
        <v>5818.8298716808504</v>
      </c>
      <c r="L828">
        <v>4890.7836166575598</v>
      </c>
      <c r="M828">
        <v>59.4361870587041</v>
      </c>
      <c r="N828">
        <v>0.85309401037939003</v>
      </c>
      <c r="O828">
        <v>27.6530270529564</v>
      </c>
      <c r="P828">
        <v>220.23360964581701</v>
      </c>
      <c r="Q828">
        <v>0.30960591553022898</v>
      </c>
    </row>
    <row r="829" spans="1:17" x14ac:dyDescent="0.3">
      <c r="A829" t="s">
        <v>1803</v>
      </c>
      <c r="B829" t="s">
        <v>1804</v>
      </c>
      <c r="C829" t="s">
        <v>3139</v>
      </c>
      <c r="D829" t="s">
        <v>1443</v>
      </c>
      <c r="E829">
        <v>4383.0253180620002</v>
      </c>
      <c r="F829">
        <v>76.25</v>
      </c>
      <c r="G829">
        <v>26.4881018092914</v>
      </c>
      <c r="H829">
        <v>-11.9634098850694</v>
      </c>
      <c r="I829">
        <v>-22.643444124011399</v>
      </c>
      <c r="J829">
        <v>0.491981981154403</v>
      </c>
      <c r="K829">
        <v>85.807910106110498</v>
      </c>
      <c r="L829">
        <v>77.662618047160194</v>
      </c>
      <c r="M829">
        <v>34.542870889773504</v>
      </c>
      <c r="N829">
        <v>0.56935872082970695</v>
      </c>
      <c r="O829">
        <v>35.4098360655737</v>
      </c>
      <c r="P829">
        <v>77.7389277389277</v>
      </c>
      <c r="Q829">
        <v>0.153327172213645</v>
      </c>
    </row>
    <row r="830" spans="1:17" x14ac:dyDescent="0.3">
      <c r="A830" t="s">
        <v>1805</v>
      </c>
      <c r="B830" t="s">
        <v>1806</v>
      </c>
      <c r="C830" t="s">
        <v>3141</v>
      </c>
      <c r="D830" t="s">
        <v>117</v>
      </c>
      <c r="E830">
        <v>4376.9639500499998</v>
      </c>
      <c r="F830">
        <v>207.46</v>
      </c>
      <c r="G830">
        <v>-35.669458149795197</v>
      </c>
      <c r="H830">
        <v>-5.0071004174004097</v>
      </c>
      <c r="I830">
        <v>-14.3339174664029</v>
      </c>
      <c r="J830">
        <v>0.76313916564162299</v>
      </c>
      <c r="K830">
        <v>226.17099291000099</v>
      </c>
      <c r="L830">
        <v>220.466063890519</v>
      </c>
      <c r="M830">
        <v>39.145530777007501</v>
      </c>
      <c r="N830">
        <v>1.3419705771641399</v>
      </c>
      <c r="O830">
        <v>34.001735274269699</v>
      </c>
      <c r="P830">
        <v>24.301977231875298</v>
      </c>
      <c r="Q830">
        <v>6.5406611660621006E-2</v>
      </c>
    </row>
    <row r="831" spans="1:17" hidden="1" x14ac:dyDescent="0.3">
      <c r="A831" t="s">
        <v>1807</v>
      </c>
      <c r="B831" t="s">
        <v>1808</v>
      </c>
      <c r="C831" t="s">
        <v>3144</v>
      </c>
      <c r="D831" t="s">
        <v>271</v>
      </c>
      <c r="E831">
        <v>4360.9689638399996</v>
      </c>
      <c r="F831">
        <v>1307.0999999999999</v>
      </c>
      <c r="G831">
        <v>0.23521707076699599</v>
      </c>
      <c r="H831">
        <v>-3.3482641261086301</v>
      </c>
      <c r="I831">
        <v>-7.4696582775888496</v>
      </c>
      <c r="J831">
        <v>3.0844628183530598</v>
      </c>
      <c r="K831">
        <v>1369.92512258803</v>
      </c>
      <c r="L831">
        <v>1282.44034951903</v>
      </c>
      <c r="M831">
        <v>43.769635713503398</v>
      </c>
      <c r="N831">
        <v>0.93269155844920604</v>
      </c>
      <c r="O831">
        <v>20.4804529110244</v>
      </c>
      <c r="P831">
        <v>35.605353252412002</v>
      </c>
      <c r="Q831">
        <v>0.12601436608528199</v>
      </c>
    </row>
    <row r="832" spans="1:17" x14ac:dyDescent="0.3">
      <c r="A832" t="s">
        <v>1809</v>
      </c>
      <c r="B832" t="s">
        <v>1810</v>
      </c>
      <c r="C832" t="s">
        <v>3141</v>
      </c>
      <c r="D832" t="s">
        <v>117</v>
      </c>
      <c r="E832">
        <v>4339.4164565999999</v>
      </c>
      <c r="F832">
        <v>2037.1</v>
      </c>
      <c r="G832">
        <v>45.270917454031697</v>
      </c>
      <c r="H832">
        <v>-3.3832641617116401</v>
      </c>
      <c r="I832">
        <v>-4.3156445450598699</v>
      </c>
      <c r="J832">
        <v>-9.4184830818852205E-2</v>
      </c>
      <c r="K832">
        <v>2191.7219580535202</v>
      </c>
      <c r="L832">
        <v>1938.52605148414</v>
      </c>
      <c r="M832">
        <v>40.175434783563503</v>
      </c>
      <c r="N832">
        <v>0.48925906224250199</v>
      </c>
      <c r="O832">
        <v>20.2861911540916</v>
      </c>
      <c r="P832">
        <v>65.617886178861696</v>
      </c>
      <c r="Q832">
        <v>0.27730772012163701</v>
      </c>
    </row>
    <row r="833" spans="1:17" hidden="1" x14ac:dyDescent="0.3">
      <c r="A833" t="s">
        <v>1811</v>
      </c>
      <c r="B833" t="s">
        <v>1812</v>
      </c>
      <c r="C833" t="s">
        <v>3144</v>
      </c>
      <c r="D833" t="s">
        <v>48</v>
      </c>
      <c r="E833">
        <v>4337.5113347699998</v>
      </c>
      <c r="F833">
        <v>746.4</v>
      </c>
      <c r="G833">
        <v>113.027886266076</v>
      </c>
      <c r="H833">
        <v>-2.7058278405976401</v>
      </c>
      <c r="I833">
        <v>61.469659135593901</v>
      </c>
      <c r="J833">
        <v>5.98405724716193</v>
      </c>
      <c r="K833">
        <v>774.77337225212705</v>
      </c>
      <c r="L833">
        <v>604.77835891865698</v>
      </c>
      <c r="M833">
        <v>51.176396916890603</v>
      </c>
      <c r="N833">
        <v>0.33840457434155802</v>
      </c>
      <c r="O833">
        <v>25.267952840300101</v>
      </c>
      <c r="P833">
        <v>169.409853817</v>
      </c>
    </row>
    <row r="834" spans="1:17" x14ac:dyDescent="0.3">
      <c r="A834" t="s">
        <v>1813</v>
      </c>
      <c r="B834" t="s">
        <v>1814</v>
      </c>
      <c r="C834" t="s">
        <v>3135</v>
      </c>
      <c r="D834" t="s">
        <v>190</v>
      </c>
      <c r="E834">
        <v>4332.8740275</v>
      </c>
      <c r="F834">
        <v>1589.7</v>
      </c>
      <c r="G834">
        <v>52.142891251866097</v>
      </c>
      <c r="H834">
        <v>1.8473125061614399</v>
      </c>
      <c r="I834">
        <v>26.776999316643401</v>
      </c>
      <c r="J834">
        <v>-0.62684242319005201</v>
      </c>
      <c r="K834">
        <v>1563.6028036293999</v>
      </c>
      <c r="L834">
        <v>1306.9716916202699</v>
      </c>
      <c r="M834">
        <v>39.5866112136436</v>
      </c>
      <c r="N834">
        <v>0.69127844181355302</v>
      </c>
      <c r="O834">
        <v>12.599861609108601</v>
      </c>
      <c r="P834">
        <v>93.394160583941598</v>
      </c>
      <c r="Q834">
        <v>0.120203121921338</v>
      </c>
    </row>
    <row r="835" spans="1:17" hidden="1" x14ac:dyDescent="0.3">
      <c r="A835" t="s">
        <v>1815</v>
      </c>
      <c r="B835" t="s">
        <v>1816</v>
      </c>
      <c r="C835" t="s">
        <v>3144</v>
      </c>
      <c r="D835" t="s">
        <v>276</v>
      </c>
      <c r="E835">
        <v>4330.1084437500003</v>
      </c>
      <c r="F835">
        <v>2368.5</v>
      </c>
      <c r="G835">
        <v>91.859106357356694</v>
      </c>
      <c r="H835">
        <v>-6.2064063974206398</v>
      </c>
      <c r="I835">
        <v>45.3536338693293</v>
      </c>
      <c r="J835">
        <v>5.8956563914129498</v>
      </c>
      <c r="K835">
        <v>2478.6646722515902</v>
      </c>
      <c r="L835">
        <v>2023.4070653813101</v>
      </c>
      <c r="M835">
        <v>46.188101142496897</v>
      </c>
      <c r="N835">
        <v>0.66011828571403197</v>
      </c>
      <c r="O835">
        <v>21.595946801773199</v>
      </c>
      <c r="P835">
        <v>129.23925667828101</v>
      </c>
      <c r="Q835">
        <v>6.4706062395348998E-2</v>
      </c>
    </row>
    <row r="836" spans="1:17" hidden="1" x14ac:dyDescent="0.3">
      <c r="A836" t="s">
        <v>1817</v>
      </c>
      <c r="B836" t="s">
        <v>1818</v>
      </c>
      <c r="C836" t="s">
        <v>3144</v>
      </c>
      <c r="D836" t="s">
        <v>48</v>
      </c>
      <c r="E836">
        <v>4318.8283289319997</v>
      </c>
      <c r="F836">
        <v>25.85</v>
      </c>
      <c r="G836">
        <v>52.584359139067203</v>
      </c>
      <c r="H836">
        <v>-7.7063911975422501</v>
      </c>
      <c r="I836">
        <v>13.7046544772855</v>
      </c>
      <c r="J836">
        <v>-1.41328528837029</v>
      </c>
      <c r="K836">
        <v>26.3574997921917</v>
      </c>
      <c r="L836">
        <v>21.3232137964158</v>
      </c>
      <c r="M836">
        <v>33.3050994706566</v>
      </c>
      <c r="N836">
        <v>0.56666119768074297</v>
      </c>
      <c r="O836">
        <v>29.4003868471953</v>
      </c>
      <c r="P836">
        <v>94.823452247035405</v>
      </c>
      <c r="Q836">
        <v>0.108582961417723</v>
      </c>
    </row>
    <row r="837" spans="1:17" hidden="1" x14ac:dyDescent="0.3">
      <c r="A837" t="s">
        <v>1819</v>
      </c>
      <c r="B837" t="s">
        <v>1820</v>
      </c>
      <c r="C837" t="s">
        <v>3144</v>
      </c>
      <c r="D837" t="s">
        <v>51</v>
      </c>
      <c r="E837">
        <v>4315.3597938000003</v>
      </c>
      <c r="F837">
        <v>2656.55</v>
      </c>
      <c r="G837">
        <v>86.232011219401102</v>
      </c>
      <c r="H837">
        <v>12.027439179239501</v>
      </c>
      <c r="I837">
        <v>57.105378085048002</v>
      </c>
      <c r="J837">
        <v>18.399051150122499</v>
      </c>
      <c r="K837">
        <v>2177.1127054888202</v>
      </c>
      <c r="L837">
        <v>1752.5935108830699</v>
      </c>
      <c r="M837">
        <v>80.524401845413806</v>
      </c>
      <c r="N837">
        <v>1.0917944294555799</v>
      </c>
      <c r="O837">
        <v>11.046281831699</v>
      </c>
      <c r="P837">
        <v>116.852373372515</v>
      </c>
      <c r="Q837">
        <v>0.15274989787250601</v>
      </c>
    </row>
    <row r="838" spans="1:17" x14ac:dyDescent="0.3">
      <c r="A838" t="s">
        <v>1821</v>
      </c>
      <c r="B838" t="s">
        <v>1822</v>
      </c>
      <c r="C838" t="s">
        <v>3135</v>
      </c>
      <c r="D838" t="s">
        <v>190</v>
      </c>
      <c r="E838">
        <v>4314.6312355440004</v>
      </c>
      <c r="F838">
        <v>166.48</v>
      </c>
      <c r="G838">
        <v>-4.8234429716411098</v>
      </c>
      <c r="H838">
        <v>1.3172012957553301</v>
      </c>
      <c r="I838">
        <v>-14.814199863833</v>
      </c>
      <c r="J838">
        <v>7.9714363025957802E-2</v>
      </c>
      <c r="K838">
        <v>176.416103979485</v>
      </c>
      <c r="L838">
        <v>171.38591271188901</v>
      </c>
      <c r="M838">
        <v>40.234729177983702</v>
      </c>
      <c r="N838">
        <v>1.5789978183640501</v>
      </c>
      <c r="O838">
        <v>35.571840461316597</v>
      </c>
      <c r="P838">
        <v>32.074573581911899</v>
      </c>
      <c r="Q838">
        <v>4.4586787595643003E-2</v>
      </c>
    </row>
    <row r="839" spans="1:17" x14ac:dyDescent="0.3">
      <c r="A839" t="s">
        <v>1823</v>
      </c>
      <c r="B839" t="s">
        <v>1824</v>
      </c>
      <c r="C839" t="s">
        <v>3139</v>
      </c>
      <c r="D839" t="s">
        <v>292</v>
      </c>
      <c r="E839">
        <v>4307.5303497000004</v>
      </c>
      <c r="F839">
        <v>190.43</v>
      </c>
      <c r="G839">
        <v>-3.4648085753199802</v>
      </c>
      <c r="H839">
        <v>-7.8716494135046897</v>
      </c>
      <c r="I839">
        <v>-16.8568211969088</v>
      </c>
      <c r="J839">
        <v>-0.101867089015858</v>
      </c>
      <c r="K839">
        <v>200.93969084434099</v>
      </c>
      <c r="L839">
        <v>190.348867118595</v>
      </c>
      <c r="M839">
        <v>28.8855376872317</v>
      </c>
      <c r="N839">
        <v>0.69611466640512598</v>
      </c>
      <c r="O839">
        <v>24.9015386231161</v>
      </c>
      <c r="P839">
        <v>39</v>
      </c>
    </row>
    <row r="840" spans="1:17" x14ac:dyDescent="0.3">
      <c r="A840" t="s">
        <v>1825</v>
      </c>
      <c r="B840" t="s">
        <v>1826</v>
      </c>
      <c r="C840" t="s">
        <v>3139</v>
      </c>
      <c r="D840" t="s">
        <v>125</v>
      </c>
      <c r="E840">
        <v>4295.7937197000001</v>
      </c>
      <c r="F840">
        <v>846.65</v>
      </c>
      <c r="G840">
        <v>12.2900689440467</v>
      </c>
      <c r="H840">
        <v>0.530658519909468</v>
      </c>
      <c r="I840">
        <v>8.3757654932128691</v>
      </c>
      <c r="J840">
        <v>-2.58285517898481</v>
      </c>
      <c r="K840">
        <v>914.82016288724697</v>
      </c>
      <c r="L840">
        <v>812.04438547074096</v>
      </c>
      <c r="M840">
        <v>35.920479690071701</v>
      </c>
      <c r="N840">
        <v>2.49788690836772</v>
      </c>
      <c r="O840">
        <v>22.163822122482699</v>
      </c>
      <c r="P840">
        <v>42.2702066879516</v>
      </c>
      <c r="Q840">
        <v>-4.2676632610023003E-2</v>
      </c>
    </row>
    <row r="841" spans="1:17" x14ac:dyDescent="0.3">
      <c r="A841" t="s">
        <v>1827</v>
      </c>
      <c r="B841" t="s">
        <v>1828</v>
      </c>
      <c r="C841" t="s">
        <v>3141</v>
      </c>
      <c r="D841" t="s">
        <v>1829</v>
      </c>
      <c r="E841">
        <v>4289.4980860919904</v>
      </c>
      <c r="F841">
        <v>60.32</v>
      </c>
      <c r="G841">
        <v>-28.162926147991602</v>
      </c>
      <c r="H841">
        <v>-7.1004553244337103</v>
      </c>
      <c r="I841">
        <v>-8.3303654076995208</v>
      </c>
      <c r="J841">
        <v>1.14613265708706</v>
      </c>
      <c r="K841">
        <v>67.961233723574594</v>
      </c>
      <c r="L841">
        <v>64.935003819751401</v>
      </c>
      <c r="M841">
        <v>25.9562353896609</v>
      </c>
      <c r="N841">
        <v>0.44327485630845598</v>
      </c>
      <c r="O841">
        <v>39.572281167108699</v>
      </c>
      <c r="P841">
        <v>38.348623853211002</v>
      </c>
      <c r="Q841">
        <v>3.9536802227348997E-2</v>
      </c>
    </row>
    <row r="842" spans="1:17" hidden="1" x14ac:dyDescent="0.3">
      <c r="A842" t="s">
        <v>1830</v>
      </c>
      <c r="B842" t="s">
        <v>1831</v>
      </c>
      <c r="C842" t="s">
        <v>3144</v>
      </c>
      <c r="D842" t="s">
        <v>264</v>
      </c>
      <c r="E842">
        <v>4286.0545378500001</v>
      </c>
      <c r="F842">
        <v>964.75</v>
      </c>
      <c r="G842">
        <v>485.21413669426602</v>
      </c>
      <c r="H842">
        <v>-7.4548760460271</v>
      </c>
      <c r="I842">
        <v>58.600063230410903</v>
      </c>
      <c r="J842">
        <v>-6.9882104353707604</v>
      </c>
      <c r="K842">
        <v>924.47353067442805</v>
      </c>
      <c r="L842">
        <v>632.39276413064795</v>
      </c>
      <c r="M842">
        <v>44.427717935866802</v>
      </c>
      <c r="N842">
        <v>0.81175696974871103</v>
      </c>
      <c r="O842">
        <v>22.207825861622101</v>
      </c>
      <c r="P842">
        <v>522.41935483870895</v>
      </c>
      <c r="Q842">
        <v>0.21086651418038899</v>
      </c>
    </row>
    <row r="843" spans="1:17" hidden="1" x14ac:dyDescent="0.3">
      <c r="A843" t="s">
        <v>1832</v>
      </c>
      <c r="B843" t="s">
        <v>1833</v>
      </c>
      <c r="C843" t="s">
        <v>3144</v>
      </c>
      <c r="D843" t="s">
        <v>398</v>
      </c>
      <c r="E843">
        <v>4284.881137763</v>
      </c>
      <c r="F843">
        <v>111.91</v>
      </c>
      <c r="G843">
        <v>-46.371324461899498</v>
      </c>
      <c r="H843">
        <v>-3.2822705945271902</v>
      </c>
      <c r="I843">
        <v>-21.4244216096291</v>
      </c>
      <c r="J843">
        <v>0.74796824662834105</v>
      </c>
      <c r="K843">
        <v>119.86633925746099</v>
      </c>
      <c r="L843">
        <v>125.40241834182299</v>
      </c>
      <c r="M843">
        <v>26.867776946852999</v>
      </c>
      <c r="N843">
        <v>0.84893205021824303</v>
      </c>
      <c r="O843">
        <v>37.253149852560099</v>
      </c>
      <c r="P843">
        <v>2.90574712643678</v>
      </c>
    </row>
    <row r="844" spans="1:17" hidden="1" x14ac:dyDescent="0.3">
      <c r="A844" t="s">
        <v>1834</v>
      </c>
      <c r="B844" t="s">
        <v>1835</v>
      </c>
      <c r="C844" t="s">
        <v>3144</v>
      </c>
      <c r="D844" t="s">
        <v>284</v>
      </c>
      <c r="E844">
        <v>4258.9544541599998</v>
      </c>
      <c r="F844">
        <v>786.6</v>
      </c>
      <c r="G844">
        <v>13.1183176825351</v>
      </c>
      <c r="H844">
        <v>-5.7963096022471401</v>
      </c>
      <c r="I844">
        <v>15.7801673104524</v>
      </c>
      <c r="J844">
        <v>2.96627198134638</v>
      </c>
      <c r="K844">
        <v>814.00311912324298</v>
      </c>
      <c r="L844">
        <v>706.97936954635497</v>
      </c>
      <c r="M844">
        <v>32.9528580286647</v>
      </c>
      <c r="N844">
        <v>0.185402705326906</v>
      </c>
      <c r="O844">
        <v>18.401983218916801</v>
      </c>
      <c r="P844">
        <v>55.209155485398497</v>
      </c>
      <c r="Q844">
        <v>-7.4808160820291E-2</v>
      </c>
    </row>
    <row r="845" spans="1:17" hidden="1" x14ac:dyDescent="0.3">
      <c r="A845" t="s">
        <v>1836</v>
      </c>
      <c r="B845" t="s">
        <v>1837</v>
      </c>
      <c r="C845" t="s">
        <v>3144</v>
      </c>
      <c r="D845" t="s">
        <v>469</v>
      </c>
      <c r="E845">
        <v>4238.3273191400003</v>
      </c>
      <c r="F845">
        <v>889.05</v>
      </c>
      <c r="G845">
        <v>49.147255910397597</v>
      </c>
      <c r="H845">
        <v>-2.1858132625511302</v>
      </c>
      <c r="I845">
        <v>39.422142761217302</v>
      </c>
      <c r="J845">
        <v>9.5617352758127208</v>
      </c>
      <c r="K845">
        <v>908.08290709241703</v>
      </c>
      <c r="L845">
        <v>743.341894709646</v>
      </c>
      <c r="M845">
        <v>55.698453558412602</v>
      </c>
      <c r="N845">
        <v>0.47524933562011801</v>
      </c>
      <c r="O845">
        <v>23.165176311793399</v>
      </c>
      <c r="P845">
        <v>76.802227304365104</v>
      </c>
      <c r="Q845">
        <v>0.165793136242919</v>
      </c>
    </row>
    <row r="846" spans="1:17" hidden="1" x14ac:dyDescent="0.3">
      <c r="A846" t="s">
        <v>1838</v>
      </c>
      <c r="B846" t="s">
        <v>1839</v>
      </c>
      <c r="C846" t="s">
        <v>3144</v>
      </c>
      <c r="D846" t="s">
        <v>1840</v>
      </c>
      <c r="E846">
        <v>4229.2881755519902</v>
      </c>
      <c r="F846">
        <v>138.01</v>
      </c>
      <c r="G846">
        <v>18.348538161874298</v>
      </c>
      <c r="H846">
        <v>4.6713865802355103</v>
      </c>
      <c r="I846">
        <v>16.769474545741399</v>
      </c>
      <c r="J846">
        <v>0.50818466196160295</v>
      </c>
      <c r="K846">
        <v>138.67738385438301</v>
      </c>
      <c r="L846">
        <v>122.235846499556</v>
      </c>
      <c r="M846">
        <v>49.993360844728002</v>
      </c>
      <c r="N846">
        <v>0.45650581966481102</v>
      </c>
      <c r="O846">
        <v>18.831968697920399</v>
      </c>
      <c r="P846">
        <v>66.477683956574097</v>
      </c>
      <c r="Q846">
        <v>6.7849083133922003E-2</v>
      </c>
    </row>
    <row r="847" spans="1:17" hidden="1" x14ac:dyDescent="0.3">
      <c r="A847" t="s">
        <v>1841</v>
      </c>
      <c r="B847" t="s">
        <v>1842</v>
      </c>
      <c r="C847" t="s">
        <v>3144</v>
      </c>
      <c r="D847" t="s">
        <v>51</v>
      </c>
      <c r="E847">
        <v>4220.3385137499999</v>
      </c>
      <c r="F847">
        <v>739.1</v>
      </c>
      <c r="G847">
        <v>10.3518880188478</v>
      </c>
      <c r="H847">
        <v>1.05406634113661</v>
      </c>
      <c r="I847">
        <v>47.993808720117698</v>
      </c>
      <c r="J847">
        <v>-0.28793702457104198</v>
      </c>
      <c r="K847">
        <v>703.05628558768296</v>
      </c>
      <c r="M847">
        <v>35.687429541766299</v>
      </c>
      <c r="N847">
        <v>0.37598854561057699</v>
      </c>
      <c r="O847">
        <v>13.861453118657799</v>
      </c>
      <c r="P847">
        <v>75.412365017206497</v>
      </c>
    </row>
    <row r="848" spans="1:17" hidden="1" x14ac:dyDescent="0.3">
      <c r="A848" t="s">
        <v>1843</v>
      </c>
      <c r="B848" t="s">
        <v>1844</v>
      </c>
      <c r="C848" t="s">
        <v>3144</v>
      </c>
      <c r="D848" t="s">
        <v>1025</v>
      </c>
      <c r="E848">
        <v>4191.77813298</v>
      </c>
      <c r="F848">
        <v>184.8</v>
      </c>
      <c r="G848">
        <v>79.092761263265899</v>
      </c>
      <c r="H848">
        <v>4.6228681484344696</v>
      </c>
      <c r="I848">
        <v>61.579021974220097</v>
      </c>
      <c r="J848">
        <v>0.33303678028471601</v>
      </c>
      <c r="K848">
        <v>176.59010863298201</v>
      </c>
      <c r="L848">
        <v>146.18558500966799</v>
      </c>
      <c r="M848">
        <v>49.6430473452602</v>
      </c>
      <c r="N848">
        <v>1.25773036450383</v>
      </c>
      <c r="O848">
        <v>21.103896103895998</v>
      </c>
      <c r="P848">
        <v>114.758861127251</v>
      </c>
    </row>
    <row r="849" spans="1:17" x14ac:dyDescent="0.3">
      <c r="A849" t="s">
        <v>1845</v>
      </c>
      <c r="B849" t="s">
        <v>1846</v>
      </c>
      <c r="C849" t="s">
        <v>3141</v>
      </c>
      <c r="D849" t="s">
        <v>106</v>
      </c>
      <c r="E849">
        <v>4182.3665416399999</v>
      </c>
      <c r="F849">
        <v>1022.85</v>
      </c>
      <c r="G849">
        <v>17.2423892197302</v>
      </c>
      <c r="H849">
        <v>-10.555087814292101</v>
      </c>
      <c r="I849">
        <v>34.599824773202997</v>
      </c>
      <c r="J849">
        <v>4.4719131191913499</v>
      </c>
      <c r="K849">
        <v>1164.32504978563</v>
      </c>
      <c r="L849">
        <v>1009.61024435127</v>
      </c>
      <c r="M849">
        <v>36.009349763517498</v>
      </c>
      <c r="N849">
        <v>0.33944803381312499</v>
      </c>
      <c r="O849">
        <v>55.7119812289192</v>
      </c>
      <c r="P849">
        <v>67.680327868852402</v>
      </c>
      <c r="Q849">
        <v>5.0242391637294999E-2</v>
      </c>
    </row>
    <row r="850" spans="1:17" hidden="1" x14ac:dyDescent="0.3">
      <c r="A850" t="s">
        <v>1847</v>
      </c>
      <c r="B850" t="s">
        <v>1848</v>
      </c>
      <c r="C850" t="s">
        <v>3144</v>
      </c>
      <c r="D850" t="s">
        <v>482</v>
      </c>
      <c r="E850">
        <v>4179.6160861949902</v>
      </c>
      <c r="F850">
        <v>293.85000000000002</v>
      </c>
      <c r="G850">
        <v>69.604936165299605</v>
      </c>
      <c r="H850">
        <v>23.976942135790999</v>
      </c>
      <c r="I850">
        <v>30.1932403132875</v>
      </c>
      <c r="J850">
        <v>4.9160869037430404</v>
      </c>
      <c r="K850">
        <v>252.09386780709301</v>
      </c>
      <c r="L850">
        <v>207.364410582548</v>
      </c>
      <c r="M850">
        <v>65.780204608549397</v>
      </c>
      <c r="N850">
        <v>2.9028669155560398</v>
      </c>
      <c r="O850">
        <v>10.2160966479496</v>
      </c>
      <c r="P850">
        <v>128.499222395023</v>
      </c>
      <c r="Q850">
        <v>6.4834528363917995E-2</v>
      </c>
    </row>
    <row r="851" spans="1:17" hidden="1" x14ac:dyDescent="0.3">
      <c r="A851" t="s">
        <v>1849</v>
      </c>
      <c r="B851" t="s">
        <v>1850</v>
      </c>
      <c r="C851" t="s">
        <v>3144</v>
      </c>
      <c r="D851" t="s">
        <v>271</v>
      </c>
      <c r="E851">
        <v>4162.2411419999999</v>
      </c>
      <c r="F851">
        <v>413.4</v>
      </c>
      <c r="G851">
        <v>21.18623598988</v>
      </c>
      <c r="H851">
        <v>-5.5546187751087697</v>
      </c>
      <c r="I851">
        <v>-8.2784891085620593</v>
      </c>
      <c r="J851">
        <v>4.8923304691292699</v>
      </c>
      <c r="K851">
        <v>439.98631631433699</v>
      </c>
      <c r="L851">
        <v>401.45965909931499</v>
      </c>
      <c r="M851">
        <v>44.882633833859899</v>
      </c>
      <c r="N851">
        <v>0.48021630027029899</v>
      </c>
      <c r="O851">
        <v>31.3497822931785</v>
      </c>
      <c r="P851">
        <v>49.891225525743202</v>
      </c>
      <c r="Q851">
        <v>0.14525210519732801</v>
      </c>
    </row>
    <row r="852" spans="1:17" x14ac:dyDescent="0.3">
      <c r="A852" t="s">
        <v>1851</v>
      </c>
      <c r="B852" t="s">
        <v>1852</v>
      </c>
      <c r="C852" t="s">
        <v>3143</v>
      </c>
      <c r="D852" t="s">
        <v>276</v>
      </c>
      <c r="E852">
        <v>4148.5313850000002</v>
      </c>
      <c r="F852">
        <v>1267.0999999999999</v>
      </c>
      <c r="G852">
        <v>56.151995919228597</v>
      </c>
      <c r="H852">
        <v>4.4141821342359302</v>
      </c>
      <c r="I852">
        <v>37.320960050516099</v>
      </c>
      <c r="J852">
        <v>13.760711048667201</v>
      </c>
      <c r="K852">
        <v>1223.4538585508401</v>
      </c>
      <c r="L852">
        <v>999.52617641294</v>
      </c>
      <c r="M852">
        <v>62.266884236229302</v>
      </c>
      <c r="N852">
        <v>1.0521251360744499</v>
      </c>
      <c r="O852">
        <v>12.5799068739641</v>
      </c>
      <c r="P852">
        <v>103.894118593611</v>
      </c>
      <c r="Q852">
        <v>3.0818046793978999E-2</v>
      </c>
    </row>
    <row r="853" spans="1:17" x14ac:dyDescent="0.3">
      <c r="A853" t="s">
        <v>1853</v>
      </c>
      <c r="B853" t="s">
        <v>1854</v>
      </c>
      <c r="C853" t="s">
        <v>3136</v>
      </c>
      <c r="D853" t="s">
        <v>117</v>
      </c>
      <c r="E853">
        <v>4129.5484314719997</v>
      </c>
      <c r="F853">
        <v>211.65</v>
      </c>
      <c r="G853">
        <v>-15.728860783356</v>
      </c>
      <c r="H853">
        <v>11.0993474195768</v>
      </c>
      <c r="I853">
        <v>-3.83290743755115</v>
      </c>
      <c r="J853">
        <v>-1.3263986869473701</v>
      </c>
      <c r="K853">
        <v>225.514816213789</v>
      </c>
      <c r="L853">
        <v>215.810161814205</v>
      </c>
      <c r="M853">
        <v>48.893659460975499</v>
      </c>
      <c r="N853">
        <v>1.39728256905654</v>
      </c>
      <c r="O853">
        <v>29.9078667611622</v>
      </c>
      <c r="P853">
        <v>33.071361207167499</v>
      </c>
      <c r="Q853">
        <v>9.4745246766290994E-2</v>
      </c>
    </row>
    <row r="854" spans="1:17" hidden="1" x14ac:dyDescent="0.3">
      <c r="A854" t="s">
        <v>1855</v>
      </c>
      <c r="B854" t="s">
        <v>1856</v>
      </c>
      <c r="C854" t="s">
        <v>3144</v>
      </c>
      <c r="D854" t="s">
        <v>54</v>
      </c>
      <c r="E854">
        <v>4113.6770878500001</v>
      </c>
      <c r="F854">
        <v>283.05</v>
      </c>
      <c r="G854">
        <v>39.749868851832197</v>
      </c>
      <c r="H854">
        <v>10.094287220290401</v>
      </c>
      <c r="I854">
        <v>6.4651692318690603</v>
      </c>
      <c r="J854">
        <v>3.2592755788268701</v>
      </c>
      <c r="K854">
        <v>278.991030062498</v>
      </c>
      <c r="L854">
        <v>238.35288909849001</v>
      </c>
      <c r="M854">
        <v>55.397694888575003</v>
      </c>
      <c r="N854">
        <v>0.77666319520023197</v>
      </c>
      <c r="O854">
        <v>21.180003532944699</v>
      </c>
      <c r="P854">
        <v>79.714285714285694</v>
      </c>
      <c r="Q854">
        <v>7.9588534186789996E-3</v>
      </c>
    </row>
    <row r="855" spans="1:17" hidden="1" x14ac:dyDescent="0.3">
      <c r="A855" t="s">
        <v>1857</v>
      </c>
      <c r="B855" t="s">
        <v>1858</v>
      </c>
      <c r="C855" t="s">
        <v>3144</v>
      </c>
      <c r="D855" t="s">
        <v>271</v>
      </c>
      <c r="E855">
        <v>4088.0126204849998</v>
      </c>
      <c r="F855">
        <v>4002.3</v>
      </c>
      <c r="G855">
        <v>9.2999947650327499</v>
      </c>
      <c r="H855">
        <v>10.0442470771406</v>
      </c>
      <c r="I855">
        <v>49.038878548798799</v>
      </c>
      <c r="J855">
        <v>3.9663492699237302</v>
      </c>
      <c r="K855">
        <v>3796.81862415259</v>
      </c>
      <c r="L855">
        <v>3206.9922875985199</v>
      </c>
      <c r="M855">
        <v>62.067873154038303</v>
      </c>
      <c r="N855">
        <v>0.70235832979619695</v>
      </c>
      <c r="O855">
        <v>6.0640131924143601</v>
      </c>
      <c r="P855">
        <v>85.635435992578806</v>
      </c>
      <c r="Q855">
        <v>0.121886774319029</v>
      </c>
    </row>
    <row r="856" spans="1:17" x14ac:dyDescent="0.3">
      <c r="A856" t="s">
        <v>1859</v>
      </c>
      <c r="B856" t="s">
        <v>1860</v>
      </c>
      <c r="C856" t="s">
        <v>3140</v>
      </c>
      <c r="D856" t="s">
        <v>436</v>
      </c>
      <c r="E856">
        <v>4082.2908272999998</v>
      </c>
      <c r="F856">
        <v>1059.3499999999999</v>
      </c>
      <c r="G856">
        <v>-49.707548209028303</v>
      </c>
      <c r="H856">
        <v>-6.3557032181523496</v>
      </c>
      <c r="I856">
        <v>-13.5111072594019</v>
      </c>
      <c r="J856">
        <v>-0.638304403468819</v>
      </c>
      <c r="K856">
        <v>1112.6891274984</v>
      </c>
      <c r="L856">
        <v>1183.60980740331</v>
      </c>
      <c r="M856">
        <v>37.368767904351998</v>
      </c>
      <c r="N856">
        <v>1.10043750903705</v>
      </c>
      <c r="O856">
        <v>36.663992070609297</v>
      </c>
      <c r="P856">
        <v>6.1632509896276799</v>
      </c>
      <c r="Q856">
        <v>-8.0089426037757996E-2</v>
      </c>
    </row>
    <row r="857" spans="1:17" x14ac:dyDescent="0.3">
      <c r="A857" t="s">
        <v>1861</v>
      </c>
      <c r="B857" t="s">
        <v>1862</v>
      </c>
      <c r="C857" t="s">
        <v>3129</v>
      </c>
      <c r="D857" t="s">
        <v>54</v>
      </c>
      <c r="E857">
        <v>4064.393208</v>
      </c>
      <c r="F857">
        <v>540.4</v>
      </c>
      <c r="G857">
        <v>-53.603924530586703</v>
      </c>
      <c r="H857">
        <v>-6.56726929418193</v>
      </c>
      <c r="I857">
        <v>-50.268106624898401</v>
      </c>
      <c r="J857">
        <v>-0.47768941539671</v>
      </c>
      <c r="K857">
        <v>621.40830506324505</v>
      </c>
      <c r="L857">
        <v>740.93782448678996</v>
      </c>
      <c r="M857">
        <v>21.049791302446099</v>
      </c>
      <c r="N857">
        <v>1.12732290077208</v>
      </c>
      <c r="O857">
        <v>130.05181347150199</v>
      </c>
      <c r="P857">
        <v>0.57695886841615496</v>
      </c>
      <c r="Q857">
        <v>-1.496117212192E-3</v>
      </c>
    </row>
    <row r="858" spans="1:17" hidden="1" x14ac:dyDescent="0.3">
      <c r="A858" t="s">
        <v>1863</v>
      </c>
      <c r="B858" t="s">
        <v>1864</v>
      </c>
      <c r="C858" t="s">
        <v>3144</v>
      </c>
      <c r="D858" t="s">
        <v>1060</v>
      </c>
      <c r="E858">
        <v>4060.8879999999999</v>
      </c>
      <c r="F858">
        <v>118</v>
      </c>
      <c r="G858">
        <v>-24.4404129123267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hidden="1" x14ac:dyDescent="0.3">
      <c r="A859" t="s">
        <v>1865</v>
      </c>
      <c r="B859" t="s">
        <v>1866</v>
      </c>
      <c r="C859" t="s">
        <v>3144</v>
      </c>
      <c r="D859" t="s">
        <v>469</v>
      </c>
      <c r="E859">
        <v>4038.6064989749998</v>
      </c>
      <c r="F859">
        <v>648.15</v>
      </c>
      <c r="G859">
        <v>-38.8304539626767</v>
      </c>
      <c r="H859">
        <v>4.9154405383469797</v>
      </c>
      <c r="I859">
        <v>-21.994571349988799</v>
      </c>
      <c r="J859">
        <v>2.9657095932614399</v>
      </c>
      <c r="K859">
        <v>653.12055740856499</v>
      </c>
      <c r="L859">
        <v>673.81433795691999</v>
      </c>
      <c r="M859">
        <v>47.096376561155601</v>
      </c>
      <c r="N859">
        <v>0.94940995735947897</v>
      </c>
      <c r="O859">
        <v>27.663349533287001</v>
      </c>
      <c r="P859">
        <v>8.7226369202381999</v>
      </c>
      <c r="Q859">
        <v>0.123306027256221</v>
      </c>
    </row>
    <row r="860" spans="1:17" x14ac:dyDescent="0.3">
      <c r="A860" t="s">
        <v>1867</v>
      </c>
      <c r="B860" t="s">
        <v>1868</v>
      </c>
      <c r="C860" t="s">
        <v>3147</v>
      </c>
      <c r="D860" t="s">
        <v>634</v>
      </c>
      <c r="E860">
        <v>4018.4155627199998</v>
      </c>
      <c r="F860">
        <v>591.29999999999995</v>
      </c>
      <c r="G860">
        <v>-39.093427297491701</v>
      </c>
      <c r="H860">
        <v>2.2903543149556298</v>
      </c>
      <c r="I860">
        <v>-17.882586645754898</v>
      </c>
      <c r="J860">
        <v>2.3874097178523099</v>
      </c>
      <c r="K860">
        <v>617.98604772581803</v>
      </c>
      <c r="L860">
        <v>631.52222369601998</v>
      </c>
      <c r="M860">
        <v>42.264241139633299</v>
      </c>
      <c r="N860">
        <v>0.83210705908844795</v>
      </c>
      <c r="O860">
        <v>37.8318958227634</v>
      </c>
      <c r="P860">
        <v>7.1972443799854702</v>
      </c>
      <c r="Q860">
        <v>8.7832029153763994E-2</v>
      </c>
    </row>
    <row r="861" spans="1:17" hidden="1" x14ac:dyDescent="0.3">
      <c r="A861" t="s">
        <v>1869</v>
      </c>
      <c r="B861" t="s">
        <v>1870</v>
      </c>
      <c r="C861" t="s">
        <v>3144</v>
      </c>
      <c r="D861" t="s">
        <v>48</v>
      </c>
      <c r="E861">
        <v>4000.8189689999999</v>
      </c>
      <c r="F861">
        <v>1981.4</v>
      </c>
      <c r="G861">
        <v>525.93352386455297</v>
      </c>
      <c r="H861">
        <v>-7.2830356912599203</v>
      </c>
      <c r="I861">
        <v>108.972430283398</v>
      </c>
      <c r="J861">
        <v>-7.1484317496283298E-2</v>
      </c>
      <c r="K861">
        <v>2132.5282452994002</v>
      </c>
      <c r="L861">
        <v>1601.62991790154</v>
      </c>
      <c r="M861">
        <v>44.0214479386702</v>
      </c>
      <c r="N861">
        <v>0.68353503411873795</v>
      </c>
      <c r="O861">
        <v>50.600585444635101</v>
      </c>
      <c r="P861">
        <v>583.24137931034397</v>
      </c>
    </row>
    <row r="862" spans="1:17" hidden="1" x14ac:dyDescent="0.3">
      <c r="A862" t="s">
        <v>1871</v>
      </c>
      <c r="B862" t="s">
        <v>1872</v>
      </c>
      <c r="C862" t="s">
        <v>3144</v>
      </c>
      <c r="D862" t="s">
        <v>217</v>
      </c>
      <c r="E862">
        <v>3998.9029626000001</v>
      </c>
      <c r="F862">
        <v>170.43</v>
      </c>
      <c r="G862">
        <v>113.203426684728</v>
      </c>
      <c r="H862">
        <v>27.524181900213101</v>
      </c>
      <c r="I862">
        <v>76.227860825537604</v>
      </c>
      <c r="J862">
        <v>3.3289306221597501</v>
      </c>
      <c r="K862">
        <v>153.56987411441401</v>
      </c>
      <c r="L862">
        <v>111.509939441368</v>
      </c>
      <c r="M862">
        <v>49.242084403328903</v>
      </c>
      <c r="N862">
        <v>0.66016768114930102</v>
      </c>
      <c r="O862">
        <v>20.518688024408799</v>
      </c>
      <c r="P862">
        <v>145.223021582733</v>
      </c>
      <c r="Q862">
        <v>0.29102961168750702</v>
      </c>
    </row>
    <row r="863" spans="1:17" hidden="1" x14ac:dyDescent="0.3">
      <c r="A863" t="s">
        <v>1873</v>
      </c>
      <c r="B863" t="s">
        <v>1874</v>
      </c>
      <c r="C863" t="s">
        <v>3144</v>
      </c>
      <c r="D863" t="s">
        <v>403</v>
      </c>
      <c r="E863">
        <v>3991.78555069</v>
      </c>
      <c r="F863">
        <v>253.4</v>
      </c>
      <c r="G863">
        <v>102.63906089478699</v>
      </c>
      <c r="H863">
        <v>1.0279853548670901</v>
      </c>
      <c r="I863">
        <v>104.974083955807</v>
      </c>
      <c r="J863">
        <v>2.3683524745418101</v>
      </c>
      <c r="K863">
        <v>248.05096385394</v>
      </c>
      <c r="L863">
        <v>180.82718569041799</v>
      </c>
      <c r="M863">
        <v>45.316167790141002</v>
      </c>
      <c r="N863">
        <v>0.48120422447813299</v>
      </c>
      <c r="O863">
        <v>33.267561168113602</v>
      </c>
      <c r="P863">
        <v>166.73684210526301</v>
      </c>
      <c r="Q863">
        <v>0.15420502221461199</v>
      </c>
    </row>
    <row r="864" spans="1:17" x14ac:dyDescent="0.3">
      <c r="A864" t="s">
        <v>1875</v>
      </c>
      <c r="B864" t="s">
        <v>1876</v>
      </c>
      <c r="C864" t="s">
        <v>3141</v>
      </c>
      <c r="D864" t="s">
        <v>271</v>
      </c>
      <c r="E864">
        <v>3956.8365937199901</v>
      </c>
      <c r="F864">
        <v>161.27000000000001</v>
      </c>
      <c r="G864">
        <v>-5.4082797838329704</v>
      </c>
      <c r="H864">
        <v>3.7171525212951302</v>
      </c>
      <c r="I864">
        <v>6.5991599202095097</v>
      </c>
      <c r="J864">
        <v>2.6567401080411099</v>
      </c>
      <c r="K864">
        <v>169.70972198126</v>
      </c>
      <c r="L864">
        <v>153.73345263411699</v>
      </c>
      <c r="M864">
        <v>37.777622369537603</v>
      </c>
      <c r="N864">
        <v>0.59653632420322</v>
      </c>
      <c r="O864">
        <v>19.489055621008202</v>
      </c>
      <c r="P864">
        <v>43.9268183846497</v>
      </c>
      <c r="Q864">
        <v>1.7469884754272001E-2</v>
      </c>
    </row>
    <row r="865" spans="1:17" hidden="1" x14ac:dyDescent="0.3">
      <c r="A865" t="s">
        <v>1877</v>
      </c>
      <c r="B865" t="s">
        <v>1878</v>
      </c>
      <c r="C865" t="s">
        <v>3144</v>
      </c>
      <c r="D865" t="s">
        <v>562</v>
      </c>
      <c r="E865">
        <v>3950.1885536760001</v>
      </c>
      <c r="F865">
        <v>133.91</v>
      </c>
      <c r="G865">
        <v>157.662066597657</v>
      </c>
      <c r="H865">
        <v>3.1620701971109302</v>
      </c>
      <c r="I865">
        <v>68.512553292090303</v>
      </c>
      <c r="J865">
        <v>9.2503632367590498</v>
      </c>
      <c r="K865">
        <v>126.115622741853</v>
      </c>
      <c r="L865">
        <v>95.028525863413293</v>
      </c>
      <c r="M865">
        <v>61.681410213799602</v>
      </c>
      <c r="N865">
        <v>0.44494969913784099</v>
      </c>
      <c r="O865">
        <v>19.011480525493202</v>
      </c>
      <c r="P865">
        <v>190.478803787293</v>
      </c>
      <c r="Q865">
        <v>7.3644296067104001E-2</v>
      </c>
    </row>
    <row r="866" spans="1:17" hidden="1" x14ac:dyDescent="0.3">
      <c r="A866" t="s">
        <v>1879</v>
      </c>
      <c r="B866" t="s">
        <v>1880</v>
      </c>
      <c r="C866" t="s">
        <v>3144</v>
      </c>
      <c r="D866" t="s">
        <v>276</v>
      </c>
      <c r="E866">
        <v>3931.1767452099998</v>
      </c>
      <c r="F866">
        <v>3123.3</v>
      </c>
      <c r="G866">
        <v>13.081993962702001</v>
      </c>
      <c r="H866">
        <v>-3.5324340686620701</v>
      </c>
      <c r="I866">
        <v>57.584702609939399</v>
      </c>
      <c r="J866">
        <v>1.5701874806742</v>
      </c>
      <c r="K866">
        <v>3139.7547686133598</v>
      </c>
      <c r="L866">
        <v>2530.7373625837999</v>
      </c>
      <c r="M866">
        <v>39.327676240735997</v>
      </c>
      <c r="N866">
        <v>0.42244743347566099</v>
      </c>
      <c r="O866">
        <v>19.567444689911198</v>
      </c>
      <c r="P866">
        <v>107.026149206244</v>
      </c>
      <c r="Q866">
        <v>0.117830448091109</v>
      </c>
    </row>
    <row r="867" spans="1:17" hidden="1" x14ac:dyDescent="0.3">
      <c r="A867" t="s">
        <v>1881</v>
      </c>
      <c r="B867" t="s">
        <v>1882</v>
      </c>
      <c r="C867" t="s">
        <v>3144</v>
      </c>
      <c r="D867" t="s">
        <v>51</v>
      </c>
      <c r="E867">
        <v>3927.9030680000001</v>
      </c>
      <c r="F867">
        <v>1501.05</v>
      </c>
      <c r="G867">
        <v>112.31817125381799</v>
      </c>
      <c r="H867">
        <v>4.9042973762839797</v>
      </c>
      <c r="I867">
        <v>43.644077793241699</v>
      </c>
      <c r="J867">
        <v>7.2008160524173199</v>
      </c>
      <c r="K867">
        <v>1382.31534323201</v>
      </c>
      <c r="L867">
        <v>1068.0727323383401</v>
      </c>
      <c r="M867">
        <v>65.452445901420504</v>
      </c>
      <c r="N867">
        <v>1.0622509702457901</v>
      </c>
      <c r="O867">
        <v>9.5899536990773093</v>
      </c>
      <c r="P867">
        <v>165.20318021201399</v>
      </c>
      <c r="Q867">
        <v>0.23728468432098301</v>
      </c>
    </row>
    <row r="868" spans="1:17" hidden="1" x14ac:dyDescent="0.3">
      <c r="A868" t="s">
        <v>1883</v>
      </c>
      <c r="B868" t="s">
        <v>1884</v>
      </c>
      <c r="C868" t="s">
        <v>3144</v>
      </c>
      <c r="D868" t="s">
        <v>103</v>
      </c>
      <c r="E868">
        <v>3888.4292384400001</v>
      </c>
      <c r="F868">
        <v>924.05</v>
      </c>
      <c r="G868">
        <v>27.077571876373401</v>
      </c>
      <c r="H868">
        <v>35.752739693884799</v>
      </c>
      <c r="I868">
        <v>2.3675321310597202</v>
      </c>
      <c r="J868">
        <v>9.2588293403771296</v>
      </c>
      <c r="K868">
        <v>849.16296040218401</v>
      </c>
      <c r="L868">
        <v>780.89500537094602</v>
      </c>
      <c r="M868">
        <v>72.483839971602706</v>
      </c>
      <c r="N868">
        <v>3.6986297773366599</v>
      </c>
      <c r="O868">
        <v>18.500081164439099</v>
      </c>
      <c r="P868">
        <v>72.028297496043905</v>
      </c>
      <c r="Q868">
        <v>8.7945322302333997E-2</v>
      </c>
    </row>
    <row r="869" spans="1:17" hidden="1" x14ac:dyDescent="0.3">
      <c r="A869" t="s">
        <v>1885</v>
      </c>
      <c r="B869" t="s">
        <v>1886</v>
      </c>
      <c r="C869" t="s">
        <v>3144</v>
      </c>
      <c r="D869" t="s">
        <v>284</v>
      </c>
      <c r="E869">
        <v>3881.8931849999999</v>
      </c>
      <c r="F869">
        <v>396.9</v>
      </c>
      <c r="G869">
        <v>100.57066766563599</v>
      </c>
      <c r="H869">
        <v>-10.0590748133614</v>
      </c>
      <c r="I869">
        <v>51.599668739598002</v>
      </c>
      <c r="J869">
        <v>1.27766978241507</v>
      </c>
      <c r="K869">
        <v>391.90394724320998</v>
      </c>
      <c r="L869">
        <v>281.20337644792397</v>
      </c>
      <c r="M869">
        <v>37.963755610848096</v>
      </c>
      <c r="N869">
        <v>0.429002068314846</v>
      </c>
      <c r="O869">
        <v>21.945074326026699</v>
      </c>
      <c r="P869">
        <v>166.375838926174</v>
      </c>
      <c r="Q869">
        <v>0.16207862302279599</v>
      </c>
    </row>
    <row r="870" spans="1:17" x14ac:dyDescent="0.3">
      <c r="A870" t="s">
        <v>1887</v>
      </c>
      <c r="B870" t="s">
        <v>1888</v>
      </c>
      <c r="C870" t="s">
        <v>3131</v>
      </c>
      <c r="D870" t="s">
        <v>233</v>
      </c>
      <c r="E870">
        <v>3851.5770694150001</v>
      </c>
      <c r="F870">
        <v>447.6</v>
      </c>
      <c r="G870">
        <v>-29.7302084971369</v>
      </c>
      <c r="H870">
        <v>-5.5831713833007601</v>
      </c>
      <c r="I870">
        <v>-29.5674668926384</v>
      </c>
      <c r="J870">
        <v>-1.4868469229628001</v>
      </c>
      <c r="K870">
        <v>483.04061523993801</v>
      </c>
      <c r="L870">
        <v>498.86122360112</v>
      </c>
      <c r="M870">
        <v>22.581663108596601</v>
      </c>
      <c r="N870">
        <v>1.46405358829792</v>
      </c>
      <c r="O870">
        <v>56.166219839142002</v>
      </c>
      <c r="P870">
        <v>0.52779337450870001</v>
      </c>
    </row>
    <row r="871" spans="1:17" hidden="1" x14ac:dyDescent="0.3">
      <c r="A871" t="s">
        <v>1889</v>
      </c>
      <c r="B871" t="s">
        <v>1890</v>
      </c>
      <c r="C871" t="s">
        <v>3144</v>
      </c>
      <c r="D871" t="s">
        <v>1582</v>
      </c>
      <c r="E871">
        <v>3822.84</v>
      </c>
      <c r="F871">
        <v>333.3</v>
      </c>
      <c r="G871">
        <v>-49.305332579784597</v>
      </c>
      <c r="H871">
        <v>-1.02036969216592</v>
      </c>
      <c r="I871">
        <v>-11.7741654536479</v>
      </c>
      <c r="J871">
        <v>2.0525003158662898</v>
      </c>
      <c r="K871">
        <v>343.52930099829501</v>
      </c>
      <c r="L871">
        <v>344.300149589152</v>
      </c>
      <c r="M871">
        <v>35.727449008133298</v>
      </c>
      <c r="N871">
        <v>0.58981057124055403</v>
      </c>
      <c r="O871">
        <v>40.024002400240001</v>
      </c>
      <c r="P871">
        <v>14.772727272727201</v>
      </c>
      <c r="Q871">
        <v>-6.1952683001560002E-3</v>
      </c>
    </row>
    <row r="872" spans="1:17" hidden="1" x14ac:dyDescent="0.3">
      <c r="A872" t="s">
        <v>1891</v>
      </c>
      <c r="B872" t="s">
        <v>1892</v>
      </c>
      <c r="C872" t="s">
        <v>3144</v>
      </c>
      <c r="D872" t="s">
        <v>496</v>
      </c>
      <c r="E872">
        <v>3814.9995766000002</v>
      </c>
      <c r="F872">
        <v>4211.45</v>
      </c>
      <c r="G872">
        <v>-15.106034454025499</v>
      </c>
      <c r="H872">
        <v>1.8412186453639601</v>
      </c>
      <c r="I872">
        <v>19.0810200064426</v>
      </c>
      <c r="J872">
        <v>-0.121608247586847</v>
      </c>
      <c r="K872">
        <v>4274.16734590956</v>
      </c>
      <c r="L872">
        <v>3810.8622275370299</v>
      </c>
      <c r="M872">
        <v>40.918055732356699</v>
      </c>
      <c r="N872">
        <v>1.7269157726051201</v>
      </c>
      <c r="O872">
        <v>14.9247883745503</v>
      </c>
      <c r="P872">
        <v>40.550327059137601</v>
      </c>
      <c r="Q872">
        <v>2.0090669956885999E-2</v>
      </c>
    </row>
    <row r="873" spans="1:17" hidden="1" x14ac:dyDescent="0.3">
      <c r="A873" t="s">
        <v>1893</v>
      </c>
      <c r="B873" t="s">
        <v>1894</v>
      </c>
      <c r="C873" t="s">
        <v>3144</v>
      </c>
      <c r="D873" t="s">
        <v>51</v>
      </c>
      <c r="E873">
        <v>3808.53967788</v>
      </c>
      <c r="F873">
        <v>373</v>
      </c>
      <c r="G873">
        <v>5.2891936500308301</v>
      </c>
      <c r="H873">
        <v>-1.76015463840247</v>
      </c>
      <c r="I873">
        <v>10.4781170716894</v>
      </c>
      <c r="J873">
        <v>4.79594138622278</v>
      </c>
      <c r="K873">
        <v>381.10751770931</v>
      </c>
      <c r="L873">
        <v>342.28602153149899</v>
      </c>
      <c r="M873">
        <v>34.4177868869414</v>
      </c>
      <c r="N873">
        <v>0.59845842616518596</v>
      </c>
      <c r="O873">
        <v>16.353887399463801</v>
      </c>
      <c r="P873">
        <v>57.151885401305996</v>
      </c>
      <c r="Q873">
        <v>6.8335474479002997E-2</v>
      </c>
    </row>
    <row r="874" spans="1:17" x14ac:dyDescent="0.3">
      <c r="A874" t="s">
        <v>1895</v>
      </c>
      <c r="B874" t="s">
        <v>1896</v>
      </c>
      <c r="C874" t="s">
        <v>3141</v>
      </c>
      <c r="D874" t="s">
        <v>117</v>
      </c>
      <c r="E874">
        <v>3795.6886211999999</v>
      </c>
      <c r="F874">
        <v>808.8</v>
      </c>
      <c r="G874">
        <v>41.046530405346601</v>
      </c>
      <c r="H874">
        <v>14.939631417018299</v>
      </c>
      <c r="I874">
        <v>-21.863421284651601</v>
      </c>
      <c r="J874">
        <v>4.7815807149850498</v>
      </c>
      <c r="K874">
        <v>834.03348861105701</v>
      </c>
      <c r="L874">
        <v>778.83628238397898</v>
      </c>
      <c r="M874">
        <v>66.883255995573293</v>
      </c>
      <c r="N874">
        <v>0.81533815955489097</v>
      </c>
      <c r="O874">
        <v>33.902077151335298</v>
      </c>
      <c r="P874">
        <v>90.979929161747293</v>
      </c>
      <c r="Q874">
        <v>8.8649197134598998E-2</v>
      </c>
    </row>
    <row r="875" spans="1:17" x14ac:dyDescent="0.3">
      <c r="A875" t="s">
        <v>1897</v>
      </c>
      <c r="B875" t="s">
        <v>1898</v>
      </c>
      <c r="C875" t="s">
        <v>3136</v>
      </c>
      <c r="D875" t="s">
        <v>117</v>
      </c>
      <c r="E875">
        <v>3794.8620455099999</v>
      </c>
      <c r="F875">
        <v>669.6</v>
      </c>
      <c r="G875">
        <v>37.651962918106598</v>
      </c>
      <c r="H875">
        <v>10.5304001456711</v>
      </c>
      <c r="I875">
        <v>-18.441647452314601</v>
      </c>
      <c r="J875">
        <v>7.5800570503195797</v>
      </c>
      <c r="K875">
        <v>680.50064833617296</v>
      </c>
      <c r="L875">
        <v>640.38532964918204</v>
      </c>
      <c r="M875">
        <v>66.438443388206494</v>
      </c>
      <c r="N875">
        <v>1.9280863978104299</v>
      </c>
      <c r="O875">
        <v>31.421744324970099</v>
      </c>
      <c r="P875">
        <v>72.911555842479004</v>
      </c>
      <c r="Q875">
        <v>6.2863616307794995E-2</v>
      </c>
    </row>
    <row r="876" spans="1:17" hidden="1" x14ac:dyDescent="0.3">
      <c r="A876" t="s">
        <v>1899</v>
      </c>
      <c r="B876" t="s">
        <v>1900</v>
      </c>
      <c r="C876" t="s">
        <v>3144</v>
      </c>
      <c r="D876" t="s">
        <v>190</v>
      </c>
      <c r="E876">
        <v>3791.953917675</v>
      </c>
      <c r="F876">
        <v>545.04999999999995</v>
      </c>
      <c r="G876">
        <v>22.573339728340201</v>
      </c>
      <c r="H876">
        <v>7.7134181790677303</v>
      </c>
      <c r="I876">
        <v>4.8531788960979299</v>
      </c>
      <c r="J876">
        <v>0.85792930422211899</v>
      </c>
      <c r="K876">
        <v>548.001996927562</v>
      </c>
      <c r="L876">
        <v>492.675369945748</v>
      </c>
      <c r="M876">
        <v>44.939328996042498</v>
      </c>
      <c r="N876">
        <v>1.27711078459002</v>
      </c>
      <c r="O876">
        <v>11.9071644803229</v>
      </c>
      <c r="P876">
        <v>63.998796449525997</v>
      </c>
      <c r="Q876">
        <v>0.145317444781734</v>
      </c>
    </row>
    <row r="877" spans="1:17" hidden="1" x14ac:dyDescent="0.3">
      <c r="A877" t="s">
        <v>1901</v>
      </c>
      <c r="B877" t="s">
        <v>1902</v>
      </c>
      <c r="C877" t="s">
        <v>3144</v>
      </c>
      <c r="D877" t="s">
        <v>276</v>
      </c>
      <c r="E877">
        <v>3791.048147425</v>
      </c>
      <c r="F877">
        <v>526.54999999999995</v>
      </c>
      <c r="G877">
        <v>46.228278462952098</v>
      </c>
      <c r="H877">
        <v>-5.5737392952140201</v>
      </c>
      <c r="I877">
        <v>8.9810735193319502E-2</v>
      </c>
      <c r="J877">
        <v>2.85055239298815</v>
      </c>
      <c r="K877">
        <v>574.71514641178101</v>
      </c>
      <c r="L877">
        <v>509.89353658076999</v>
      </c>
      <c r="M877">
        <v>31.480030432648199</v>
      </c>
      <c r="N877">
        <v>0.42678118302495199</v>
      </c>
      <c r="O877">
        <v>24.3946443832494</v>
      </c>
      <c r="P877">
        <v>68.226837060702806</v>
      </c>
      <c r="Q877">
        <v>6.1301067200204999E-2</v>
      </c>
    </row>
    <row r="878" spans="1:17" x14ac:dyDescent="0.3">
      <c r="A878" t="s">
        <v>1903</v>
      </c>
      <c r="B878" t="s">
        <v>1904</v>
      </c>
      <c r="C878" t="s">
        <v>3128</v>
      </c>
      <c r="D878" t="s">
        <v>287</v>
      </c>
      <c r="E878">
        <v>3778.6046264400002</v>
      </c>
      <c r="F878">
        <v>1382.65</v>
      </c>
      <c r="G878">
        <v>41.744854706459599</v>
      </c>
      <c r="H878">
        <v>1.03539078837664</v>
      </c>
      <c r="I878">
        <v>-4.0275277128851501</v>
      </c>
      <c r="J878">
        <v>4.2299436454835302</v>
      </c>
      <c r="K878">
        <v>1373.18038636246</v>
      </c>
      <c r="L878">
        <v>1252.4590588692699</v>
      </c>
      <c r="M878">
        <v>46.581613206531102</v>
      </c>
      <c r="N878">
        <v>0.85272621462778797</v>
      </c>
      <c r="O878">
        <v>2.3397099772176602</v>
      </c>
      <c r="P878">
        <v>70.214206573925907</v>
      </c>
      <c r="Q878">
        <v>9.1108755905451005E-2</v>
      </c>
    </row>
    <row r="879" spans="1:17" hidden="1" x14ac:dyDescent="0.3">
      <c r="A879" t="s">
        <v>1905</v>
      </c>
      <c r="B879" t="s">
        <v>1906</v>
      </c>
      <c r="C879" t="s">
        <v>3144</v>
      </c>
      <c r="D879" t="s">
        <v>496</v>
      </c>
      <c r="E879">
        <v>3764.0699068499998</v>
      </c>
      <c r="F879">
        <v>2984.25</v>
      </c>
      <c r="G879">
        <v>26.2953449367552</v>
      </c>
      <c r="H879">
        <v>-5.9938341371906896</v>
      </c>
      <c r="I879">
        <v>14.305994213850299</v>
      </c>
      <c r="J879">
        <v>-0.397264782905423</v>
      </c>
      <c r="K879">
        <v>3147.4794118950699</v>
      </c>
      <c r="L879">
        <v>2732.87246205169</v>
      </c>
      <c r="M879">
        <v>24.597994996012901</v>
      </c>
      <c r="N879">
        <v>0.43542431679745702</v>
      </c>
      <c r="O879">
        <v>16.277121554829499</v>
      </c>
      <c r="P879">
        <v>54.897228277795001</v>
      </c>
      <c r="Q879">
        <v>7.0796984186011006E-2</v>
      </c>
    </row>
    <row r="880" spans="1:17" hidden="1" x14ac:dyDescent="0.3">
      <c r="A880" t="s">
        <v>1907</v>
      </c>
      <c r="B880" t="s">
        <v>1908</v>
      </c>
      <c r="C880" t="s">
        <v>3144</v>
      </c>
      <c r="D880" t="s">
        <v>51</v>
      </c>
      <c r="E880">
        <v>3762.5706004499998</v>
      </c>
      <c r="F880">
        <v>329</v>
      </c>
      <c r="G880">
        <v>109.32886393045</v>
      </c>
      <c r="H880">
        <v>3.2247049993257502</v>
      </c>
      <c r="I880">
        <v>14.642488481251601</v>
      </c>
      <c r="J880">
        <v>-4.8386241181907597</v>
      </c>
      <c r="K880">
        <v>347.50210415413602</v>
      </c>
      <c r="L880">
        <v>281.65016445136303</v>
      </c>
      <c r="M880">
        <v>32.560862799744903</v>
      </c>
      <c r="N880">
        <v>0.77305136757228399</v>
      </c>
      <c r="O880">
        <v>18.541033434650402</v>
      </c>
      <c r="P880">
        <v>204.06654343807699</v>
      </c>
      <c r="Q880">
        <v>0.14435549931305</v>
      </c>
    </row>
    <row r="881" spans="1:17" hidden="1" x14ac:dyDescent="0.3">
      <c r="A881" t="s">
        <v>1909</v>
      </c>
      <c r="B881" t="s">
        <v>1910</v>
      </c>
      <c r="C881" t="s">
        <v>3144</v>
      </c>
      <c r="D881" t="s">
        <v>135</v>
      </c>
      <c r="E881">
        <v>3761.9775798000001</v>
      </c>
      <c r="F881">
        <v>414.7</v>
      </c>
      <c r="G881">
        <v>-24.197498962367799</v>
      </c>
      <c r="H881">
        <v>-4.5735139645510001</v>
      </c>
      <c r="I881">
        <v>-12.982705753941101</v>
      </c>
      <c r="J881">
        <v>3.2075152045316</v>
      </c>
      <c r="K881">
        <v>425.54249035322101</v>
      </c>
      <c r="L881">
        <v>423.84317770730001</v>
      </c>
      <c r="M881">
        <v>37.142793196883297</v>
      </c>
      <c r="N881">
        <v>7.3812847354282896E-2</v>
      </c>
      <c r="O881">
        <v>15.5051844707017</v>
      </c>
      <c r="P881">
        <v>8.8451443569553803</v>
      </c>
      <c r="Q881">
        <v>-1.4727321168825001E-2</v>
      </c>
    </row>
    <row r="882" spans="1:17" hidden="1" x14ac:dyDescent="0.3">
      <c r="A882" t="s">
        <v>1911</v>
      </c>
      <c r="B882" t="s">
        <v>1912</v>
      </c>
      <c r="C882" t="s">
        <v>3129</v>
      </c>
      <c r="D882" t="s">
        <v>1913</v>
      </c>
      <c r="E882">
        <v>3759.54084268</v>
      </c>
      <c r="F882">
        <v>219.14</v>
      </c>
      <c r="G882">
        <v>-43.827522851627201</v>
      </c>
      <c r="H882">
        <v>-1.2135497394834101</v>
      </c>
      <c r="I882">
        <v>-17.5549460069732</v>
      </c>
      <c r="J882">
        <v>-1.6580037926017199</v>
      </c>
      <c r="K882">
        <v>230.147197453194</v>
      </c>
      <c r="M882">
        <v>29.521396993119499</v>
      </c>
      <c r="N882">
        <v>0.82758407011045199</v>
      </c>
      <c r="O882">
        <v>28.2285297070366</v>
      </c>
      <c r="P882">
        <v>11.464903357070099</v>
      </c>
    </row>
    <row r="883" spans="1:17" hidden="1" x14ac:dyDescent="0.3">
      <c r="A883" t="s">
        <v>1914</v>
      </c>
      <c r="B883" t="s">
        <v>1915</v>
      </c>
      <c r="C883" t="s">
        <v>3144</v>
      </c>
      <c r="D883" t="s">
        <v>135</v>
      </c>
      <c r="E883">
        <v>3751.1690530000001</v>
      </c>
      <c r="F883">
        <v>275.5</v>
      </c>
      <c r="G883">
        <v>336.47188912305302</v>
      </c>
      <c r="H883">
        <v>12.412628789562801</v>
      </c>
      <c r="I883">
        <v>82.588456345502607</v>
      </c>
      <c r="J883">
        <v>-11.8382876324296</v>
      </c>
      <c r="K883">
        <v>263.719304066635</v>
      </c>
      <c r="L883">
        <v>183.49616935251501</v>
      </c>
      <c r="M883">
        <v>45.9140129883599</v>
      </c>
      <c r="N883">
        <v>1.1586260771132799</v>
      </c>
      <c r="O883">
        <v>24.972776769509998</v>
      </c>
      <c r="P883">
        <v>446.62698412698398</v>
      </c>
      <c r="Q883">
        <v>0.17262377844438501</v>
      </c>
    </row>
    <row r="884" spans="1:17" hidden="1" x14ac:dyDescent="0.3">
      <c r="A884" t="s">
        <v>1916</v>
      </c>
      <c r="B884" t="s">
        <v>1917</v>
      </c>
      <c r="C884" t="s">
        <v>3144</v>
      </c>
      <c r="D884" t="s">
        <v>325</v>
      </c>
      <c r="E884">
        <v>3743.2212696449901</v>
      </c>
      <c r="F884">
        <v>370.65</v>
      </c>
      <c r="G884">
        <v>52.375911584384397</v>
      </c>
      <c r="H884">
        <v>46.477410827204601</v>
      </c>
      <c r="I884">
        <v>80.331353318585201</v>
      </c>
      <c r="J884">
        <v>6.6316310324377703</v>
      </c>
      <c r="K884">
        <v>318.339735334723</v>
      </c>
      <c r="M884">
        <v>55.716846376350603</v>
      </c>
      <c r="N884">
        <v>1.0472721925327</v>
      </c>
      <c r="O884">
        <v>17.118575475516</v>
      </c>
      <c r="P884">
        <v>146.11553784860499</v>
      </c>
    </row>
    <row r="885" spans="1:17" hidden="1" x14ac:dyDescent="0.3">
      <c r="A885" t="s">
        <v>1918</v>
      </c>
      <c r="B885" t="s">
        <v>1919</v>
      </c>
      <c r="C885" t="s">
        <v>3144</v>
      </c>
      <c r="D885" t="s">
        <v>21</v>
      </c>
      <c r="E885">
        <v>3739.8931372050001</v>
      </c>
      <c r="F885">
        <v>637.1</v>
      </c>
      <c r="G885">
        <v>62.382356525682802</v>
      </c>
      <c r="H885">
        <v>-4.1151993450787296</v>
      </c>
      <c r="I885">
        <v>18.6879110205583</v>
      </c>
      <c r="J885">
        <v>11.575710401256901</v>
      </c>
      <c r="K885">
        <v>637.68210267638699</v>
      </c>
      <c r="L885">
        <v>518.88606414920901</v>
      </c>
      <c r="M885">
        <v>62.762114770372598</v>
      </c>
      <c r="N885">
        <v>0.75637244078648203</v>
      </c>
      <c r="O885">
        <v>19.133574007220201</v>
      </c>
      <c r="P885">
        <v>123.504648307314</v>
      </c>
      <c r="Q885">
        <v>0.113450235991259</v>
      </c>
    </row>
    <row r="886" spans="1:17" hidden="1" x14ac:dyDescent="0.3">
      <c r="A886" t="s">
        <v>1920</v>
      </c>
      <c r="B886" t="s">
        <v>1921</v>
      </c>
      <c r="C886" t="s">
        <v>3144</v>
      </c>
      <c r="D886" t="s">
        <v>1060</v>
      </c>
      <c r="E886">
        <v>3730.8735000000001</v>
      </c>
      <c r="F886">
        <v>61.44</v>
      </c>
      <c r="G886">
        <v>-38.8422086034522</v>
      </c>
      <c r="H886">
        <v>-1.93694012355657</v>
      </c>
      <c r="I886">
        <v>-19.610266981756102</v>
      </c>
      <c r="J886">
        <v>4.0957351755207698</v>
      </c>
      <c r="K886">
        <v>63.221059183134102</v>
      </c>
      <c r="L886">
        <v>65.783061016718193</v>
      </c>
      <c r="M886">
        <v>80.428401478298795</v>
      </c>
      <c r="N886">
        <v>0.84733002984329497</v>
      </c>
      <c r="O886">
        <v>16.2923177083333</v>
      </c>
      <c r="P886">
        <v>0.72131147540983598</v>
      </c>
      <c r="Q886">
        <v>-6.679688381315E-3</v>
      </c>
    </row>
    <row r="887" spans="1:17" hidden="1" x14ac:dyDescent="0.3">
      <c r="A887" t="s">
        <v>1922</v>
      </c>
      <c r="B887" t="s">
        <v>1923</v>
      </c>
      <c r="C887" t="s">
        <v>3144</v>
      </c>
      <c r="D887" t="s">
        <v>140</v>
      </c>
      <c r="E887">
        <v>3728.64410086</v>
      </c>
      <c r="F887">
        <v>298.45</v>
      </c>
      <c r="G887">
        <v>6.5093766960919703</v>
      </c>
      <c r="H887">
        <v>-11.348989096300601</v>
      </c>
      <c r="I887">
        <v>19.258914932853301</v>
      </c>
      <c r="J887">
        <v>0.53637952599375804</v>
      </c>
      <c r="K887">
        <v>354.965812100314</v>
      </c>
      <c r="M887">
        <v>21.738311460185201</v>
      </c>
      <c r="N887">
        <v>0.65949996155701096</v>
      </c>
      <c r="O887">
        <v>77.584184955603902</v>
      </c>
      <c r="P887">
        <v>76.180637544273793</v>
      </c>
    </row>
    <row r="888" spans="1:17" x14ac:dyDescent="0.3">
      <c r="A888" t="s">
        <v>1924</v>
      </c>
      <c r="B888" t="s">
        <v>1925</v>
      </c>
      <c r="C888" t="s">
        <v>3129</v>
      </c>
      <c r="D888" t="s">
        <v>24</v>
      </c>
      <c r="E888">
        <v>3728.06178804</v>
      </c>
      <c r="F888">
        <v>114.96</v>
      </c>
      <c r="G888">
        <v>-30.364550843361201</v>
      </c>
      <c r="H888">
        <v>-0.945127689645331</v>
      </c>
      <c r="I888">
        <v>-19.1869054920877</v>
      </c>
      <c r="J888">
        <v>0.74880310826029794</v>
      </c>
      <c r="K888">
        <v>122.860993496974</v>
      </c>
      <c r="L888">
        <v>126.137892826396</v>
      </c>
      <c r="M888">
        <v>32.797026661617103</v>
      </c>
      <c r="N888">
        <v>1.17387449188596</v>
      </c>
      <c r="O888">
        <v>42.179888656924099</v>
      </c>
      <c r="P888">
        <v>4.6041856232938896</v>
      </c>
      <c r="Q888">
        <v>2.0655935037042002E-2</v>
      </c>
    </row>
    <row r="889" spans="1:17" hidden="1" x14ac:dyDescent="0.3">
      <c r="A889" t="s">
        <v>1926</v>
      </c>
      <c r="B889" t="s">
        <v>1927</v>
      </c>
      <c r="C889" t="s">
        <v>3144</v>
      </c>
      <c r="D889" t="s">
        <v>745</v>
      </c>
      <c r="E889">
        <v>3724.7253936799998</v>
      </c>
      <c r="F889">
        <v>162.32</v>
      </c>
      <c r="G889">
        <v>9.6680851399023595</v>
      </c>
      <c r="H889">
        <v>7.2237409859903297</v>
      </c>
      <c r="I889">
        <v>-0.68984280522501396</v>
      </c>
      <c r="J889">
        <v>4.0428666460859297</v>
      </c>
      <c r="K889">
        <v>159.29078768127201</v>
      </c>
      <c r="L889">
        <v>149.619223494799</v>
      </c>
      <c r="M889">
        <v>58.331342908403499</v>
      </c>
      <c r="N889">
        <v>0.65857498156914096</v>
      </c>
      <c r="O889">
        <v>7.8117299162148797</v>
      </c>
      <c r="P889">
        <v>43.836951705804097</v>
      </c>
      <c r="Q889">
        <v>8.2626113561340003E-3</v>
      </c>
    </row>
    <row r="890" spans="1:17" x14ac:dyDescent="0.3">
      <c r="A890" t="s">
        <v>1928</v>
      </c>
      <c r="B890" t="s">
        <v>1929</v>
      </c>
      <c r="C890" t="s">
        <v>3127</v>
      </c>
      <c r="D890" t="s">
        <v>276</v>
      </c>
      <c r="E890">
        <v>3716.6909077</v>
      </c>
      <c r="F890">
        <v>2053.75</v>
      </c>
      <c r="G890">
        <v>59.721552004067497</v>
      </c>
      <c r="H890">
        <v>-10.7804028763149</v>
      </c>
      <c r="I890">
        <v>17.620251322138198</v>
      </c>
      <c r="J890">
        <v>-0.85404447713416398</v>
      </c>
      <c r="K890">
        <v>2351.6232654435698</v>
      </c>
      <c r="L890">
        <v>1982.93307197384</v>
      </c>
      <c r="M890">
        <v>25.0425232835311</v>
      </c>
      <c r="N890">
        <v>0.453152894367507</v>
      </c>
      <c r="O890">
        <v>36.335970785149101</v>
      </c>
      <c r="P890">
        <v>85.314685314685306</v>
      </c>
      <c r="Q890">
        <v>5.9048768964059997E-3</v>
      </c>
    </row>
    <row r="891" spans="1:17" x14ac:dyDescent="0.3">
      <c r="A891" t="s">
        <v>1930</v>
      </c>
      <c r="B891" t="s">
        <v>1931</v>
      </c>
      <c r="C891" t="s">
        <v>3141</v>
      </c>
      <c r="D891" t="s">
        <v>140</v>
      </c>
      <c r="E891">
        <v>3700.0531730849998</v>
      </c>
      <c r="F891">
        <v>544.9</v>
      </c>
      <c r="G891">
        <v>-27.673814286650799</v>
      </c>
      <c r="H891">
        <v>13.809559619368599</v>
      </c>
      <c r="I891">
        <v>-5.2873212626272004</v>
      </c>
      <c r="J891">
        <v>-3.1675049686124401</v>
      </c>
      <c r="K891">
        <v>544.737881876095</v>
      </c>
      <c r="L891">
        <v>522.17926591888795</v>
      </c>
      <c r="M891">
        <v>43.263329568251699</v>
      </c>
      <c r="N891">
        <v>2.4253021659842902</v>
      </c>
      <c r="O891">
        <v>22.407781244264999</v>
      </c>
      <c r="P891">
        <v>28.211764705882299</v>
      </c>
    </row>
    <row r="892" spans="1:17" hidden="1" x14ac:dyDescent="0.3">
      <c r="A892" t="s">
        <v>1932</v>
      </c>
      <c r="B892" t="s">
        <v>1933</v>
      </c>
      <c r="C892" t="s">
        <v>3144</v>
      </c>
      <c r="D892" t="s">
        <v>469</v>
      </c>
      <c r="E892">
        <v>3697.1991902699901</v>
      </c>
      <c r="F892">
        <v>583.95000000000005</v>
      </c>
      <c r="G892">
        <v>35.281398838695701</v>
      </c>
      <c r="I892">
        <v>34.710558623571103</v>
      </c>
      <c r="K892">
        <v>555.13151102030702</v>
      </c>
      <c r="L892">
        <v>481.76224515429197</v>
      </c>
      <c r="M892">
        <v>64.780785260819798</v>
      </c>
      <c r="N892">
        <v>2.6305872999828401</v>
      </c>
      <c r="O892">
        <v>5.9851014641664397</v>
      </c>
      <c r="P892">
        <v>77.492401215805501</v>
      </c>
      <c r="Q892">
        <v>-3.9150349227047E-2</v>
      </c>
    </row>
    <row r="893" spans="1:17" hidden="1" x14ac:dyDescent="0.3">
      <c r="A893" t="s">
        <v>1934</v>
      </c>
      <c r="B893" t="s">
        <v>1935</v>
      </c>
      <c r="C893" t="s">
        <v>3144</v>
      </c>
      <c r="D893" t="s">
        <v>779</v>
      </c>
      <c r="E893">
        <v>3685.3369776999998</v>
      </c>
      <c r="F893">
        <v>765.1</v>
      </c>
      <c r="G893">
        <v>-48.528832933670699</v>
      </c>
      <c r="H893">
        <v>-9.5452674314070993</v>
      </c>
      <c r="I893">
        <v>-22.168465739649001</v>
      </c>
      <c r="J893">
        <v>-0.33301883098214802</v>
      </c>
      <c r="K893">
        <v>844.81013033897102</v>
      </c>
      <c r="L893">
        <v>880.57940314787697</v>
      </c>
      <c r="M893">
        <v>24.667970637498801</v>
      </c>
      <c r="N893">
        <v>0.59288448049178499</v>
      </c>
      <c r="O893">
        <v>35.929943798196298</v>
      </c>
      <c r="P893">
        <v>6.4412910406232697</v>
      </c>
      <c r="Q893">
        <v>-9.0359865986564994E-2</v>
      </c>
    </row>
    <row r="894" spans="1:17" hidden="1" x14ac:dyDescent="0.3">
      <c r="A894" t="s">
        <v>1936</v>
      </c>
      <c r="B894" t="s">
        <v>1937</v>
      </c>
      <c r="C894" t="s">
        <v>3144</v>
      </c>
      <c r="D894" t="s">
        <v>485</v>
      </c>
      <c r="E894">
        <v>3684.9882550000002</v>
      </c>
      <c r="F894">
        <v>253.9</v>
      </c>
      <c r="G894">
        <v>45.331565333606001</v>
      </c>
      <c r="H894">
        <v>-4.38570256590081</v>
      </c>
      <c r="I894">
        <v>25.857299995630299</v>
      </c>
      <c r="J894">
        <v>-1.7547788638375901</v>
      </c>
      <c r="K894">
        <v>264.57051548172399</v>
      </c>
      <c r="L894">
        <v>210.669576106758</v>
      </c>
      <c r="M894">
        <v>25.789072211490801</v>
      </c>
      <c r="N894">
        <v>0.35127520106287802</v>
      </c>
      <c r="O894">
        <v>20.007877116975099</v>
      </c>
      <c r="P894">
        <v>86.554004408523099</v>
      </c>
      <c r="Q894">
        <v>0.23145751794421901</v>
      </c>
    </row>
    <row r="895" spans="1:17" hidden="1" x14ac:dyDescent="0.3">
      <c r="A895" t="s">
        <v>1938</v>
      </c>
      <c r="B895" t="s">
        <v>1939</v>
      </c>
      <c r="C895" t="s">
        <v>3144</v>
      </c>
      <c r="D895" t="s">
        <v>83</v>
      </c>
      <c r="E895">
        <v>3659.72073831748</v>
      </c>
      <c r="F895">
        <v>2798.7</v>
      </c>
      <c r="G895">
        <v>550.66737176848801</v>
      </c>
      <c r="H895">
        <v>-1.3797463411263999</v>
      </c>
      <c r="I895">
        <v>138.00842751240199</v>
      </c>
      <c r="J895">
        <v>8.7663046284312607</v>
      </c>
      <c r="K895">
        <v>2469.6017827088499</v>
      </c>
      <c r="L895">
        <v>1704.16914889431</v>
      </c>
      <c r="M895">
        <v>58.022691378153901</v>
      </c>
      <c r="N895">
        <v>1.2495352103174799</v>
      </c>
      <c r="O895">
        <v>5.4060813949333699</v>
      </c>
      <c r="P895">
        <v>648.31550802138997</v>
      </c>
    </row>
    <row r="896" spans="1:17" hidden="1" x14ac:dyDescent="0.3">
      <c r="A896" t="s">
        <v>1940</v>
      </c>
      <c r="B896" t="s">
        <v>1941</v>
      </c>
      <c r="C896" t="s">
        <v>3144</v>
      </c>
      <c r="D896" t="s">
        <v>83</v>
      </c>
      <c r="E896">
        <v>3656.9771461999999</v>
      </c>
      <c r="F896">
        <v>1558.6</v>
      </c>
      <c r="G896">
        <v>115.14215298076</v>
      </c>
      <c r="H896">
        <v>1.1252858146332001</v>
      </c>
      <c r="I896">
        <v>56.425309038326802</v>
      </c>
      <c r="J896">
        <v>2.01647117222321</v>
      </c>
      <c r="K896">
        <v>1498.6213124769699</v>
      </c>
      <c r="L896">
        <v>1154.1150003365201</v>
      </c>
      <c r="M896">
        <v>44.9148344569304</v>
      </c>
      <c r="N896">
        <v>1.08474054018844</v>
      </c>
      <c r="O896">
        <v>13.8489670216861</v>
      </c>
      <c r="P896">
        <v>202.317912908544</v>
      </c>
      <c r="Q896">
        <v>0.187263398511783</v>
      </c>
    </row>
    <row r="897" spans="1:17" hidden="1" x14ac:dyDescent="0.3">
      <c r="A897" t="s">
        <v>1942</v>
      </c>
      <c r="B897" t="s">
        <v>1943</v>
      </c>
      <c r="C897" t="s">
        <v>3144</v>
      </c>
      <c r="D897" t="s">
        <v>117</v>
      </c>
      <c r="E897">
        <v>3655.5819149399999</v>
      </c>
      <c r="F897">
        <v>1064</v>
      </c>
      <c r="G897">
        <v>20.482820116600099</v>
      </c>
      <c r="H897">
        <v>-8.95195899886264</v>
      </c>
      <c r="I897">
        <v>1.7047953753671199</v>
      </c>
      <c r="J897">
        <v>-2.2312823468398602</v>
      </c>
      <c r="K897">
        <v>1097.91837982068</v>
      </c>
      <c r="L897">
        <v>949.47746144017799</v>
      </c>
      <c r="M897">
        <v>32.166268685518098</v>
      </c>
      <c r="N897">
        <v>0.72468992518683495</v>
      </c>
      <c r="O897">
        <v>25</v>
      </c>
      <c r="P897">
        <v>49.848602211111803</v>
      </c>
      <c r="Q897">
        <v>0.135552592533075</v>
      </c>
    </row>
    <row r="898" spans="1:17" hidden="1" x14ac:dyDescent="0.3">
      <c r="A898" t="s">
        <v>1944</v>
      </c>
      <c r="B898" t="s">
        <v>1945</v>
      </c>
      <c r="C898" t="s">
        <v>3144</v>
      </c>
      <c r="D898" t="s">
        <v>83</v>
      </c>
      <c r="E898">
        <v>3652.5171816000002</v>
      </c>
      <c r="F898">
        <v>2785.2</v>
      </c>
      <c r="G898">
        <v>10.505550731789601</v>
      </c>
      <c r="H898">
        <v>-8.3400000893047501</v>
      </c>
      <c r="I898">
        <v>-1.6233961245453801</v>
      </c>
      <c r="J898">
        <v>3.3520015674942099</v>
      </c>
      <c r="K898">
        <v>3100.4002447472999</v>
      </c>
      <c r="L898">
        <v>2805.6391767458399</v>
      </c>
      <c r="M898">
        <v>42.386940247092198</v>
      </c>
      <c r="N898">
        <v>1.0737305318849499</v>
      </c>
      <c r="O898">
        <v>36.982981473502797</v>
      </c>
      <c r="P898">
        <v>52.492540173560698</v>
      </c>
      <c r="Q898">
        <v>0.180496217884831</v>
      </c>
    </row>
    <row r="899" spans="1:17" x14ac:dyDescent="0.3">
      <c r="A899" t="s">
        <v>1946</v>
      </c>
      <c r="B899" t="s">
        <v>1947</v>
      </c>
      <c r="C899" t="s">
        <v>3143</v>
      </c>
      <c r="D899" t="s">
        <v>276</v>
      </c>
      <c r="E899">
        <v>3649.2604574400002</v>
      </c>
      <c r="F899">
        <v>140.21</v>
      </c>
      <c r="G899">
        <v>28.935006678762601</v>
      </c>
      <c r="H899">
        <v>-9.9146106554338793</v>
      </c>
      <c r="I899">
        <v>24.875764010541999</v>
      </c>
      <c r="J899">
        <v>0.50182474477583805</v>
      </c>
      <c r="K899">
        <v>151.46428744625999</v>
      </c>
      <c r="L899">
        <v>125.253628227441</v>
      </c>
      <c r="M899">
        <v>32.811297194578898</v>
      </c>
      <c r="N899">
        <v>0.486671855836175</v>
      </c>
      <c r="O899">
        <v>26.239212609656899</v>
      </c>
      <c r="P899">
        <v>71.825980392156794</v>
      </c>
      <c r="Q899">
        <v>1.2620440550292E-2</v>
      </c>
    </row>
    <row r="900" spans="1:17" x14ac:dyDescent="0.3">
      <c r="A900" t="s">
        <v>1948</v>
      </c>
      <c r="B900" t="s">
        <v>1949</v>
      </c>
      <c r="C900" t="s">
        <v>3138</v>
      </c>
      <c r="D900" t="s">
        <v>48</v>
      </c>
      <c r="E900">
        <v>3640.9517298000001</v>
      </c>
      <c r="F900">
        <v>2091.0500000000002</v>
      </c>
      <c r="G900">
        <v>-3.8523140628277499</v>
      </c>
      <c r="H900">
        <v>5.5409281154959604</v>
      </c>
      <c r="I900">
        <v>11.8584183559751</v>
      </c>
      <c r="J900">
        <v>9.7604284031047399</v>
      </c>
      <c r="K900">
        <v>1995.0312814976601</v>
      </c>
      <c r="L900">
        <v>1801.9387518124199</v>
      </c>
      <c r="M900">
        <v>69.333672610290805</v>
      </c>
      <c r="N900">
        <v>0.64458557926272897</v>
      </c>
      <c r="O900">
        <v>8.2948757801104502</v>
      </c>
      <c r="P900">
        <v>47.8818953323904</v>
      </c>
      <c r="Q900">
        <v>6.6187728605051996E-2</v>
      </c>
    </row>
    <row r="901" spans="1:17" hidden="1" x14ac:dyDescent="0.3">
      <c r="A901" t="s">
        <v>1950</v>
      </c>
      <c r="B901" t="s">
        <v>1951</v>
      </c>
      <c r="C901" t="s">
        <v>3144</v>
      </c>
      <c r="D901" t="s">
        <v>83</v>
      </c>
      <c r="E901">
        <v>3616.0828309199901</v>
      </c>
      <c r="F901">
        <v>310.2</v>
      </c>
      <c r="G901">
        <v>121.79707985208201</v>
      </c>
      <c r="H901">
        <v>1.83234348612866</v>
      </c>
      <c r="I901">
        <v>56.057137545208697</v>
      </c>
      <c r="J901">
        <v>-2.75036022903641</v>
      </c>
      <c r="K901">
        <v>302.61953854782502</v>
      </c>
      <c r="L901">
        <v>219.57009128376899</v>
      </c>
      <c r="M901">
        <v>39.902090499282998</v>
      </c>
      <c r="N901">
        <v>0.47352766767748</v>
      </c>
      <c r="O901">
        <v>28.949065119277801</v>
      </c>
      <c r="P901">
        <v>157.962577962577</v>
      </c>
      <c r="Q901">
        <v>5.6428058954491003E-2</v>
      </c>
    </row>
    <row r="902" spans="1:17" hidden="1" x14ac:dyDescent="0.3">
      <c r="A902" t="s">
        <v>1952</v>
      </c>
      <c r="B902" t="s">
        <v>1953</v>
      </c>
      <c r="C902" t="s">
        <v>3144</v>
      </c>
      <c r="D902" t="s">
        <v>51</v>
      </c>
      <c r="E902">
        <v>3615.231356412</v>
      </c>
      <c r="F902">
        <v>131.88</v>
      </c>
      <c r="G902">
        <v>49.910215511778901</v>
      </c>
      <c r="H902">
        <v>-10.7781147542215</v>
      </c>
      <c r="I902">
        <v>27.597408881445599</v>
      </c>
      <c r="J902">
        <v>3.5437096081227</v>
      </c>
      <c r="K902">
        <v>143.36277424272501</v>
      </c>
      <c r="L902">
        <v>118.46628058184901</v>
      </c>
      <c r="M902">
        <v>36.805963627332901</v>
      </c>
      <c r="N902">
        <v>0.30847584620252699</v>
      </c>
      <c r="O902">
        <v>28.1468001213224</v>
      </c>
      <c r="P902">
        <v>77.855697909642601</v>
      </c>
      <c r="Q902">
        <v>1.0794212774851999E-2</v>
      </c>
    </row>
    <row r="903" spans="1:17" hidden="1" x14ac:dyDescent="0.3">
      <c r="A903" t="s">
        <v>1954</v>
      </c>
      <c r="B903" t="s">
        <v>1955</v>
      </c>
      <c r="C903" t="s">
        <v>3144</v>
      </c>
      <c r="E903">
        <v>3597.0725000000002</v>
      </c>
      <c r="F903">
        <v>638.79999999999995</v>
      </c>
      <c r="G903">
        <v>749.26370734493503</v>
      </c>
      <c r="H903">
        <v>6.1338492792107697</v>
      </c>
      <c r="I903">
        <v>-15.4992355436582</v>
      </c>
      <c r="J903">
        <v>8.3350161092516597</v>
      </c>
      <c r="K903">
        <v>636.72399935743704</v>
      </c>
      <c r="L903">
        <v>518.09098378996396</v>
      </c>
      <c r="M903">
        <v>67.678966288449402</v>
      </c>
      <c r="N903">
        <v>1.0304012467205199</v>
      </c>
      <c r="O903">
        <v>24.084220413274799</v>
      </c>
      <c r="P903">
        <v>778.67950481430501</v>
      </c>
      <c r="Q903">
        <v>0.16624630964849699</v>
      </c>
    </row>
    <row r="904" spans="1:17" x14ac:dyDescent="0.3">
      <c r="A904" t="s">
        <v>1956</v>
      </c>
      <c r="B904" t="s">
        <v>1957</v>
      </c>
      <c r="C904" t="s">
        <v>3141</v>
      </c>
      <c r="D904" t="s">
        <v>117</v>
      </c>
      <c r="E904">
        <v>3596.2302060000002</v>
      </c>
      <c r="F904">
        <v>627.85</v>
      </c>
      <c r="G904">
        <v>-4.8291561192332999</v>
      </c>
      <c r="H904">
        <v>11.5103645956841</v>
      </c>
      <c r="I904">
        <v>-2.27679826356766</v>
      </c>
      <c r="J904">
        <v>3.0280802914462601</v>
      </c>
      <c r="K904">
        <v>597.11237790934797</v>
      </c>
      <c r="L904">
        <v>572.554985247795</v>
      </c>
      <c r="M904">
        <v>56.644270488270401</v>
      </c>
      <c r="N904">
        <v>1.33678364683705</v>
      </c>
      <c r="O904">
        <v>10.209444931114099</v>
      </c>
      <c r="P904">
        <v>36.489130434782602</v>
      </c>
      <c r="Q904">
        <v>0.13068803395839501</v>
      </c>
    </row>
    <row r="905" spans="1:17" x14ac:dyDescent="0.3">
      <c r="A905" t="s">
        <v>1958</v>
      </c>
      <c r="B905" t="s">
        <v>1959</v>
      </c>
      <c r="C905" t="s">
        <v>3141</v>
      </c>
      <c r="D905" t="s">
        <v>540</v>
      </c>
      <c r="E905">
        <v>3587.1998815349998</v>
      </c>
      <c r="F905">
        <v>305.95</v>
      </c>
      <c r="G905">
        <v>-22.959963223189199</v>
      </c>
      <c r="H905">
        <v>-3.6387295059999598</v>
      </c>
      <c r="I905">
        <v>-13.3013303429994</v>
      </c>
      <c r="J905">
        <v>1.8203801901291501</v>
      </c>
      <c r="K905">
        <v>341.827482873858</v>
      </c>
      <c r="L905">
        <v>333.05933922075502</v>
      </c>
      <c r="M905">
        <v>29.007152955249101</v>
      </c>
      <c r="N905">
        <v>0.41298460687588501</v>
      </c>
      <c r="O905">
        <v>47.703873181892398</v>
      </c>
      <c r="P905">
        <v>30.025499362515902</v>
      </c>
    </row>
    <row r="906" spans="1:17" hidden="1" x14ac:dyDescent="0.3">
      <c r="A906" t="s">
        <v>1960</v>
      </c>
      <c r="B906" t="s">
        <v>1961</v>
      </c>
      <c r="C906" t="s">
        <v>3144</v>
      </c>
      <c r="D906" t="s">
        <v>135</v>
      </c>
      <c r="E906">
        <v>3584.2264077199902</v>
      </c>
      <c r="F906">
        <v>774.15</v>
      </c>
      <c r="G906">
        <v>102.738465123522</v>
      </c>
      <c r="H906">
        <v>4.3767865993558202</v>
      </c>
      <c r="I906">
        <v>0.275194295151516</v>
      </c>
      <c r="J906">
        <v>-1.39744296803199</v>
      </c>
      <c r="K906">
        <v>751.09618572386705</v>
      </c>
      <c r="L906">
        <v>646.49225987436205</v>
      </c>
      <c r="M906">
        <v>48.828221642766799</v>
      </c>
      <c r="N906">
        <v>2.52447309726419</v>
      </c>
      <c r="O906">
        <v>16.514887295743701</v>
      </c>
      <c r="P906">
        <v>150.53398058252401</v>
      </c>
      <c r="Q906">
        <v>0.14670268997650099</v>
      </c>
    </row>
    <row r="907" spans="1:17" hidden="1" x14ac:dyDescent="0.3">
      <c r="A907" t="s">
        <v>1962</v>
      </c>
      <c r="B907" t="s">
        <v>1963</v>
      </c>
      <c r="C907" t="s">
        <v>3144</v>
      </c>
      <c r="D907" t="s">
        <v>1964</v>
      </c>
      <c r="E907">
        <v>3569.92425</v>
      </c>
      <c r="F907">
        <v>1309.45</v>
      </c>
      <c r="G907">
        <v>83.599165616390394</v>
      </c>
      <c r="H907">
        <v>-6.2536759539917997</v>
      </c>
      <c r="I907">
        <v>9.6286700268869101</v>
      </c>
      <c r="J907">
        <v>2.9456057530800401</v>
      </c>
      <c r="K907">
        <v>1429.7108110630199</v>
      </c>
      <c r="L907">
        <v>1237.62360435353</v>
      </c>
      <c r="M907">
        <v>47.901892404773697</v>
      </c>
      <c r="N907">
        <v>0.35686495668421903</v>
      </c>
      <c r="O907">
        <v>27.530642636221302</v>
      </c>
      <c r="P907">
        <v>112.02234455958499</v>
      </c>
      <c r="Q907">
        <v>1.6283262234064001E-2</v>
      </c>
    </row>
    <row r="908" spans="1:17" hidden="1" x14ac:dyDescent="0.3">
      <c r="A908" t="s">
        <v>1965</v>
      </c>
      <c r="B908" t="s">
        <v>1966</v>
      </c>
      <c r="C908" t="s">
        <v>3144</v>
      </c>
      <c r="D908" t="s">
        <v>217</v>
      </c>
      <c r="E908">
        <v>3553.2448563599901</v>
      </c>
      <c r="F908">
        <v>518.65</v>
      </c>
      <c r="G908">
        <v>121.637646958836</v>
      </c>
      <c r="H908">
        <v>-4.8327606388846203</v>
      </c>
      <c r="I908">
        <v>45.966060000192499</v>
      </c>
      <c r="J908">
        <v>2.3127603019585701</v>
      </c>
      <c r="K908">
        <v>571.70523299817796</v>
      </c>
      <c r="L908">
        <v>446.40463707780299</v>
      </c>
      <c r="M908">
        <v>31.938589531979002</v>
      </c>
      <c r="N908">
        <v>0.20900285242423999</v>
      </c>
      <c r="O908">
        <v>33.808927022076503</v>
      </c>
      <c r="P908">
        <v>189.74860335195501</v>
      </c>
      <c r="Q908">
        <v>0.184177074411839</v>
      </c>
    </row>
    <row r="909" spans="1:17" hidden="1" x14ac:dyDescent="0.3">
      <c r="A909" t="s">
        <v>1967</v>
      </c>
      <c r="B909" t="s">
        <v>1968</v>
      </c>
      <c r="C909" t="s">
        <v>3144</v>
      </c>
      <c r="D909" t="s">
        <v>287</v>
      </c>
      <c r="E909">
        <v>3552.422928</v>
      </c>
      <c r="F909">
        <v>154.75</v>
      </c>
      <c r="G909">
        <v>66.670340122370803</v>
      </c>
      <c r="H909">
        <v>-13.994811880537601</v>
      </c>
      <c r="I909">
        <v>172.254238368209</v>
      </c>
      <c r="J909">
        <v>-2.1513561890282702</v>
      </c>
      <c r="K909">
        <v>185.41799076408699</v>
      </c>
      <c r="L909">
        <v>141.26030566575099</v>
      </c>
      <c r="M909">
        <v>40.916133001717697</v>
      </c>
      <c r="N909">
        <v>3.3379107701109101</v>
      </c>
      <c r="O909">
        <v>68.659127625201904</v>
      </c>
      <c r="P909">
        <v>235.828993055555</v>
      </c>
      <c r="Q909">
        <v>0.20981067573609499</v>
      </c>
    </row>
    <row r="910" spans="1:17" x14ac:dyDescent="0.3">
      <c r="A910" t="s">
        <v>1969</v>
      </c>
      <c r="B910" t="s">
        <v>1970</v>
      </c>
      <c r="C910" t="s">
        <v>3146</v>
      </c>
      <c r="D910" t="s">
        <v>1971</v>
      </c>
      <c r="E910">
        <v>3547.2894179999998</v>
      </c>
      <c r="F910">
        <v>19.11</v>
      </c>
      <c r="G910">
        <v>-27.149006801910399</v>
      </c>
      <c r="H910">
        <v>-1.73000502663555</v>
      </c>
      <c r="I910">
        <v>-22.875998608092502</v>
      </c>
      <c r="J910">
        <v>1.30893549066882</v>
      </c>
      <c r="K910">
        <v>21.1307523636961</v>
      </c>
      <c r="L910">
        <v>21.206838136955099</v>
      </c>
      <c r="M910">
        <v>33.034478615553098</v>
      </c>
      <c r="N910">
        <v>0.49432346204923899</v>
      </c>
      <c r="O910">
        <v>46.2585034013605</v>
      </c>
      <c r="P910">
        <v>12.4117647058823</v>
      </c>
      <c r="Q910">
        <v>-6.5394789586837004E-2</v>
      </c>
    </row>
    <row r="911" spans="1:17" hidden="1" x14ac:dyDescent="0.3">
      <c r="A911" t="s">
        <v>1972</v>
      </c>
      <c r="B911" t="s">
        <v>1973</v>
      </c>
      <c r="C911" t="s">
        <v>3144</v>
      </c>
      <c r="D911" t="s">
        <v>403</v>
      </c>
      <c r="E911">
        <v>3546.0358845750002</v>
      </c>
      <c r="F911">
        <v>1000.8</v>
      </c>
      <c r="G911">
        <v>49.599411221970698</v>
      </c>
      <c r="H911">
        <v>-4.0383548718015998</v>
      </c>
      <c r="I911">
        <v>36.008587232388798</v>
      </c>
      <c r="J911">
        <v>6.6007222613485004</v>
      </c>
      <c r="K911">
        <v>1001.64549155313</v>
      </c>
      <c r="L911">
        <v>806.55738547735302</v>
      </c>
      <c r="M911">
        <v>49.797950329440702</v>
      </c>
      <c r="N911">
        <v>0.42876555539669697</v>
      </c>
      <c r="O911">
        <v>35.8912869704236</v>
      </c>
      <c r="P911">
        <v>95.583349618917296</v>
      </c>
      <c r="Q911">
        <v>7.817515615607E-3</v>
      </c>
    </row>
    <row r="912" spans="1:17" x14ac:dyDescent="0.3">
      <c r="A912" t="s">
        <v>1974</v>
      </c>
      <c r="B912" t="s">
        <v>1975</v>
      </c>
      <c r="C912" t="s">
        <v>3141</v>
      </c>
      <c r="D912" t="s">
        <v>276</v>
      </c>
      <c r="E912">
        <v>3527.5709549399999</v>
      </c>
      <c r="F912">
        <v>1085.75</v>
      </c>
      <c r="G912">
        <v>-31.098444547940499</v>
      </c>
      <c r="H912">
        <v>-7.0432344610070698</v>
      </c>
      <c r="I912">
        <v>10.0685433617348</v>
      </c>
      <c r="J912">
        <v>2.07258018747455</v>
      </c>
      <c r="K912">
        <v>1158.8342146841601</v>
      </c>
      <c r="L912">
        <v>1080.0683441164299</v>
      </c>
      <c r="M912">
        <v>31.2234955014127</v>
      </c>
      <c r="N912">
        <v>0.35218266755934902</v>
      </c>
      <c r="O912">
        <v>26.6405710338475</v>
      </c>
      <c r="P912">
        <v>44.448879132575001</v>
      </c>
      <c r="Q912">
        <v>-6.2721738449674005E-2</v>
      </c>
    </row>
    <row r="913" spans="1:17" x14ac:dyDescent="0.3">
      <c r="A913" t="s">
        <v>1976</v>
      </c>
      <c r="B913" t="s">
        <v>1977</v>
      </c>
      <c r="C913" t="s">
        <v>3140</v>
      </c>
      <c r="D913" t="s">
        <v>436</v>
      </c>
      <c r="E913">
        <v>3520.019409555</v>
      </c>
      <c r="F913">
        <v>473.25</v>
      </c>
      <c r="G913">
        <v>5.38513643947406</v>
      </c>
      <c r="H913">
        <v>4.6179677768167098</v>
      </c>
      <c r="I913">
        <v>-9.4662023828650597</v>
      </c>
      <c r="J913">
        <v>4.2305223440217601</v>
      </c>
      <c r="K913">
        <v>488.01352882343599</v>
      </c>
      <c r="L913">
        <v>461.10762500982003</v>
      </c>
      <c r="M913">
        <v>50.857787521669401</v>
      </c>
      <c r="N913">
        <v>0.68207924547336296</v>
      </c>
      <c r="O913">
        <v>17.2107765451664</v>
      </c>
      <c r="P913">
        <v>35.971843125987597</v>
      </c>
      <c r="Q913">
        <v>-8.5375668127224996E-2</v>
      </c>
    </row>
    <row r="914" spans="1:17" hidden="1" x14ac:dyDescent="0.3">
      <c r="A914" t="s">
        <v>1978</v>
      </c>
      <c r="B914" t="s">
        <v>1979</v>
      </c>
      <c r="C914" t="s">
        <v>3144</v>
      </c>
      <c r="D914" t="s">
        <v>57</v>
      </c>
      <c r="E914">
        <v>3515.5313626839902</v>
      </c>
      <c r="F914">
        <v>216.13</v>
      </c>
      <c r="G914">
        <v>21.971158546631901</v>
      </c>
      <c r="H914">
        <v>0.52468961141030102</v>
      </c>
      <c r="I914">
        <v>5.8444089325861501</v>
      </c>
      <c r="J914">
        <v>5.5105014917243098</v>
      </c>
      <c r="K914">
        <v>228.858341351186</v>
      </c>
      <c r="L914">
        <v>204.434471500851</v>
      </c>
      <c r="M914">
        <v>57.8450996598934</v>
      </c>
      <c r="N914">
        <v>0.71964881208792797</v>
      </c>
      <c r="O914">
        <v>24.878545319946301</v>
      </c>
      <c r="P914">
        <v>52.9582448690728</v>
      </c>
      <c r="Q914">
        <v>0.107533800092948</v>
      </c>
    </row>
    <row r="915" spans="1:17" hidden="1" x14ac:dyDescent="0.3">
      <c r="A915" t="s">
        <v>1980</v>
      </c>
      <c r="B915" t="s">
        <v>1981</v>
      </c>
      <c r="C915" t="s">
        <v>3144</v>
      </c>
      <c r="D915" t="s">
        <v>469</v>
      </c>
      <c r="E915">
        <v>3515.5225</v>
      </c>
      <c r="F915">
        <v>502.25</v>
      </c>
      <c r="G915">
        <v>128.01055037121299</v>
      </c>
      <c r="H915">
        <v>13.7198575501319</v>
      </c>
      <c r="I915">
        <v>133.14297178840101</v>
      </c>
      <c r="J915">
        <v>6.3546188115331796</v>
      </c>
      <c r="K915">
        <v>409.31111284763</v>
      </c>
      <c r="L915">
        <v>285.69018233727797</v>
      </c>
      <c r="M915">
        <v>61.552341200811902</v>
      </c>
      <c r="N915">
        <v>0.43978841451283301</v>
      </c>
      <c r="O915">
        <v>14.4848183175709</v>
      </c>
      <c r="P915">
        <v>183.757062146892</v>
      </c>
      <c r="Q915">
        <v>0.11118491458610399</v>
      </c>
    </row>
    <row r="916" spans="1:17" hidden="1" x14ac:dyDescent="0.3">
      <c r="A916" t="s">
        <v>1982</v>
      </c>
      <c r="B916" t="s">
        <v>1983</v>
      </c>
      <c r="C916" t="s">
        <v>3144</v>
      </c>
      <c r="D916" t="s">
        <v>48</v>
      </c>
      <c r="E916">
        <v>3504.1176449999998</v>
      </c>
      <c r="F916">
        <v>630.65</v>
      </c>
      <c r="G916">
        <v>-35.364752412722602</v>
      </c>
      <c r="H916">
        <v>-12.1513610630962</v>
      </c>
      <c r="I916">
        <v>-19.336474150056699</v>
      </c>
      <c r="J916">
        <v>-0.93691997819725703</v>
      </c>
      <c r="K916">
        <v>701.88498239361002</v>
      </c>
      <c r="M916">
        <v>16.581913734725202</v>
      </c>
      <c r="N916">
        <v>0.66430490425947597</v>
      </c>
      <c r="O916">
        <v>42.273844446206297</v>
      </c>
      <c r="P916">
        <v>14.6636363636363</v>
      </c>
    </row>
    <row r="917" spans="1:17" hidden="1" x14ac:dyDescent="0.3">
      <c r="A917" t="s">
        <v>1984</v>
      </c>
      <c r="B917" t="s">
        <v>1985</v>
      </c>
      <c r="C917" t="s">
        <v>3144</v>
      </c>
      <c r="D917" t="s">
        <v>48</v>
      </c>
      <c r="E917">
        <v>3498.69408621</v>
      </c>
      <c r="F917">
        <v>787.6</v>
      </c>
      <c r="G917">
        <v>-14.564324128832499</v>
      </c>
      <c r="H917">
        <v>-10.420809470204601</v>
      </c>
      <c r="I917">
        <v>-30.8450211964206</v>
      </c>
      <c r="J917">
        <v>3.59845394756662</v>
      </c>
      <c r="K917">
        <v>905.47102919339898</v>
      </c>
      <c r="L917">
        <v>896.681438875136</v>
      </c>
      <c r="M917">
        <v>41.723385030154503</v>
      </c>
      <c r="N917">
        <v>1.0413507904177199</v>
      </c>
      <c r="O917">
        <v>74.707973590655101</v>
      </c>
      <c r="P917">
        <v>18.733668341708501</v>
      </c>
    </row>
    <row r="918" spans="1:17" hidden="1" x14ac:dyDescent="0.3">
      <c r="A918" t="s">
        <v>1986</v>
      </c>
      <c r="B918" t="s">
        <v>1987</v>
      </c>
      <c r="C918" t="s">
        <v>3144</v>
      </c>
      <c r="D918" t="s">
        <v>190</v>
      </c>
      <c r="E918">
        <v>3483.5372255000002</v>
      </c>
      <c r="F918">
        <v>558.1</v>
      </c>
      <c r="G918">
        <v>12.5110610338906</v>
      </c>
      <c r="H918">
        <v>-6.48646856698132</v>
      </c>
      <c r="I918">
        <v>-1.3660523507206399</v>
      </c>
      <c r="J918">
        <v>7.2718297866019004</v>
      </c>
      <c r="K918">
        <v>593.96455997292298</v>
      </c>
      <c r="L918">
        <v>539.86012395852401</v>
      </c>
      <c r="M918">
        <v>50.637430746922902</v>
      </c>
      <c r="N918">
        <v>0.49616239039628601</v>
      </c>
      <c r="O918">
        <v>24.977602580182701</v>
      </c>
      <c r="P918">
        <v>61.627570228786503</v>
      </c>
      <c r="Q918">
        <v>7.6605138292021993E-2</v>
      </c>
    </row>
    <row r="919" spans="1:17" x14ac:dyDescent="0.3">
      <c r="A919" t="s">
        <v>1988</v>
      </c>
      <c r="B919" t="s">
        <v>1989</v>
      </c>
      <c r="C919" t="s">
        <v>3128</v>
      </c>
      <c r="D919" t="s">
        <v>21</v>
      </c>
      <c r="E919">
        <v>3467.5129532999999</v>
      </c>
      <c r="F919">
        <v>565.75</v>
      </c>
      <c r="G919">
        <v>-29.7107105910383</v>
      </c>
      <c r="H919">
        <v>-8.3062251018296092</v>
      </c>
      <c r="I919">
        <v>-17.549741200284501</v>
      </c>
      <c r="J919">
        <v>-2.8216621295319699</v>
      </c>
      <c r="K919">
        <v>619.39231811090201</v>
      </c>
      <c r="L919">
        <v>604.02363709792803</v>
      </c>
      <c r="M919">
        <v>23.1795494639094</v>
      </c>
      <c r="N919">
        <v>0.29879990415552099</v>
      </c>
      <c r="O919">
        <v>39.902783915156803</v>
      </c>
      <c r="P919">
        <v>25.7222222222222</v>
      </c>
      <c r="Q919">
        <v>5.1496487348311998E-2</v>
      </c>
    </row>
    <row r="920" spans="1:17" hidden="1" x14ac:dyDescent="0.3">
      <c r="A920" t="s">
        <v>1990</v>
      </c>
      <c r="B920" t="s">
        <v>1991</v>
      </c>
      <c r="C920" t="s">
        <v>3139</v>
      </c>
      <c r="D920" t="s">
        <v>292</v>
      </c>
      <c r="E920">
        <v>3466.5385720239901</v>
      </c>
      <c r="F920">
        <v>156.76</v>
      </c>
      <c r="G920">
        <v>-49.151531929089501</v>
      </c>
      <c r="H920">
        <v>-5.9584462557769298</v>
      </c>
      <c r="I920">
        <v>-34.698351502735697</v>
      </c>
      <c r="J920">
        <v>-0.906056456398729</v>
      </c>
      <c r="K920">
        <v>174.01415984359201</v>
      </c>
      <c r="M920">
        <v>32.437632831274001</v>
      </c>
      <c r="N920">
        <v>0.62241565891946105</v>
      </c>
      <c r="O920">
        <v>49.910691502934398</v>
      </c>
      <c r="P920">
        <v>7.0034129692832598</v>
      </c>
    </row>
    <row r="921" spans="1:17" hidden="1" x14ac:dyDescent="0.3">
      <c r="A921" t="s">
        <v>1992</v>
      </c>
      <c r="B921" t="s">
        <v>1993</v>
      </c>
      <c r="C921" t="s">
        <v>3144</v>
      </c>
      <c r="D921" t="s">
        <v>27</v>
      </c>
      <c r="E921">
        <v>3454.92</v>
      </c>
      <c r="F921">
        <v>52.09</v>
      </c>
      <c r="G921">
        <v>62.226045901665898</v>
      </c>
      <c r="H921">
        <v>-1.1399643390290599</v>
      </c>
      <c r="I921">
        <v>22.239839236331299</v>
      </c>
      <c r="J921">
        <v>7.5805458439118301</v>
      </c>
      <c r="K921">
        <v>56.869822925317898</v>
      </c>
      <c r="L921">
        <v>47.312492579595101</v>
      </c>
      <c r="M921">
        <v>49.793286881124899</v>
      </c>
      <c r="N921">
        <v>0.214123607223308</v>
      </c>
      <c r="O921">
        <v>95.6805528892301</v>
      </c>
      <c r="P921">
        <v>106.29702970296999</v>
      </c>
      <c r="Q921">
        <v>9.4929321993988999E-2</v>
      </c>
    </row>
    <row r="922" spans="1:17" hidden="1" x14ac:dyDescent="0.3">
      <c r="A922" t="s">
        <v>1994</v>
      </c>
      <c r="B922" t="s">
        <v>1995</v>
      </c>
      <c r="C922" t="s">
        <v>3144</v>
      </c>
      <c r="D922" t="s">
        <v>217</v>
      </c>
      <c r="E922">
        <v>3435.0568853250002</v>
      </c>
      <c r="F922">
        <v>175.99</v>
      </c>
      <c r="G922">
        <v>9.8400859418010498</v>
      </c>
      <c r="H922">
        <v>4.06686436521428</v>
      </c>
      <c r="I922">
        <v>24.670314933667001</v>
      </c>
      <c r="J922">
        <v>1.0536180713407799</v>
      </c>
      <c r="K922">
        <v>180.76327561642199</v>
      </c>
      <c r="L922">
        <v>150.21449940914999</v>
      </c>
      <c r="M922">
        <v>45.477725476942098</v>
      </c>
      <c r="N922">
        <v>1.31079713578541</v>
      </c>
      <c r="O922">
        <v>22.677424853684801</v>
      </c>
      <c r="P922">
        <v>69.956542732979202</v>
      </c>
      <c r="Q922">
        <v>0.160430477509209</v>
      </c>
    </row>
    <row r="923" spans="1:17" x14ac:dyDescent="0.3">
      <c r="A923" t="s">
        <v>1996</v>
      </c>
      <c r="B923" t="s">
        <v>1997</v>
      </c>
      <c r="C923" t="s">
        <v>3131</v>
      </c>
      <c r="D923" t="s">
        <v>195</v>
      </c>
      <c r="E923">
        <v>3430.1927356659999</v>
      </c>
      <c r="F923">
        <v>229.58</v>
      </c>
      <c r="G923">
        <v>-22.235171033492499</v>
      </c>
      <c r="H923">
        <v>-11.3268133870366</v>
      </c>
      <c r="I923">
        <v>-9.8172863451698404</v>
      </c>
      <c r="J923">
        <v>-0.43817691207207199</v>
      </c>
      <c r="K923">
        <v>258.82326494910899</v>
      </c>
      <c r="L923">
        <v>246.49906757155</v>
      </c>
      <c r="M923">
        <v>27.976371822905001</v>
      </c>
      <c r="N923">
        <v>0.553983957860539</v>
      </c>
      <c r="O923">
        <v>25.860266573743299</v>
      </c>
      <c r="P923">
        <v>14.9336670838548</v>
      </c>
      <c r="Q923">
        <v>-4.4275399215522003E-2</v>
      </c>
    </row>
    <row r="924" spans="1:17" hidden="1" x14ac:dyDescent="0.3">
      <c r="A924" t="s">
        <v>1998</v>
      </c>
      <c r="B924" t="s">
        <v>1999</v>
      </c>
      <c r="C924" t="s">
        <v>3144</v>
      </c>
      <c r="D924" t="s">
        <v>1629</v>
      </c>
      <c r="E924">
        <v>3429.28575271</v>
      </c>
      <c r="F924">
        <v>1977.5</v>
      </c>
      <c r="G924">
        <v>-9.41867606106055</v>
      </c>
      <c r="H924">
        <v>-15.5991231001532</v>
      </c>
      <c r="I924">
        <v>12.2489236069516</v>
      </c>
      <c r="J924">
        <v>-1.29799914431208</v>
      </c>
      <c r="K924">
        <v>2141.8927566508701</v>
      </c>
      <c r="L924">
        <v>1883.2434993777599</v>
      </c>
      <c r="M924">
        <v>27.392083042414502</v>
      </c>
      <c r="N924">
        <v>0.47642605677002298</v>
      </c>
      <c r="O924">
        <v>24.854614412136499</v>
      </c>
      <c r="P924">
        <v>39.649023692666198</v>
      </c>
      <c r="Q924">
        <v>0.108680236746374</v>
      </c>
    </row>
    <row r="925" spans="1:17" hidden="1" x14ac:dyDescent="0.3">
      <c r="A925" t="s">
        <v>2000</v>
      </c>
      <c r="B925" t="s">
        <v>2001</v>
      </c>
      <c r="C925" t="s">
        <v>3144</v>
      </c>
      <c r="D925" t="s">
        <v>233</v>
      </c>
      <c r="E925">
        <v>3393.6137726249999</v>
      </c>
      <c r="F925">
        <v>1101.5999999999999</v>
      </c>
      <c r="G925">
        <v>3.6416118856789899</v>
      </c>
      <c r="H925">
        <v>8.2457016189857004</v>
      </c>
      <c r="I925">
        <v>26.369303627483099</v>
      </c>
      <c r="J925">
        <v>-0.90756609932001198</v>
      </c>
      <c r="K925">
        <v>1095.4805021903101</v>
      </c>
      <c r="L925">
        <v>925.73128958651205</v>
      </c>
      <c r="M925">
        <v>38.447246537584697</v>
      </c>
      <c r="N925">
        <v>0.59411570492041099</v>
      </c>
      <c r="O925">
        <v>24.3418663761801</v>
      </c>
      <c r="P925">
        <v>66.580976863753193</v>
      </c>
      <c r="Q925">
        <v>-2.2430605111924001E-2</v>
      </c>
    </row>
    <row r="926" spans="1:17" hidden="1" x14ac:dyDescent="0.3">
      <c r="A926" t="s">
        <v>2002</v>
      </c>
      <c r="B926" t="s">
        <v>2003</v>
      </c>
      <c r="C926" t="s">
        <v>3144</v>
      </c>
      <c r="D926" t="s">
        <v>135</v>
      </c>
      <c r="E926">
        <v>3376.1526702000001</v>
      </c>
      <c r="F926">
        <v>627.54999999999995</v>
      </c>
      <c r="G926">
        <v>22.227504015943499</v>
      </c>
      <c r="H926">
        <v>8.21154618132379</v>
      </c>
      <c r="I926">
        <v>18.697642426489999</v>
      </c>
      <c r="J926">
        <v>-9.9181093457039099E-2</v>
      </c>
      <c r="K926">
        <v>623.86087743457097</v>
      </c>
      <c r="L926">
        <v>523.70486163543501</v>
      </c>
      <c r="M926">
        <v>42.550720796660698</v>
      </c>
      <c r="N926">
        <v>0.70908669868785901</v>
      </c>
      <c r="O926">
        <v>17.424906381961499</v>
      </c>
      <c r="P926">
        <v>85.830618892508099</v>
      </c>
      <c r="Q926">
        <v>0.183332937348131</v>
      </c>
    </row>
    <row r="927" spans="1:17" hidden="1" x14ac:dyDescent="0.3">
      <c r="A927" t="s">
        <v>2004</v>
      </c>
      <c r="B927" t="s">
        <v>2005</v>
      </c>
      <c r="C927" t="s">
        <v>3144</v>
      </c>
      <c r="D927" t="s">
        <v>24</v>
      </c>
      <c r="E927">
        <v>3368.5149449599999</v>
      </c>
      <c r="F927">
        <v>392.3</v>
      </c>
      <c r="G927">
        <v>2.5850389170588599</v>
      </c>
      <c r="H927">
        <v>-3.6324569854534299</v>
      </c>
      <c r="I927">
        <v>20.783133392940599</v>
      </c>
      <c r="J927">
        <v>6.7000419931109496</v>
      </c>
      <c r="K927">
        <v>381.31501953736199</v>
      </c>
      <c r="L927">
        <v>329.40672928173501</v>
      </c>
      <c r="M927">
        <v>51.385590757586499</v>
      </c>
      <c r="N927">
        <v>0.43319055505830301</v>
      </c>
      <c r="O927">
        <v>19.041549834310398</v>
      </c>
      <c r="P927">
        <v>57.297514033680798</v>
      </c>
      <c r="Q927">
        <v>-3.4310830908715E-2</v>
      </c>
    </row>
    <row r="928" spans="1:17" x14ac:dyDescent="0.3">
      <c r="A928" t="s">
        <v>2006</v>
      </c>
      <c r="B928" t="s">
        <v>2007</v>
      </c>
      <c r="C928" t="s">
        <v>3139</v>
      </c>
      <c r="D928" t="s">
        <v>1443</v>
      </c>
      <c r="E928">
        <v>3347.674254694</v>
      </c>
      <c r="F928">
        <v>120.14</v>
      </c>
      <c r="G928">
        <v>-41.349866762881099</v>
      </c>
      <c r="H928">
        <v>-7.1725097566613298</v>
      </c>
      <c r="I928">
        <v>-14.7870662314889</v>
      </c>
      <c r="J928">
        <v>-0.23701829742972699</v>
      </c>
      <c r="K928">
        <v>130.192133670262</v>
      </c>
      <c r="L928">
        <v>136.49300315872699</v>
      </c>
      <c r="M928">
        <v>29.844354394057</v>
      </c>
      <c r="N928">
        <v>1.1769849850805501</v>
      </c>
      <c r="O928">
        <v>33.011486598967799</v>
      </c>
      <c r="P928">
        <v>15.021541407371901</v>
      </c>
      <c r="Q928">
        <v>-0.101146839612531</v>
      </c>
    </row>
    <row r="929" spans="1:17" hidden="1" x14ac:dyDescent="0.3">
      <c r="A929" t="s">
        <v>2008</v>
      </c>
      <c r="B929" t="s">
        <v>2009</v>
      </c>
      <c r="C929" t="s">
        <v>3144</v>
      </c>
      <c r="D929" t="s">
        <v>446</v>
      </c>
      <c r="E929">
        <v>3341.7062249999999</v>
      </c>
      <c r="F929">
        <v>198.73</v>
      </c>
      <c r="G929">
        <v>108.186864250978</v>
      </c>
      <c r="H929">
        <v>0.76206982467524798</v>
      </c>
      <c r="I929">
        <v>33.975402546208201</v>
      </c>
      <c r="J929">
        <v>1.97459067197546</v>
      </c>
      <c r="K929">
        <v>181.29448710960901</v>
      </c>
      <c r="L929">
        <v>146.956932014816</v>
      </c>
      <c r="M929">
        <v>39.818031788059599</v>
      </c>
      <c r="N929">
        <v>0.76808023019957306</v>
      </c>
      <c r="O929">
        <v>6.0987269159160604</v>
      </c>
      <c r="P929">
        <v>139.72255729794901</v>
      </c>
      <c r="Q929">
        <v>0.120286540820553</v>
      </c>
    </row>
    <row r="930" spans="1:17" x14ac:dyDescent="0.3">
      <c r="A930" t="s">
        <v>2010</v>
      </c>
      <c r="B930" t="s">
        <v>2011</v>
      </c>
      <c r="C930" t="s">
        <v>3135</v>
      </c>
      <c r="D930" t="s">
        <v>190</v>
      </c>
      <c r="E930">
        <v>3336.0035908499999</v>
      </c>
      <c r="F930">
        <v>206.85</v>
      </c>
      <c r="G930">
        <v>-53.877288917797699</v>
      </c>
      <c r="H930">
        <v>-6.4092737718025701</v>
      </c>
      <c r="I930">
        <v>-22.636272580695302</v>
      </c>
      <c r="J930">
        <v>4.4434804940805197</v>
      </c>
      <c r="K930">
        <v>219.499046304567</v>
      </c>
      <c r="L930">
        <v>228.045981422078</v>
      </c>
      <c r="M930">
        <v>43.213826626555999</v>
      </c>
      <c r="N930">
        <v>1.0350642845662801</v>
      </c>
      <c r="O930">
        <v>44.5491902344694</v>
      </c>
      <c r="P930">
        <v>8.5541852532143601</v>
      </c>
      <c r="Q930">
        <v>7.4155142456030004E-3</v>
      </c>
    </row>
    <row r="931" spans="1:17" hidden="1" x14ac:dyDescent="0.3">
      <c r="A931" t="s">
        <v>2012</v>
      </c>
      <c r="B931" t="s">
        <v>2013</v>
      </c>
      <c r="C931" t="s">
        <v>3144</v>
      </c>
      <c r="D931" t="s">
        <v>2014</v>
      </c>
      <c r="E931">
        <v>3335.9555472000002</v>
      </c>
      <c r="F931">
        <v>714.4</v>
      </c>
      <c r="G931">
        <v>87.407945419717905</v>
      </c>
      <c r="H931">
        <v>0.36009792806803798</v>
      </c>
      <c r="I931">
        <v>101.38112194188</v>
      </c>
      <c r="J931">
        <v>-1.71333095310173</v>
      </c>
      <c r="K931">
        <v>731.38176563896604</v>
      </c>
      <c r="M931">
        <v>33.908940694716001</v>
      </c>
      <c r="N931">
        <v>0.36551367615626901</v>
      </c>
      <c r="O931">
        <v>18.561030235162299</v>
      </c>
      <c r="P931">
        <v>179.28068803752899</v>
      </c>
    </row>
    <row r="932" spans="1:17" hidden="1" x14ac:dyDescent="0.3">
      <c r="A932" t="s">
        <v>2015</v>
      </c>
      <c r="B932" t="s">
        <v>2016</v>
      </c>
      <c r="C932" t="s">
        <v>3144</v>
      </c>
      <c r="D932" t="s">
        <v>779</v>
      </c>
      <c r="E932">
        <v>3326.4709836970001</v>
      </c>
      <c r="F932">
        <v>27.64</v>
      </c>
      <c r="G932">
        <v>60.522379247824198</v>
      </c>
      <c r="H932">
        <v>53.165189147743199</v>
      </c>
      <c r="I932">
        <v>7.2310310286465098</v>
      </c>
      <c r="J932">
        <v>-2.8370424425289098</v>
      </c>
      <c r="K932">
        <v>24.603968849902699</v>
      </c>
      <c r="L932">
        <v>22.824950525556599</v>
      </c>
      <c r="M932">
        <v>58.544897042578</v>
      </c>
      <c r="N932">
        <v>3.5393424439341898</v>
      </c>
      <c r="O932">
        <v>36.3603473227206</v>
      </c>
      <c r="P932">
        <v>69.570552147239198</v>
      </c>
      <c r="Q932">
        <v>-9.9732136911860007E-3</v>
      </c>
    </row>
    <row r="933" spans="1:17" hidden="1" x14ac:dyDescent="0.3">
      <c r="A933" t="s">
        <v>2017</v>
      </c>
      <c r="B933" t="s">
        <v>2018</v>
      </c>
      <c r="C933" t="s">
        <v>3144</v>
      </c>
      <c r="D933" t="s">
        <v>117</v>
      </c>
      <c r="E933">
        <v>3320.5792676699998</v>
      </c>
      <c r="F933">
        <v>18.13</v>
      </c>
      <c r="G933">
        <v>58.083416636313501</v>
      </c>
      <c r="H933">
        <v>-2.3566444903487298</v>
      </c>
      <c r="I933">
        <v>-29.737159498655402</v>
      </c>
      <c r="J933">
        <v>1.5470553941777201</v>
      </c>
      <c r="K933">
        <v>19.4920132095728</v>
      </c>
      <c r="L933">
        <v>18.396565107908302</v>
      </c>
      <c r="M933">
        <v>40.204244366275198</v>
      </c>
      <c r="N933">
        <v>1.0946093300403099</v>
      </c>
      <c r="O933">
        <v>87.258687258687203</v>
      </c>
      <c r="P933">
        <v>107.674684994272</v>
      </c>
      <c r="Q933">
        <v>0.113576095416017</v>
      </c>
    </row>
    <row r="934" spans="1:17" hidden="1" x14ac:dyDescent="0.3">
      <c r="A934" t="s">
        <v>2019</v>
      </c>
      <c r="B934" t="s">
        <v>2020</v>
      </c>
      <c r="C934" t="s">
        <v>3144</v>
      </c>
      <c r="D934" t="s">
        <v>422</v>
      </c>
      <c r="E934">
        <v>3303.8830397649999</v>
      </c>
      <c r="F934">
        <v>1115.6500000000001</v>
      </c>
      <c r="G934">
        <v>-7.7303682531276703</v>
      </c>
      <c r="H934">
        <v>10.910103510127399</v>
      </c>
      <c r="I934">
        <v>-12.9753755634952</v>
      </c>
      <c r="J934">
        <v>13.8726461860594</v>
      </c>
      <c r="K934">
        <v>1016.97801146932</v>
      </c>
      <c r="L934">
        <v>1008.83598691627</v>
      </c>
      <c r="M934">
        <v>78.597179576141698</v>
      </c>
      <c r="N934">
        <v>1.8726252873563201</v>
      </c>
      <c r="O934">
        <v>13.292699323264401</v>
      </c>
      <c r="P934">
        <v>34.221607314725702</v>
      </c>
      <c r="Q934">
        <v>4.8293534301734997E-2</v>
      </c>
    </row>
    <row r="935" spans="1:17" x14ac:dyDescent="0.3">
      <c r="A935" t="s">
        <v>2021</v>
      </c>
      <c r="B935" t="s">
        <v>2022</v>
      </c>
      <c r="C935" t="s">
        <v>3141</v>
      </c>
      <c r="D935" t="s">
        <v>485</v>
      </c>
      <c r="E935">
        <v>3299.8442399999999</v>
      </c>
      <c r="F935">
        <v>361.95</v>
      </c>
      <c r="G935">
        <v>-20.992387542474901</v>
      </c>
      <c r="H935">
        <v>-52.434052709889798</v>
      </c>
      <c r="I935">
        <v>-54.361559582775598</v>
      </c>
      <c r="J935">
        <v>-1.64129381271043</v>
      </c>
      <c r="K935">
        <v>435.71863328571902</v>
      </c>
      <c r="L935">
        <v>472.73984786654501</v>
      </c>
      <c r="M935">
        <v>30.5555714330293</v>
      </c>
      <c r="N935">
        <v>0.60872803340669501</v>
      </c>
      <c r="O935">
        <v>106.51333057052</v>
      </c>
      <c r="P935">
        <v>16.758064516129</v>
      </c>
      <c r="Q935">
        <v>0.136662374348059</v>
      </c>
    </row>
    <row r="936" spans="1:17" hidden="1" x14ac:dyDescent="0.3">
      <c r="A936" t="s">
        <v>2023</v>
      </c>
      <c r="B936" t="s">
        <v>2024</v>
      </c>
      <c r="C936" t="s">
        <v>3144</v>
      </c>
      <c r="D936" t="s">
        <v>48</v>
      </c>
      <c r="E936">
        <v>3286.2390599999999</v>
      </c>
      <c r="F936">
        <v>246.65</v>
      </c>
      <c r="G936">
        <v>25.489173631760899</v>
      </c>
      <c r="H936">
        <v>12.1327146315465</v>
      </c>
      <c r="I936">
        <v>38.492832571458898</v>
      </c>
      <c r="J936">
        <v>13.695539948081599</v>
      </c>
      <c r="K936">
        <v>238.60853598291001</v>
      </c>
      <c r="L936">
        <v>212.325974004008</v>
      </c>
      <c r="M936">
        <v>77.596077851003201</v>
      </c>
      <c r="N936">
        <v>0.85780346065775803</v>
      </c>
      <c r="O936">
        <v>20.413541455503701</v>
      </c>
      <c r="P936">
        <v>74.929078014184398</v>
      </c>
    </row>
    <row r="937" spans="1:17" x14ac:dyDescent="0.3">
      <c r="A937" t="s">
        <v>2025</v>
      </c>
      <c r="B937" t="s">
        <v>2026</v>
      </c>
      <c r="C937" t="s">
        <v>3145</v>
      </c>
      <c r="D937" t="s">
        <v>436</v>
      </c>
      <c r="E937">
        <v>3279.6825150599998</v>
      </c>
      <c r="F937">
        <v>20.2</v>
      </c>
      <c r="G937">
        <v>-46.322653610159598</v>
      </c>
      <c r="H937">
        <v>-19.990612252805999</v>
      </c>
      <c r="I937">
        <v>-39.630164378251997</v>
      </c>
      <c r="J937">
        <v>-7.5159504765645098</v>
      </c>
      <c r="K937">
        <v>22.396044166746499</v>
      </c>
      <c r="L937">
        <v>23.723556979720399</v>
      </c>
      <c r="M937">
        <v>33.634278952928099</v>
      </c>
      <c r="N937">
        <v>1.1372958476758901</v>
      </c>
      <c r="O937">
        <v>123.514851485148</v>
      </c>
      <c r="P937">
        <v>20.958083832335301</v>
      </c>
    </row>
    <row r="938" spans="1:17" x14ac:dyDescent="0.3">
      <c r="A938" t="s">
        <v>2027</v>
      </c>
      <c r="B938" t="s">
        <v>2028</v>
      </c>
      <c r="C938" t="s">
        <v>3136</v>
      </c>
      <c r="D938" t="s">
        <v>117</v>
      </c>
      <c r="E938">
        <v>3278.6883187499998</v>
      </c>
      <c r="F938">
        <v>1079.5999999999999</v>
      </c>
      <c r="G938">
        <v>-18.053194945103598</v>
      </c>
      <c r="H938">
        <v>1.8052961380458601</v>
      </c>
      <c r="I938">
        <v>-11.9595799966913</v>
      </c>
      <c r="J938">
        <v>1.0233594375874799</v>
      </c>
      <c r="K938">
        <v>1134.3474399443401</v>
      </c>
      <c r="L938">
        <v>1127.9022558640099</v>
      </c>
      <c r="M938">
        <v>39.902446664040198</v>
      </c>
      <c r="N938">
        <v>0.94606229462674096</v>
      </c>
      <c r="O938">
        <v>25.879955539088499</v>
      </c>
      <c r="P938">
        <v>13.047120418848101</v>
      </c>
      <c r="Q938">
        <v>-1.4037126667906999E-2</v>
      </c>
    </row>
    <row r="939" spans="1:17" x14ac:dyDescent="0.3">
      <c r="A939" t="s">
        <v>2029</v>
      </c>
      <c r="B939" t="s">
        <v>2030</v>
      </c>
      <c r="C939" t="s">
        <v>3143</v>
      </c>
      <c r="D939" t="s">
        <v>276</v>
      </c>
      <c r="E939">
        <v>3272.8362557999999</v>
      </c>
      <c r="F939">
        <v>304.14999999999998</v>
      </c>
      <c r="G939">
        <v>20.5197992892647</v>
      </c>
      <c r="H939">
        <v>-2.9094215005725599</v>
      </c>
      <c r="I939">
        <v>6.7770466582053297</v>
      </c>
      <c r="J939">
        <v>2.34725106320324</v>
      </c>
      <c r="K939">
        <v>325.93743400097497</v>
      </c>
      <c r="L939">
        <v>285.26632522963598</v>
      </c>
      <c r="M939">
        <v>37.492989602239099</v>
      </c>
      <c r="N939">
        <v>0.52168578725604398</v>
      </c>
      <c r="O939">
        <v>19.299687654117999</v>
      </c>
      <c r="P939">
        <v>61.224489795918302</v>
      </c>
      <c r="Q939">
        <v>-1.2526430669776999E-2</v>
      </c>
    </row>
    <row r="940" spans="1:17" x14ac:dyDescent="0.3">
      <c r="A940" t="s">
        <v>2031</v>
      </c>
      <c r="B940" t="s">
        <v>2032</v>
      </c>
      <c r="C940" t="s">
        <v>3131</v>
      </c>
      <c r="D940" t="s">
        <v>509</v>
      </c>
      <c r="E940">
        <v>3266.9289007000002</v>
      </c>
      <c r="F940">
        <v>422.05</v>
      </c>
      <c r="G940">
        <v>-14.3632263400499</v>
      </c>
      <c r="H940">
        <v>-3.9339901266506702E-2</v>
      </c>
      <c r="I940">
        <v>7.5903661919685703</v>
      </c>
      <c r="J940">
        <v>0.24699627313949901</v>
      </c>
      <c r="K940">
        <v>443.11712754803102</v>
      </c>
      <c r="L940">
        <v>390.98259332264502</v>
      </c>
      <c r="M940">
        <v>38.593126366118099</v>
      </c>
      <c r="N940">
        <v>0.58188523266714698</v>
      </c>
      <c r="O940">
        <v>19.6540694230541</v>
      </c>
      <c r="P940">
        <v>43.043551940349097</v>
      </c>
      <c r="Q940">
        <v>-9.9252430558260003E-3</v>
      </c>
    </row>
    <row r="941" spans="1:17" hidden="1" x14ac:dyDescent="0.3">
      <c r="A941" t="s">
        <v>2033</v>
      </c>
      <c r="B941" t="s">
        <v>2034</v>
      </c>
      <c r="C941" t="s">
        <v>3144</v>
      </c>
      <c r="D941" t="s">
        <v>1361</v>
      </c>
      <c r="E941">
        <v>3266.4664097999998</v>
      </c>
      <c r="F941">
        <v>704.8</v>
      </c>
      <c r="G941">
        <v>-21.996652528256298</v>
      </c>
      <c r="H941">
        <v>-7.38343621580964</v>
      </c>
      <c r="I941">
        <v>18.1608057846455</v>
      </c>
      <c r="J941">
        <v>8.8554863593586699</v>
      </c>
      <c r="K941">
        <v>771.61945646298204</v>
      </c>
      <c r="L941">
        <v>694.29398534928998</v>
      </c>
      <c r="M941">
        <v>43.0762182277563</v>
      </c>
      <c r="N941">
        <v>0.59071335732569696</v>
      </c>
      <c r="O941">
        <v>39.472190692395003</v>
      </c>
      <c r="P941">
        <v>56.901157613535098</v>
      </c>
      <c r="Q941">
        <v>-4.1171070709721001E-2</v>
      </c>
    </row>
    <row r="942" spans="1:17" hidden="1" x14ac:dyDescent="0.3">
      <c r="A942" t="s">
        <v>2035</v>
      </c>
      <c r="B942" t="s">
        <v>2036</v>
      </c>
      <c r="C942" t="s">
        <v>3144</v>
      </c>
      <c r="D942" t="s">
        <v>1629</v>
      </c>
      <c r="E942">
        <v>3260.4105777529999</v>
      </c>
      <c r="F942">
        <v>142.19</v>
      </c>
      <c r="G942">
        <v>-38.0939407473562</v>
      </c>
      <c r="H942">
        <v>-5.6627085334874101</v>
      </c>
      <c r="I942">
        <v>-10.493665713140899</v>
      </c>
      <c r="J942">
        <v>3.1003115783466</v>
      </c>
      <c r="K942">
        <v>152.50977645907901</v>
      </c>
      <c r="L942">
        <v>150.71821633955099</v>
      </c>
      <c r="M942">
        <v>32.821288612323997</v>
      </c>
      <c r="N942">
        <v>0.36612832537553602</v>
      </c>
      <c r="O942">
        <v>25.951192066952601</v>
      </c>
      <c r="P942">
        <v>10.224806201550299</v>
      </c>
      <c r="Q942">
        <v>5.6698833098809999E-3</v>
      </c>
    </row>
    <row r="943" spans="1:17" hidden="1" x14ac:dyDescent="0.3">
      <c r="A943" t="s">
        <v>2037</v>
      </c>
      <c r="B943" t="s">
        <v>2038</v>
      </c>
      <c r="C943" t="s">
        <v>3144</v>
      </c>
      <c r="D943" t="s">
        <v>51</v>
      </c>
      <c r="E943">
        <v>3260.1447774899998</v>
      </c>
      <c r="F943">
        <v>720.8</v>
      </c>
      <c r="G943">
        <v>104.74428091599</v>
      </c>
      <c r="H943">
        <v>2.2027485874039798</v>
      </c>
      <c r="I943">
        <v>67.313259669427694</v>
      </c>
      <c r="J943">
        <v>-2.9751332639145098</v>
      </c>
      <c r="K943">
        <v>709.294596192021</v>
      </c>
      <c r="L943">
        <v>544.09833921648499</v>
      </c>
      <c r="M943">
        <v>40.970934039724902</v>
      </c>
      <c r="N943">
        <v>0.647744364833858</v>
      </c>
      <c r="O943">
        <v>15.149833518312899</v>
      </c>
      <c r="P943">
        <v>173.497785868812</v>
      </c>
      <c r="Q943">
        <v>-3.4234686586180001E-2</v>
      </c>
    </row>
    <row r="944" spans="1:17" hidden="1" x14ac:dyDescent="0.3">
      <c r="A944" t="s">
        <v>2039</v>
      </c>
      <c r="B944" t="s">
        <v>2040</v>
      </c>
      <c r="C944" t="s">
        <v>3144</v>
      </c>
      <c r="D944" t="s">
        <v>287</v>
      </c>
      <c r="E944">
        <v>3258.9412562699999</v>
      </c>
      <c r="F944">
        <v>1209.75</v>
      </c>
      <c r="G944">
        <v>-14.2698091331452</v>
      </c>
      <c r="H944">
        <v>-9.4051477977807192</v>
      </c>
      <c r="I944">
        <v>-20.921670810783802</v>
      </c>
      <c r="J944">
        <v>1.77903252184839</v>
      </c>
      <c r="K944">
        <v>1316.3165254113801</v>
      </c>
      <c r="L944">
        <v>1312.5394639262199</v>
      </c>
      <c r="M944">
        <v>25.529326296804602</v>
      </c>
      <c r="N944">
        <v>0.37162906917411898</v>
      </c>
      <c r="O944">
        <v>50.688158710477303</v>
      </c>
      <c r="P944">
        <v>13.2724719101123</v>
      </c>
      <c r="Q944">
        <v>7.2462027874838006E-2</v>
      </c>
    </row>
    <row r="945" spans="1:17" hidden="1" x14ac:dyDescent="0.3">
      <c r="A945" t="s">
        <v>2041</v>
      </c>
      <c r="B945" t="s">
        <v>2042</v>
      </c>
      <c r="C945" t="s">
        <v>3144</v>
      </c>
      <c r="D945" t="s">
        <v>2043</v>
      </c>
      <c r="E945">
        <v>3252.8957520899999</v>
      </c>
      <c r="F945">
        <v>274.85000000000002</v>
      </c>
      <c r="G945">
        <v>18.493343893480802</v>
      </c>
      <c r="H945">
        <v>9.0385363386896191</v>
      </c>
      <c r="I945">
        <v>13.0319998817738</v>
      </c>
      <c r="J945">
        <v>10.8844091477751</v>
      </c>
      <c r="K945">
        <v>266.705637251952</v>
      </c>
      <c r="M945">
        <v>73.067115131481998</v>
      </c>
      <c r="N945">
        <v>1.20382444839811</v>
      </c>
      <c r="O945">
        <v>20.0654902674185</v>
      </c>
      <c r="P945">
        <v>153.90300230946801</v>
      </c>
    </row>
    <row r="946" spans="1:17" hidden="1" x14ac:dyDescent="0.3">
      <c r="A946" t="s">
        <v>2044</v>
      </c>
      <c r="B946" t="s">
        <v>2045</v>
      </c>
      <c r="C946" t="s">
        <v>3144</v>
      </c>
      <c r="D946" t="s">
        <v>217</v>
      </c>
      <c r="E946">
        <v>3235.0723033200002</v>
      </c>
      <c r="F946">
        <v>223.07</v>
      </c>
      <c r="G946">
        <v>269.70057781679799</v>
      </c>
      <c r="H946">
        <v>-5.9650578642089203</v>
      </c>
      <c r="I946">
        <v>109.204927025991</v>
      </c>
      <c r="J946">
        <v>9.6915795130063707</v>
      </c>
      <c r="K946">
        <v>234.056855911676</v>
      </c>
      <c r="L946">
        <v>169.81987480013001</v>
      </c>
      <c r="M946">
        <v>54.274351702724402</v>
      </c>
      <c r="N946">
        <v>0.421155094027229</v>
      </c>
      <c r="O946">
        <v>38.073250549154899</v>
      </c>
      <c r="P946">
        <v>304.84573502722299</v>
      </c>
      <c r="Q946">
        <v>0.15398633744513199</v>
      </c>
    </row>
    <row r="947" spans="1:17" hidden="1" x14ac:dyDescent="0.3">
      <c r="A947" t="s">
        <v>2046</v>
      </c>
      <c r="B947" t="s">
        <v>2047</v>
      </c>
      <c r="C947" t="s">
        <v>3144</v>
      </c>
      <c r="D947" t="s">
        <v>276</v>
      </c>
      <c r="E947">
        <v>3234.68051664</v>
      </c>
      <c r="F947">
        <v>297</v>
      </c>
      <c r="G947">
        <v>22.1500558982118</v>
      </c>
      <c r="H947">
        <v>-10.074349112415501</v>
      </c>
      <c r="I947">
        <v>35.131519055401498</v>
      </c>
      <c r="J947">
        <v>5.8303450820734903E-2</v>
      </c>
      <c r="K947">
        <v>338.564526354598</v>
      </c>
      <c r="L947">
        <v>293.886186624907</v>
      </c>
      <c r="M947">
        <v>34.9444293382033</v>
      </c>
      <c r="N947">
        <v>0.58065004153755795</v>
      </c>
      <c r="O947">
        <v>54.377104377104303</v>
      </c>
      <c r="P947">
        <v>85.625</v>
      </c>
      <c r="Q947">
        <v>0.209821329932146</v>
      </c>
    </row>
    <row r="948" spans="1:17" hidden="1" x14ac:dyDescent="0.3">
      <c r="A948" t="s">
        <v>2048</v>
      </c>
      <c r="B948" t="s">
        <v>2049</v>
      </c>
      <c r="C948" t="s">
        <v>3144</v>
      </c>
      <c r="D948" t="s">
        <v>54</v>
      </c>
      <c r="E948">
        <v>3230.6687336800001</v>
      </c>
      <c r="F948">
        <v>498.95</v>
      </c>
      <c r="G948">
        <v>3.8041910164981099</v>
      </c>
      <c r="H948">
        <v>-3.2496933782276201</v>
      </c>
      <c r="I948">
        <v>1.11233388530246</v>
      </c>
      <c r="J948">
        <v>0.98226899568195303</v>
      </c>
      <c r="K948">
        <v>524.99677114558199</v>
      </c>
      <c r="L948">
        <v>479.86958963840101</v>
      </c>
      <c r="M948">
        <v>31.048774405284401</v>
      </c>
      <c r="N948">
        <v>0.58328061817816901</v>
      </c>
      <c r="O948">
        <v>19.2504258943781</v>
      </c>
      <c r="P948">
        <v>42.130750605326803</v>
      </c>
      <c r="Q948">
        <v>4.9574982833971999E-2</v>
      </c>
    </row>
    <row r="949" spans="1:17" hidden="1" x14ac:dyDescent="0.3">
      <c r="A949" t="s">
        <v>2050</v>
      </c>
      <c r="B949" t="s">
        <v>2051</v>
      </c>
      <c r="C949" t="s">
        <v>3144</v>
      </c>
      <c r="D949" t="s">
        <v>48</v>
      </c>
      <c r="E949">
        <v>3219.6068563650001</v>
      </c>
      <c r="F949">
        <v>361.8</v>
      </c>
      <c r="G949">
        <v>43.734486489345898</v>
      </c>
      <c r="H949">
        <v>0.68892735226414703</v>
      </c>
      <c r="I949">
        <v>16.6776075454876</v>
      </c>
      <c r="J949">
        <v>-0.89396785756198704</v>
      </c>
      <c r="K949">
        <v>367.88296115742401</v>
      </c>
      <c r="L949">
        <v>309.95817309922302</v>
      </c>
      <c r="M949">
        <v>38.559846587452498</v>
      </c>
      <c r="N949">
        <v>0.90026016282723198</v>
      </c>
      <c r="O949">
        <v>14.7042564953012</v>
      </c>
      <c r="P949">
        <v>93.166043780031998</v>
      </c>
      <c r="Q949">
        <v>6.5857993666414996E-2</v>
      </c>
    </row>
    <row r="950" spans="1:17" hidden="1" x14ac:dyDescent="0.3">
      <c r="A950" t="s">
        <v>2052</v>
      </c>
      <c r="B950" t="s">
        <v>2053</v>
      </c>
      <c r="C950" t="s">
        <v>3144</v>
      </c>
      <c r="D950" t="s">
        <v>403</v>
      </c>
      <c r="E950">
        <v>3212.8116199999999</v>
      </c>
      <c r="F950">
        <v>11802.75</v>
      </c>
      <c r="G950">
        <v>-53.6765500326674</v>
      </c>
      <c r="H950">
        <v>-8.0096798121661497</v>
      </c>
      <c r="I950">
        <v>-12.4819132881107</v>
      </c>
      <c r="J950">
        <v>1.7890360219213499</v>
      </c>
      <c r="K950">
        <v>12456.9012595695</v>
      </c>
      <c r="L950">
        <v>12282.8469432497</v>
      </c>
      <c r="M950">
        <v>35.510613823898602</v>
      </c>
      <c r="N950">
        <v>0.36956985359736699</v>
      </c>
      <c r="O950">
        <v>48.913177013831501</v>
      </c>
      <c r="P950">
        <v>29.700549450549399</v>
      </c>
      <c r="Q950">
        <v>-5.2168635911905001E-2</v>
      </c>
    </row>
    <row r="951" spans="1:17" hidden="1" x14ac:dyDescent="0.3">
      <c r="A951" t="s">
        <v>2054</v>
      </c>
      <c r="B951" t="s">
        <v>2055</v>
      </c>
      <c r="C951" t="s">
        <v>3144</v>
      </c>
      <c r="D951" t="s">
        <v>21</v>
      </c>
      <c r="E951">
        <v>3185.4071293749998</v>
      </c>
      <c r="F951">
        <v>237.75</v>
      </c>
      <c r="G951">
        <v>-37.1462791644635</v>
      </c>
      <c r="H951">
        <v>-4.9656560515201003</v>
      </c>
      <c r="I951">
        <v>-8.8971310375169796</v>
      </c>
      <c r="J951">
        <v>-8.2874375240715299</v>
      </c>
      <c r="K951">
        <v>252.80018614548399</v>
      </c>
      <c r="L951">
        <v>235.40467061031299</v>
      </c>
      <c r="M951">
        <v>34.470757053353097</v>
      </c>
      <c r="N951">
        <v>0.58466952391417204</v>
      </c>
      <c r="O951">
        <v>35.335436382754899</v>
      </c>
      <c r="P951">
        <v>41.551559895213103</v>
      </c>
      <c r="Q951">
        <v>0.112785379326151</v>
      </c>
    </row>
    <row r="952" spans="1:17" hidden="1" x14ac:dyDescent="0.3">
      <c r="A952" t="s">
        <v>2056</v>
      </c>
      <c r="B952" t="s">
        <v>2057</v>
      </c>
      <c r="C952" t="s">
        <v>3144</v>
      </c>
      <c r="D952" t="s">
        <v>77</v>
      </c>
      <c r="E952">
        <v>3181.1296229999998</v>
      </c>
      <c r="F952">
        <v>229.15</v>
      </c>
      <c r="G952">
        <v>45.354910234483</v>
      </c>
      <c r="H952">
        <v>0.89602948432845997</v>
      </c>
      <c r="I952">
        <v>16.1519610924929</v>
      </c>
      <c r="J952">
        <v>2.1457063898079198</v>
      </c>
      <c r="K952">
        <v>241.26551896051501</v>
      </c>
      <c r="L952">
        <v>207.71778035261599</v>
      </c>
      <c r="M952">
        <v>44.839457141754899</v>
      </c>
      <c r="N952">
        <v>0.89217607305223701</v>
      </c>
      <c r="O952">
        <v>22.9718524983635</v>
      </c>
      <c r="P952">
        <v>88.059089043906397</v>
      </c>
      <c r="Q952">
        <v>5.7916370308122002E-2</v>
      </c>
    </row>
    <row r="953" spans="1:17" hidden="1" x14ac:dyDescent="0.3">
      <c r="A953" t="s">
        <v>2058</v>
      </c>
      <c r="B953" t="s">
        <v>2059</v>
      </c>
      <c r="C953" t="s">
        <v>3144</v>
      </c>
      <c r="D953" t="s">
        <v>1361</v>
      </c>
      <c r="E953">
        <v>3181.04884128</v>
      </c>
      <c r="F953">
        <v>216.2</v>
      </c>
      <c r="K953">
        <v>198.53034696656701</v>
      </c>
      <c r="L953">
        <v>172.215069946667</v>
      </c>
      <c r="M953">
        <v>81.1750791682543</v>
      </c>
      <c r="N953">
        <v>1</v>
      </c>
      <c r="Q953">
        <v>0.14788253940821999</v>
      </c>
    </row>
    <row r="954" spans="1:17" hidden="1" x14ac:dyDescent="0.3">
      <c r="A954" t="s">
        <v>2060</v>
      </c>
      <c r="B954" t="s">
        <v>2061</v>
      </c>
      <c r="C954" t="s">
        <v>3144</v>
      </c>
      <c r="D954" t="s">
        <v>135</v>
      </c>
      <c r="E954">
        <v>3175.077608345</v>
      </c>
      <c r="F954">
        <v>298</v>
      </c>
      <c r="G954">
        <v>21.726268015199501</v>
      </c>
      <c r="H954">
        <v>-4.2924049016938</v>
      </c>
      <c r="I954">
        <v>-11.8026642652358</v>
      </c>
      <c r="J954">
        <v>-0.209798167979978</v>
      </c>
      <c r="K954">
        <v>345.538847782218</v>
      </c>
      <c r="L954">
        <v>333.09339559381698</v>
      </c>
      <c r="M954">
        <v>26.734981733661598</v>
      </c>
      <c r="N954">
        <v>0.560205110410814</v>
      </c>
      <c r="O954">
        <v>57.3825503355704</v>
      </c>
      <c r="P954">
        <v>50.505050505050498</v>
      </c>
      <c r="Q954">
        <v>4.3003258228067998E-2</v>
      </c>
    </row>
    <row r="955" spans="1:17" hidden="1" x14ac:dyDescent="0.3">
      <c r="A955" t="s">
        <v>2062</v>
      </c>
      <c r="B955" t="s">
        <v>2063</v>
      </c>
      <c r="C955" t="s">
        <v>3144</v>
      </c>
      <c r="D955" t="s">
        <v>135</v>
      </c>
      <c r="E955">
        <v>3165.57007196</v>
      </c>
      <c r="F955">
        <v>64.12</v>
      </c>
      <c r="G955">
        <v>18.249863571053101</v>
      </c>
      <c r="H955">
        <v>-14.0731839676137</v>
      </c>
      <c r="I955">
        <v>-12.1683581421926</v>
      </c>
      <c r="J955">
        <v>-0.95169244339995096</v>
      </c>
      <c r="K955">
        <v>78.937350734294995</v>
      </c>
      <c r="M955">
        <v>21.440100661768199</v>
      </c>
      <c r="N955">
        <v>0.30698804548247199</v>
      </c>
      <c r="O955">
        <v>69.291952588895796</v>
      </c>
      <c r="P955">
        <v>78.1111111111111</v>
      </c>
    </row>
    <row r="956" spans="1:17" hidden="1" x14ac:dyDescent="0.3">
      <c r="A956" t="s">
        <v>2064</v>
      </c>
      <c r="B956" t="s">
        <v>2065</v>
      </c>
      <c r="C956" t="s">
        <v>3144</v>
      </c>
      <c r="D956" t="s">
        <v>103</v>
      </c>
      <c r="E956">
        <v>3161.7728999999999</v>
      </c>
      <c r="F956">
        <v>450.4</v>
      </c>
      <c r="G956">
        <v>111.283828033714</v>
      </c>
      <c r="H956">
        <v>24.158454356415799</v>
      </c>
      <c r="I956">
        <v>16.2740557942696</v>
      </c>
      <c r="J956">
        <v>4.8051826217400899</v>
      </c>
      <c r="K956">
        <v>420.072156114454</v>
      </c>
      <c r="L956">
        <v>367.659906622976</v>
      </c>
      <c r="M956">
        <v>67.619383978170305</v>
      </c>
      <c r="N956">
        <v>1.64260906238391</v>
      </c>
      <c r="O956">
        <v>14.098579040852499</v>
      </c>
      <c r="P956">
        <v>180.331950207468</v>
      </c>
      <c r="Q956">
        <v>0.24768020888248299</v>
      </c>
    </row>
    <row r="957" spans="1:17" hidden="1" x14ac:dyDescent="0.3">
      <c r="A957" t="s">
        <v>2066</v>
      </c>
      <c r="B957" t="s">
        <v>2067</v>
      </c>
      <c r="C957" t="s">
        <v>3144</v>
      </c>
      <c r="D957" t="s">
        <v>415</v>
      </c>
      <c r="E957">
        <v>3154.8577409999998</v>
      </c>
      <c r="F957">
        <v>3965.1</v>
      </c>
      <c r="G957">
        <v>-14.339292791581601</v>
      </c>
      <c r="H957">
        <v>-6.6401464718038596</v>
      </c>
      <c r="I957">
        <v>-17.0249292515497</v>
      </c>
      <c r="J957">
        <v>0.87872454914935005</v>
      </c>
      <c r="K957">
        <v>4344.4550185259995</v>
      </c>
      <c r="L957">
        <v>4202.8402910038303</v>
      </c>
      <c r="M957">
        <v>11.0386149652557</v>
      </c>
      <c r="N957">
        <v>0.411607396237333</v>
      </c>
      <c r="O957">
        <v>28.546568812892399</v>
      </c>
      <c r="P957">
        <v>17.317592756967802</v>
      </c>
      <c r="Q957">
        <v>5.4421576542727002E-2</v>
      </c>
    </row>
    <row r="958" spans="1:17" hidden="1" x14ac:dyDescent="0.3">
      <c r="A958" t="s">
        <v>2068</v>
      </c>
      <c r="B958" t="s">
        <v>2069</v>
      </c>
      <c r="C958" t="s">
        <v>3144</v>
      </c>
      <c r="D958" t="s">
        <v>117</v>
      </c>
      <c r="E958">
        <v>3143.2444381279902</v>
      </c>
      <c r="F958">
        <v>163.6</v>
      </c>
      <c r="G958">
        <v>-14.339533755186199</v>
      </c>
      <c r="H958">
        <v>-15.6795354418248</v>
      </c>
      <c r="I958">
        <v>-17.967258496188201</v>
      </c>
      <c r="J958">
        <v>1.38439957780831</v>
      </c>
      <c r="K958">
        <v>190.26664085128999</v>
      </c>
      <c r="L958">
        <v>175.409118749371</v>
      </c>
      <c r="M958">
        <v>29.2567105136926</v>
      </c>
      <c r="N958">
        <v>0.53340636075206405</v>
      </c>
      <c r="O958">
        <v>44.865525672371596</v>
      </c>
      <c r="P958">
        <v>27.662895044869199</v>
      </c>
      <c r="Q958">
        <v>8.8782785344084E-2</v>
      </c>
    </row>
    <row r="959" spans="1:17" x14ac:dyDescent="0.3">
      <c r="A959" t="s">
        <v>2070</v>
      </c>
      <c r="B959" t="s">
        <v>2071</v>
      </c>
      <c r="C959" t="s">
        <v>3127</v>
      </c>
      <c r="D959" t="s">
        <v>63</v>
      </c>
      <c r="E959">
        <v>3139.0589509930001</v>
      </c>
      <c r="F959">
        <v>220.04</v>
      </c>
      <c r="G959">
        <v>8.4164889119904398</v>
      </c>
      <c r="H959">
        <v>-2.4304291990459101</v>
      </c>
      <c r="I959">
        <v>9.0297171295673397</v>
      </c>
      <c r="J959">
        <v>4.9413528345060502</v>
      </c>
      <c r="K959">
        <v>241.175326365529</v>
      </c>
      <c r="L959">
        <v>214.93542535057199</v>
      </c>
      <c r="M959">
        <v>47.552122900377803</v>
      </c>
      <c r="N959">
        <v>0.38885900524484801</v>
      </c>
      <c r="O959">
        <v>33.407562261407001</v>
      </c>
      <c r="P959">
        <v>41.595881595881501</v>
      </c>
      <c r="Q959">
        <v>2.1017656414734999E-2</v>
      </c>
    </row>
    <row r="960" spans="1:17" hidden="1" x14ac:dyDescent="0.3">
      <c r="A960" t="s">
        <v>2072</v>
      </c>
      <c r="B960" t="s">
        <v>2073</v>
      </c>
      <c r="C960" t="s">
        <v>3144</v>
      </c>
      <c r="D960" t="s">
        <v>403</v>
      </c>
      <c r="E960">
        <v>3133.859047375</v>
      </c>
      <c r="F960">
        <v>267.85000000000002</v>
      </c>
      <c r="G960">
        <v>1.99334389348087</v>
      </c>
      <c r="H960">
        <v>8.2761845600334905</v>
      </c>
      <c r="I960">
        <v>29.151298922164798</v>
      </c>
      <c r="J960">
        <v>9.09413251878882</v>
      </c>
      <c r="K960">
        <v>258.554845580669</v>
      </c>
      <c r="L960">
        <v>229.74979754694201</v>
      </c>
      <c r="M960">
        <v>63.266742487673298</v>
      </c>
      <c r="N960">
        <v>0.98763673341816105</v>
      </c>
      <c r="O960">
        <v>13.104349449318599</v>
      </c>
      <c r="P960">
        <v>49.636871508379897</v>
      </c>
      <c r="Q960">
        <v>4.2986819778455997E-2</v>
      </c>
    </row>
    <row r="961" spans="1:17" hidden="1" x14ac:dyDescent="0.3">
      <c r="A961" t="s">
        <v>2074</v>
      </c>
      <c r="B961" t="s">
        <v>2075</v>
      </c>
      <c r="C961" t="s">
        <v>3144</v>
      </c>
      <c r="D961" t="s">
        <v>72</v>
      </c>
      <c r="E961">
        <v>3129.2631999999999</v>
      </c>
      <c r="F961">
        <v>1143.9000000000001</v>
      </c>
      <c r="G961">
        <v>365.83544915663799</v>
      </c>
      <c r="H961">
        <v>10.2934233465978</v>
      </c>
      <c r="I961">
        <v>-15.222565312192099</v>
      </c>
      <c r="J961">
        <v>9.6383303324153804</v>
      </c>
      <c r="K961">
        <v>1050.5722402936001</v>
      </c>
      <c r="L961">
        <v>946.99383236841197</v>
      </c>
      <c r="M961">
        <v>86.490727943001602</v>
      </c>
      <c r="N961">
        <v>2.44665454656591</v>
      </c>
      <c r="O961">
        <v>38.823323717108103</v>
      </c>
      <c r="P961">
        <v>409.98662505572798</v>
      </c>
      <c r="Q961">
        <v>0.187784466135234</v>
      </c>
    </row>
    <row r="962" spans="1:17" hidden="1" x14ac:dyDescent="0.3">
      <c r="A962" t="s">
        <v>2076</v>
      </c>
      <c r="B962" t="s">
        <v>2077</v>
      </c>
      <c r="C962" t="s">
        <v>3144</v>
      </c>
      <c r="D962" t="s">
        <v>292</v>
      </c>
      <c r="E962">
        <v>3128.8790344200002</v>
      </c>
      <c r="F962">
        <v>169.79</v>
      </c>
      <c r="G962">
        <v>42.528941456688401</v>
      </c>
      <c r="H962">
        <v>12.629097916619999</v>
      </c>
      <c r="I962">
        <v>17.9104845837089</v>
      </c>
      <c r="J962">
        <v>1.66784916970887</v>
      </c>
      <c r="K962">
        <v>158.374587384964</v>
      </c>
      <c r="L962">
        <v>137.006197839013</v>
      </c>
      <c r="M962">
        <v>56.731163919884203</v>
      </c>
      <c r="N962">
        <v>1.22343229573071</v>
      </c>
      <c r="O962">
        <v>13.198657164732801</v>
      </c>
      <c r="P962">
        <v>89.9217002237136</v>
      </c>
      <c r="Q962">
        <v>0.169009735442359</v>
      </c>
    </row>
    <row r="963" spans="1:17" hidden="1" x14ac:dyDescent="0.3">
      <c r="A963" t="s">
        <v>2078</v>
      </c>
      <c r="B963" t="s">
        <v>2079</v>
      </c>
      <c r="C963" t="s">
        <v>3144</v>
      </c>
      <c r="D963" t="s">
        <v>77</v>
      </c>
      <c r="E963">
        <v>3117.29718</v>
      </c>
      <c r="F963">
        <v>987.1</v>
      </c>
      <c r="G963">
        <v>80.0182167806596</v>
      </c>
      <c r="H963">
        <v>1.5674652421762001</v>
      </c>
      <c r="I963">
        <v>102.623723108495</v>
      </c>
      <c r="J963">
        <v>0.91846966799365104</v>
      </c>
      <c r="K963">
        <v>946.31021407958997</v>
      </c>
      <c r="L963">
        <v>705.83582970871998</v>
      </c>
      <c r="M963">
        <v>36.035591612573398</v>
      </c>
      <c r="N963">
        <v>0.41654605984196302</v>
      </c>
      <c r="O963">
        <v>16.300273528517799</v>
      </c>
      <c r="P963">
        <v>134.382049151133</v>
      </c>
      <c r="Q963">
        <v>7.1125868214601998E-2</v>
      </c>
    </row>
    <row r="964" spans="1:17" hidden="1" x14ac:dyDescent="0.3">
      <c r="A964" t="s">
        <v>2080</v>
      </c>
      <c r="B964" t="s">
        <v>2081</v>
      </c>
      <c r="C964" t="s">
        <v>3144</v>
      </c>
      <c r="D964" t="s">
        <v>543</v>
      </c>
      <c r="E964">
        <v>3114.9603967899998</v>
      </c>
      <c r="F964">
        <v>283</v>
      </c>
      <c r="G964">
        <v>-63.401188678801397</v>
      </c>
      <c r="H964">
        <v>-1.5347331176574901</v>
      </c>
      <c r="I964">
        <v>-16.2722593136969</v>
      </c>
      <c r="J964">
        <v>-1.6271514129945599</v>
      </c>
      <c r="K964">
        <v>307.80835515466998</v>
      </c>
      <c r="L964">
        <v>309.15756794947299</v>
      </c>
      <c r="M964">
        <v>24.711721467460499</v>
      </c>
      <c r="N964">
        <v>0.82741947207667299</v>
      </c>
      <c r="O964">
        <v>81.766784452296804</v>
      </c>
      <c r="P964">
        <v>14.993904916700499</v>
      </c>
    </row>
    <row r="965" spans="1:17" hidden="1" x14ac:dyDescent="0.3">
      <c r="A965" t="s">
        <v>2082</v>
      </c>
      <c r="B965" t="s">
        <v>2083</v>
      </c>
      <c r="C965" t="s">
        <v>3144</v>
      </c>
      <c r="D965" t="s">
        <v>140</v>
      </c>
      <c r="E965">
        <v>3114.5469087199999</v>
      </c>
      <c r="F965">
        <v>97.39</v>
      </c>
      <c r="G965">
        <v>22.636060310190999</v>
      </c>
      <c r="H965">
        <v>-0.515390351022747</v>
      </c>
      <c r="I965">
        <v>-24.518690163112801</v>
      </c>
      <c r="J965">
        <v>1.27000694716603</v>
      </c>
      <c r="K965">
        <v>106.0882609948</v>
      </c>
      <c r="L965">
        <v>103.735756354285</v>
      </c>
      <c r="M965">
        <v>34.123928342425998</v>
      </c>
      <c r="N965">
        <v>0.394657857737856</v>
      </c>
      <c r="O965">
        <v>66.033473662593593</v>
      </c>
      <c r="P965">
        <v>53.854660347551302</v>
      </c>
      <c r="Q965">
        <v>0.185671902921833</v>
      </c>
    </row>
    <row r="966" spans="1:17" hidden="1" x14ac:dyDescent="0.3">
      <c r="A966" t="s">
        <v>2084</v>
      </c>
      <c r="B966" t="s">
        <v>2085</v>
      </c>
      <c r="C966" t="s">
        <v>3144</v>
      </c>
      <c r="D966" t="s">
        <v>51</v>
      </c>
      <c r="E966">
        <v>3099.9178871549998</v>
      </c>
      <c r="F966">
        <v>134.69999999999999</v>
      </c>
      <c r="G966">
        <v>64.493623254303202</v>
      </c>
      <c r="H966">
        <v>-6.88277491315357</v>
      </c>
      <c r="I966">
        <v>5.4364429920202504</v>
      </c>
      <c r="J966">
        <v>2.78541521428884</v>
      </c>
      <c r="K966">
        <v>141.74320081404099</v>
      </c>
      <c r="L966">
        <v>117.578297408455</v>
      </c>
      <c r="M966">
        <v>41.743876856533099</v>
      </c>
      <c r="N966">
        <v>0.45121014844009</v>
      </c>
      <c r="O966">
        <v>25.686711210096501</v>
      </c>
      <c r="P966">
        <v>121.72839506172799</v>
      </c>
      <c r="Q966">
        <v>2.2397605832357E-2</v>
      </c>
    </row>
    <row r="967" spans="1:17" hidden="1" x14ac:dyDescent="0.3">
      <c r="A967" t="s">
        <v>2086</v>
      </c>
      <c r="B967" t="s">
        <v>2087</v>
      </c>
      <c r="C967" t="s">
        <v>3144</v>
      </c>
      <c r="D967" t="s">
        <v>51</v>
      </c>
      <c r="E967">
        <v>3084.8774903250001</v>
      </c>
      <c r="F967">
        <v>329.65</v>
      </c>
      <c r="G967">
        <v>-27.966755192482399</v>
      </c>
      <c r="H967">
        <v>-11.6492922289225</v>
      </c>
      <c r="I967">
        <v>-15.640070774761501</v>
      </c>
      <c r="J967">
        <v>-2.5633858004389198</v>
      </c>
      <c r="K967">
        <v>353.064946208842</v>
      </c>
      <c r="L967">
        <v>344.773770891514</v>
      </c>
      <c r="M967">
        <v>17.0010585897483</v>
      </c>
      <c r="N967">
        <v>0.74081660507331104</v>
      </c>
      <c r="O967">
        <v>25.891096617624701</v>
      </c>
      <c r="P967">
        <v>15.0209351011862</v>
      </c>
      <c r="Q967">
        <v>-7.9413421569122997E-2</v>
      </c>
    </row>
    <row r="968" spans="1:17" hidden="1" x14ac:dyDescent="0.3">
      <c r="A968" t="s">
        <v>2088</v>
      </c>
      <c r="B968" t="s">
        <v>2089</v>
      </c>
      <c r="C968" t="s">
        <v>3144</v>
      </c>
      <c r="D968" t="s">
        <v>51</v>
      </c>
      <c r="E968">
        <v>3082.1804123000002</v>
      </c>
      <c r="F968">
        <v>337.9</v>
      </c>
      <c r="G968">
        <v>154.017870383836</v>
      </c>
      <c r="H968">
        <v>9.7636449035407793</v>
      </c>
      <c r="I968">
        <v>55.785652290407</v>
      </c>
      <c r="J968">
        <v>7.1357900420131699</v>
      </c>
      <c r="K968">
        <v>329.244280721145</v>
      </c>
      <c r="L968">
        <v>240.288621029404</v>
      </c>
      <c r="M968">
        <v>53.344154895934103</v>
      </c>
      <c r="N968">
        <v>0.84863596711651701</v>
      </c>
      <c r="O968">
        <v>17.7863273157738</v>
      </c>
      <c r="P968">
        <v>202.101028162717</v>
      </c>
      <c r="Q968">
        <v>8.5787407807872001E-2</v>
      </c>
    </row>
    <row r="969" spans="1:17" hidden="1" x14ac:dyDescent="0.3">
      <c r="A969" t="s">
        <v>2090</v>
      </c>
      <c r="B969" t="s">
        <v>2091</v>
      </c>
      <c r="C969" t="s">
        <v>3144</v>
      </c>
      <c r="D969" t="s">
        <v>1500</v>
      </c>
      <c r="E969">
        <v>3057.39</v>
      </c>
      <c r="F969">
        <v>188.2</v>
      </c>
      <c r="G969">
        <v>156.80041683067199</v>
      </c>
      <c r="H969">
        <v>52.573512532902903</v>
      </c>
      <c r="I969">
        <v>211.133785459591</v>
      </c>
      <c r="J969">
        <v>-3.3878020204828898</v>
      </c>
      <c r="K969">
        <v>142.14631809907499</v>
      </c>
      <c r="L969">
        <v>100.95120837361701</v>
      </c>
      <c r="M969">
        <v>68.922990450648896</v>
      </c>
      <c r="N969">
        <v>0.21617275287316901</v>
      </c>
      <c r="O969">
        <v>10.3878852284803</v>
      </c>
      <c r="P969">
        <v>261.85348971351601</v>
      </c>
      <c r="Q969">
        <v>0.19681172040023701</v>
      </c>
    </row>
    <row r="970" spans="1:17" hidden="1" x14ac:dyDescent="0.3">
      <c r="A970" t="s">
        <v>2092</v>
      </c>
      <c r="B970" t="s">
        <v>2093</v>
      </c>
      <c r="C970" t="s">
        <v>3144</v>
      </c>
      <c r="D970" t="s">
        <v>143</v>
      </c>
      <c r="E970">
        <v>3049.5612745799999</v>
      </c>
      <c r="F970">
        <v>46.08</v>
      </c>
      <c r="G970">
        <v>42.3180816977722</v>
      </c>
      <c r="H970">
        <v>-14.053613921258901</v>
      </c>
      <c r="I970">
        <v>-1.3287165004119601</v>
      </c>
      <c r="J970">
        <v>-2.0473558235937999</v>
      </c>
      <c r="K970">
        <v>52.0824266483773</v>
      </c>
      <c r="L970">
        <v>45.755656469837199</v>
      </c>
      <c r="M970">
        <v>24.403867154144599</v>
      </c>
      <c r="N970">
        <v>0.41653696872468499</v>
      </c>
      <c r="O970">
        <v>47.4609375</v>
      </c>
      <c r="P970">
        <v>86.558704453441294</v>
      </c>
      <c r="Q970">
        <v>8.8242870707866003E-2</v>
      </c>
    </row>
    <row r="971" spans="1:17" hidden="1" x14ac:dyDescent="0.3">
      <c r="A971" t="s">
        <v>2094</v>
      </c>
      <c r="B971" t="s">
        <v>2095</v>
      </c>
      <c r="C971" t="s">
        <v>3144</v>
      </c>
      <c r="D971" t="s">
        <v>135</v>
      </c>
      <c r="E971">
        <v>3029.6766124259998</v>
      </c>
      <c r="F971">
        <v>11.23</v>
      </c>
      <c r="G971">
        <v>377.31371002620398</v>
      </c>
      <c r="H971">
        <v>7.4491643580132898</v>
      </c>
      <c r="I971">
        <v>-20.296272580695302</v>
      </c>
      <c r="J971">
        <v>0.43284219620817899</v>
      </c>
      <c r="K971">
        <v>10.7107881502426</v>
      </c>
      <c r="L971">
        <v>9.7888558974459201</v>
      </c>
      <c r="M971">
        <v>53.635738753281302</v>
      </c>
      <c r="N971">
        <v>2.0156164362703199</v>
      </c>
      <c r="O971">
        <v>76.313446126447005</v>
      </c>
      <c r="P971">
        <v>410.45454545454498</v>
      </c>
      <c r="Q971">
        <v>0.14966536520191501</v>
      </c>
    </row>
    <row r="972" spans="1:17" hidden="1" x14ac:dyDescent="0.3">
      <c r="A972" t="s">
        <v>2096</v>
      </c>
      <c r="B972" t="s">
        <v>2097</v>
      </c>
      <c r="C972" t="s">
        <v>3144</v>
      </c>
      <c r="D972" t="s">
        <v>21</v>
      </c>
      <c r="E972">
        <v>3017.7452469599998</v>
      </c>
      <c r="F972">
        <v>721.8</v>
      </c>
      <c r="G972">
        <v>79.681734626480505</v>
      </c>
      <c r="H972">
        <v>-5.2772465083293101</v>
      </c>
      <c r="I972">
        <v>-8.8949513099189605</v>
      </c>
      <c r="J972">
        <v>2.0513988972391002</v>
      </c>
      <c r="K972">
        <v>743.253408247881</v>
      </c>
      <c r="L972">
        <v>614.54356534613703</v>
      </c>
      <c r="M972">
        <v>36.073777195046297</v>
      </c>
      <c r="N972">
        <v>0.70216371602650296</v>
      </c>
      <c r="O972">
        <v>18.5716264893322</v>
      </c>
      <c r="P972">
        <v>141.76854798191201</v>
      </c>
      <c r="Q972">
        <v>9.3798033797101998E-2</v>
      </c>
    </row>
    <row r="973" spans="1:17" hidden="1" x14ac:dyDescent="0.3">
      <c r="A973" t="s">
        <v>2098</v>
      </c>
      <c r="B973" t="s">
        <v>2099</v>
      </c>
      <c r="C973" t="s">
        <v>3144</v>
      </c>
      <c r="D973" t="s">
        <v>77</v>
      </c>
      <c r="E973">
        <v>3001.9602549159999</v>
      </c>
      <c r="F973">
        <v>224.59</v>
      </c>
      <c r="G973">
        <v>-28.559161882040002</v>
      </c>
      <c r="H973">
        <v>-0.99451070494696003</v>
      </c>
      <c r="I973">
        <v>-8.4658334679746101</v>
      </c>
      <c r="J973">
        <v>2.4360159824493799</v>
      </c>
      <c r="K973">
        <v>232.81420464374901</v>
      </c>
      <c r="L973">
        <v>234.83287549627801</v>
      </c>
      <c r="M973">
        <v>41.661310123736698</v>
      </c>
      <c r="N973">
        <v>0.771598360742626</v>
      </c>
      <c r="O973">
        <v>35.803018834320298</v>
      </c>
      <c r="P973">
        <v>15.7680412371133</v>
      </c>
      <c r="Q973">
        <v>-7.0468439582269005E-2</v>
      </c>
    </row>
    <row r="974" spans="1:17" hidden="1" x14ac:dyDescent="0.3">
      <c r="A974" t="s">
        <v>2100</v>
      </c>
      <c r="B974" t="s">
        <v>2101</v>
      </c>
      <c r="C974" t="s">
        <v>3144</v>
      </c>
      <c r="D974" t="s">
        <v>276</v>
      </c>
      <c r="E974">
        <v>2997.2991976349999</v>
      </c>
      <c r="F974">
        <v>93.16</v>
      </c>
      <c r="G974">
        <v>47.966290278133997</v>
      </c>
      <c r="H974">
        <v>9.8921689176485206</v>
      </c>
      <c r="I974">
        <v>49.247816384231903</v>
      </c>
      <c r="J974">
        <v>9.9681350854219204</v>
      </c>
      <c r="K974">
        <v>86.437762246114303</v>
      </c>
      <c r="L974">
        <v>67.381687907923606</v>
      </c>
      <c r="M974">
        <v>57.790478806588403</v>
      </c>
      <c r="N974">
        <v>0.99219755053245295</v>
      </c>
      <c r="O974">
        <v>19.343065693430599</v>
      </c>
      <c r="P974">
        <v>102.742110990206</v>
      </c>
      <c r="Q974">
        <v>6.2838152265821998E-2</v>
      </c>
    </row>
    <row r="975" spans="1:17" hidden="1" x14ac:dyDescent="0.3">
      <c r="A975" t="s">
        <v>2102</v>
      </c>
      <c r="B975" t="s">
        <v>2103</v>
      </c>
      <c r="C975" t="s">
        <v>3144</v>
      </c>
      <c r="D975" t="s">
        <v>217</v>
      </c>
      <c r="E975">
        <v>2994.64</v>
      </c>
      <c r="F975">
        <v>661</v>
      </c>
      <c r="G975">
        <v>128.017337255081</v>
      </c>
      <c r="H975">
        <v>5.7545024117814503</v>
      </c>
      <c r="I975">
        <v>124.59384105566799</v>
      </c>
      <c r="J975">
        <v>8.9637063937390398</v>
      </c>
      <c r="K975">
        <v>571.19055285709101</v>
      </c>
      <c r="L975">
        <v>422.38440450776397</v>
      </c>
      <c r="M975">
        <v>77.780929514546798</v>
      </c>
      <c r="N975">
        <v>0.53932903986694902</v>
      </c>
      <c r="O975">
        <v>8.4720121028744195</v>
      </c>
      <c r="P975">
        <v>190.61332160914401</v>
      </c>
      <c r="Q975">
        <v>0.213634939387323</v>
      </c>
    </row>
    <row r="976" spans="1:17" hidden="1" x14ac:dyDescent="0.3">
      <c r="A976" t="s">
        <v>2104</v>
      </c>
      <c r="B976" t="s">
        <v>2105</v>
      </c>
      <c r="C976" t="s">
        <v>3144</v>
      </c>
      <c r="D976" t="s">
        <v>469</v>
      </c>
      <c r="E976">
        <v>2991.7753299999999</v>
      </c>
      <c r="F976">
        <v>493.6</v>
      </c>
      <c r="G976">
        <v>-8.9198952614134797</v>
      </c>
      <c r="H976">
        <v>4.4862562972694802</v>
      </c>
      <c r="I976">
        <v>-23.364715931314901</v>
      </c>
      <c r="J976">
        <v>7.4657175642160203</v>
      </c>
      <c r="K976">
        <v>516.67307081246895</v>
      </c>
      <c r="L976">
        <v>508.26818563116598</v>
      </c>
      <c r="M976">
        <v>56.974690447189701</v>
      </c>
      <c r="N976">
        <v>1.3414591982962201</v>
      </c>
      <c r="O976">
        <v>33.701377633711502</v>
      </c>
      <c r="P976">
        <v>28.1245944192083</v>
      </c>
      <c r="Q976">
        <v>1.2622892534417E-2</v>
      </c>
    </row>
    <row r="977" spans="1:17" hidden="1" x14ac:dyDescent="0.3">
      <c r="A977" t="s">
        <v>2106</v>
      </c>
      <c r="B977" t="s">
        <v>2107</v>
      </c>
      <c r="C977" t="s">
        <v>3144</v>
      </c>
      <c r="D977" t="s">
        <v>738</v>
      </c>
      <c r="E977">
        <v>2989.5739342000002</v>
      </c>
      <c r="F977">
        <v>703.25</v>
      </c>
      <c r="G977">
        <v>-24.858451079570699</v>
      </c>
      <c r="H977">
        <v>3.2726632862398102</v>
      </c>
      <c r="I977">
        <v>3.4927466469666699</v>
      </c>
      <c r="J977">
        <v>7.4540689461726899</v>
      </c>
      <c r="K977">
        <v>724.37944960233995</v>
      </c>
      <c r="L977">
        <v>706.09595146825905</v>
      </c>
      <c r="M977">
        <v>56.410050023995502</v>
      </c>
      <c r="N977">
        <v>0.83135522354980695</v>
      </c>
      <c r="O977">
        <v>24.081052257376399</v>
      </c>
      <c r="P977">
        <v>25.311831789023501</v>
      </c>
      <c r="Q977">
        <v>-4.2541856310645998E-2</v>
      </c>
    </row>
    <row r="978" spans="1:17" hidden="1" x14ac:dyDescent="0.3">
      <c r="A978" t="s">
        <v>2108</v>
      </c>
      <c r="B978" t="s">
        <v>2109</v>
      </c>
      <c r="C978" t="s">
        <v>3144</v>
      </c>
      <c r="D978" t="s">
        <v>1361</v>
      </c>
      <c r="E978">
        <v>2976.3515006399998</v>
      </c>
      <c r="F978">
        <v>3214.3</v>
      </c>
      <c r="G978">
        <v>22.721455919341999</v>
      </c>
      <c r="H978">
        <v>-4.69548320670427</v>
      </c>
      <c r="I978">
        <v>36.354475755828197</v>
      </c>
      <c r="J978">
        <v>0.84914175567954397</v>
      </c>
      <c r="K978">
        <v>3182.1051686891401</v>
      </c>
      <c r="L978">
        <v>2595.87499344149</v>
      </c>
      <c r="M978">
        <v>35.2471268117786</v>
      </c>
      <c r="N978">
        <v>0.46682810740336</v>
      </c>
      <c r="O978">
        <v>14.2223812338611</v>
      </c>
      <c r="P978">
        <v>66.885594870330394</v>
      </c>
      <c r="Q978">
        <v>0.18588842485125101</v>
      </c>
    </row>
    <row r="979" spans="1:17" hidden="1" x14ac:dyDescent="0.3">
      <c r="A979" t="s">
        <v>2110</v>
      </c>
      <c r="B979" t="s">
        <v>2111</v>
      </c>
      <c r="C979" t="s">
        <v>3144</v>
      </c>
      <c r="D979" t="s">
        <v>562</v>
      </c>
      <c r="E979">
        <v>2971.3157220599901</v>
      </c>
      <c r="F979">
        <v>354.05</v>
      </c>
      <c r="G979">
        <v>60.423064439906199</v>
      </c>
      <c r="H979">
        <v>-14.929325367289399</v>
      </c>
      <c r="I979">
        <v>3.8619565105064999</v>
      </c>
      <c r="J979">
        <v>-1.4276476201107</v>
      </c>
      <c r="K979">
        <v>386.16281552169102</v>
      </c>
      <c r="L979">
        <v>309.38237927155501</v>
      </c>
      <c r="M979">
        <v>20.894005255671001</v>
      </c>
      <c r="N979">
        <v>0.46878486713495598</v>
      </c>
      <c r="O979">
        <v>40.940545120745597</v>
      </c>
      <c r="P979">
        <v>93.946863872911507</v>
      </c>
      <c r="Q979">
        <v>0.14395157515242901</v>
      </c>
    </row>
    <row r="980" spans="1:17" hidden="1" x14ac:dyDescent="0.3">
      <c r="A980" t="s">
        <v>2112</v>
      </c>
      <c r="B980" t="s">
        <v>2113</v>
      </c>
      <c r="C980" t="s">
        <v>3144</v>
      </c>
      <c r="D980" t="s">
        <v>279</v>
      </c>
      <c r="E980">
        <v>2958.4218387569999</v>
      </c>
      <c r="F980">
        <v>2.19</v>
      </c>
      <c r="G980">
        <v>92.835449156638703</v>
      </c>
      <c r="H980">
        <v>-5.4873435784946398</v>
      </c>
      <c r="I980">
        <v>8.2421057976830596</v>
      </c>
      <c r="J980">
        <v>-7.8992188724941101</v>
      </c>
      <c r="K980">
        <v>2.5350995641758098</v>
      </c>
      <c r="L980">
        <v>2.1769457496752498</v>
      </c>
      <c r="M980">
        <v>36.910702273048997</v>
      </c>
      <c r="N980">
        <v>0.48638101159763902</v>
      </c>
      <c r="O980">
        <v>97.716894977168906</v>
      </c>
      <c r="P980">
        <v>157.64705882352899</v>
      </c>
      <c r="Q980">
        <v>4.6542971770901997E-2</v>
      </c>
    </row>
    <row r="981" spans="1:17" hidden="1" x14ac:dyDescent="0.3">
      <c r="A981" t="s">
        <v>2114</v>
      </c>
      <c r="B981" t="s">
        <v>2115</v>
      </c>
      <c r="C981" t="s">
        <v>3144</v>
      </c>
      <c r="D981" t="s">
        <v>2116</v>
      </c>
      <c r="E981">
        <v>2951.4110799999999</v>
      </c>
      <c r="F981">
        <v>286.5</v>
      </c>
      <c r="G981">
        <v>150.513382522162</v>
      </c>
      <c r="H981">
        <v>51.947589909070402</v>
      </c>
      <c r="I981">
        <v>61.780919138476598</v>
      </c>
      <c r="J981">
        <v>1.4509764056217</v>
      </c>
      <c r="K981">
        <v>235.300641449262</v>
      </c>
      <c r="M981">
        <v>58.334558937630497</v>
      </c>
      <c r="N981">
        <v>1.45716363789126</v>
      </c>
      <c r="O981">
        <v>15.130890052355999</v>
      </c>
      <c r="P981">
        <v>222.45357343837901</v>
      </c>
    </row>
    <row r="982" spans="1:17" x14ac:dyDescent="0.3">
      <c r="A982" t="s">
        <v>2117</v>
      </c>
      <c r="B982" t="s">
        <v>2118</v>
      </c>
      <c r="C982" t="s">
        <v>3141</v>
      </c>
      <c r="D982" t="s">
        <v>106</v>
      </c>
      <c r="E982">
        <v>2939.9452197000001</v>
      </c>
      <c r="F982">
        <v>666.7</v>
      </c>
      <c r="G982">
        <v>-41.283272595223202</v>
      </c>
      <c r="H982">
        <v>-1.60495441593306</v>
      </c>
      <c r="I982">
        <v>-15.1985723314962</v>
      </c>
      <c r="J982">
        <v>-7.13727669108941E-2</v>
      </c>
      <c r="K982">
        <v>713.02682684444403</v>
      </c>
      <c r="L982">
        <v>767.41232279033795</v>
      </c>
      <c r="M982">
        <v>33.426155274108901</v>
      </c>
      <c r="N982">
        <v>0.26474026760950198</v>
      </c>
      <c r="O982">
        <v>33.313334333283301</v>
      </c>
      <c r="P982">
        <v>7.7407886231415803</v>
      </c>
    </row>
    <row r="983" spans="1:17" hidden="1" x14ac:dyDescent="0.3">
      <c r="A983" t="s">
        <v>2119</v>
      </c>
      <c r="B983" t="s">
        <v>2120</v>
      </c>
      <c r="C983" t="s">
        <v>3144</v>
      </c>
      <c r="D983" t="s">
        <v>140</v>
      </c>
      <c r="E983">
        <v>2933.9937396</v>
      </c>
      <c r="F983">
        <v>3789.15</v>
      </c>
      <c r="G983">
        <v>444.40464054347802</v>
      </c>
      <c r="H983">
        <v>62.047263512191002</v>
      </c>
      <c r="I983">
        <v>198.992832049123</v>
      </c>
      <c r="J983">
        <v>4.0395282755575099</v>
      </c>
      <c r="K983">
        <v>3042.1908400007001</v>
      </c>
      <c r="L983">
        <v>1928.1696485453299</v>
      </c>
      <c r="M983">
        <v>53.285139202580403</v>
      </c>
      <c r="N983">
        <v>1.3481033666554301</v>
      </c>
      <c r="O983">
        <v>28.751830885554799</v>
      </c>
      <c r="P983">
        <v>568.57520952800996</v>
      </c>
      <c r="Q983">
        <v>0.24967498933648799</v>
      </c>
    </row>
    <row r="984" spans="1:17" x14ac:dyDescent="0.3">
      <c r="A984" t="s">
        <v>2121</v>
      </c>
      <c r="B984" t="s">
        <v>2122</v>
      </c>
      <c r="C984" t="s">
        <v>3142</v>
      </c>
      <c r="D984" t="s">
        <v>135</v>
      </c>
      <c r="E984">
        <v>2922.3695260499999</v>
      </c>
      <c r="F984">
        <v>376.55</v>
      </c>
      <c r="G984">
        <v>-45.011533601981903</v>
      </c>
      <c r="H984">
        <v>-7.1670848391607498</v>
      </c>
      <c r="I984">
        <v>-31.827028533695199</v>
      </c>
      <c r="J984">
        <v>0.29875698317559601</v>
      </c>
      <c r="K984">
        <v>409.534646112399</v>
      </c>
      <c r="L984">
        <v>437.45539403412999</v>
      </c>
      <c r="M984">
        <v>25.3613326895826</v>
      </c>
      <c r="N984">
        <v>0.58653264467677801</v>
      </c>
      <c r="O984">
        <v>55.357854202629099</v>
      </c>
      <c r="P984">
        <v>9.1449275362318794</v>
      </c>
      <c r="Q984">
        <v>1.0986017136434E-2</v>
      </c>
    </row>
    <row r="985" spans="1:17" hidden="1" x14ac:dyDescent="0.3">
      <c r="A985" t="s">
        <v>2123</v>
      </c>
      <c r="B985" t="s">
        <v>2124</v>
      </c>
      <c r="C985" t="s">
        <v>3144</v>
      </c>
      <c r="D985" t="s">
        <v>482</v>
      </c>
      <c r="E985">
        <v>2920.6234975849902</v>
      </c>
      <c r="F985">
        <v>4369.3999999999996</v>
      </c>
      <c r="G985">
        <v>3.9042134825399701</v>
      </c>
      <c r="H985">
        <v>-4.5070383658337896</v>
      </c>
      <c r="I985">
        <v>21.9256267120569</v>
      </c>
      <c r="J985">
        <v>-7.3245125370334493E-2</v>
      </c>
      <c r="K985">
        <v>4646.4876185322801</v>
      </c>
      <c r="L985">
        <v>4055.4398227700399</v>
      </c>
      <c r="M985">
        <v>35.854445884198299</v>
      </c>
      <c r="N985">
        <v>0.366089996628643</v>
      </c>
      <c r="O985">
        <v>24.181809859477202</v>
      </c>
      <c r="P985">
        <v>53.202082712434802</v>
      </c>
      <c r="Q985">
        <v>0.12684526233598201</v>
      </c>
    </row>
    <row r="986" spans="1:17" x14ac:dyDescent="0.3">
      <c r="A986" t="s">
        <v>2125</v>
      </c>
      <c r="B986" t="s">
        <v>2126</v>
      </c>
      <c r="C986" t="s">
        <v>3129</v>
      </c>
      <c r="D986" t="s">
        <v>562</v>
      </c>
      <c r="E986">
        <v>2920.5643935119901</v>
      </c>
      <c r="F986">
        <v>47.43</v>
      </c>
      <c r="G986">
        <v>-6.9936965720044402</v>
      </c>
      <c r="H986">
        <v>-5.6684561270069196</v>
      </c>
      <c r="I986">
        <v>2.2570923482146301</v>
      </c>
      <c r="J986">
        <v>2.3289774619086598</v>
      </c>
      <c r="K986">
        <v>52.714850934975203</v>
      </c>
      <c r="L986">
        <v>48.670525114746397</v>
      </c>
      <c r="M986">
        <v>40.3434822471228</v>
      </c>
      <c r="N986">
        <v>0.64088663531113499</v>
      </c>
      <c r="O986">
        <v>32.827324478178298</v>
      </c>
      <c r="P986">
        <v>42.646616541353303</v>
      </c>
      <c r="Q986">
        <v>-5.7810149479272002E-2</v>
      </c>
    </row>
    <row r="987" spans="1:17" hidden="1" x14ac:dyDescent="0.3">
      <c r="A987" t="s">
        <v>2127</v>
      </c>
      <c r="B987" t="s">
        <v>2128</v>
      </c>
      <c r="C987" t="s">
        <v>3144</v>
      </c>
      <c r="D987" t="s">
        <v>190</v>
      </c>
      <c r="E987">
        <v>2919.1148711999999</v>
      </c>
      <c r="F987">
        <v>905.5</v>
      </c>
      <c r="G987">
        <v>14.439425834767</v>
      </c>
      <c r="H987">
        <v>-1.2913824715387601</v>
      </c>
      <c r="I987">
        <v>31.647176883017199</v>
      </c>
      <c r="J987">
        <v>4.21005725111808</v>
      </c>
      <c r="K987">
        <v>943.68950138870298</v>
      </c>
      <c r="L987">
        <v>789.29266361905002</v>
      </c>
      <c r="M987">
        <v>40.329328234072896</v>
      </c>
      <c r="N987">
        <v>0.70259889399005404</v>
      </c>
      <c r="O987">
        <v>25.6432909994478</v>
      </c>
      <c r="P987">
        <v>64.024997735712304</v>
      </c>
      <c r="Q987">
        <v>7.5767078407791996E-2</v>
      </c>
    </row>
    <row r="988" spans="1:17" hidden="1" x14ac:dyDescent="0.3">
      <c r="A988" t="s">
        <v>2129</v>
      </c>
      <c r="B988" t="s">
        <v>2130</v>
      </c>
      <c r="C988" t="s">
        <v>3144</v>
      </c>
      <c r="D988" t="s">
        <v>146</v>
      </c>
      <c r="E988">
        <v>2908.29205361</v>
      </c>
      <c r="F988">
        <v>281.35000000000002</v>
      </c>
      <c r="G988">
        <v>-30.823988322181901</v>
      </c>
      <c r="H988">
        <v>-2.6443291993500901</v>
      </c>
      <c r="I988">
        <v>-29.090615083935901</v>
      </c>
      <c r="J988">
        <v>2.7000765838805099</v>
      </c>
      <c r="K988">
        <v>326.07437124964798</v>
      </c>
      <c r="L988">
        <v>337.91064136451001</v>
      </c>
      <c r="M988">
        <v>43.674435869389903</v>
      </c>
      <c r="N988">
        <v>0.89975796516944595</v>
      </c>
      <c r="O988">
        <v>71.743380131508701</v>
      </c>
      <c r="P988">
        <v>3.0586080586080699</v>
      </c>
      <c r="Q988">
        <v>8.5843749562834998E-2</v>
      </c>
    </row>
    <row r="989" spans="1:17" hidden="1" x14ac:dyDescent="0.3">
      <c r="A989" t="s">
        <v>2131</v>
      </c>
      <c r="B989" t="s">
        <v>2132</v>
      </c>
      <c r="C989" t="s">
        <v>3144</v>
      </c>
      <c r="D989" t="s">
        <v>284</v>
      </c>
      <c r="E989">
        <v>2907.6764080500002</v>
      </c>
      <c r="F989">
        <v>257.85000000000002</v>
      </c>
      <c r="G989">
        <v>-17.892453425767201</v>
      </c>
      <c r="H989">
        <v>-2.04414654481453</v>
      </c>
      <c r="I989">
        <v>-18.732515047905501</v>
      </c>
      <c r="J989">
        <v>3.4373384340499902</v>
      </c>
      <c r="K989">
        <v>276.15518506802402</v>
      </c>
      <c r="L989">
        <v>269.03702132481101</v>
      </c>
      <c r="M989">
        <v>36.019420844740402</v>
      </c>
      <c r="N989">
        <v>0.297174453167525</v>
      </c>
      <c r="O989">
        <v>31.665697110723201</v>
      </c>
      <c r="P989">
        <v>22.581411932493399</v>
      </c>
      <c r="Q989">
        <v>4.2589994391273998E-2</v>
      </c>
    </row>
    <row r="990" spans="1:17" hidden="1" x14ac:dyDescent="0.3">
      <c r="A990" t="s">
        <v>2133</v>
      </c>
      <c r="B990" t="s">
        <v>2134</v>
      </c>
      <c r="C990" t="s">
        <v>3144</v>
      </c>
      <c r="D990" t="s">
        <v>325</v>
      </c>
      <c r="E990">
        <v>2900.1265934550001</v>
      </c>
      <c r="F990">
        <v>823.6</v>
      </c>
      <c r="G990">
        <v>21.513412219217201</v>
      </c>
      <c r="H990">
        <v>4.9470758032931696</v>
      </c>
      <c r="I990">
        <v>71.433392322302893</v>
      </c>
      <c r="J990">
        <v>2.59478631269775</v>
      </c>
      <c r="K990">
        <v>801.73624706522298</v>
      </c>
      <c r="L990">
        <v>623.32734352409705</v>
      </c>
      <c r="M990">
        <v>45.559621533706498</v>
      </c>
      <c r="N990">
        <v>0.67527809747447298</v>
      </c>
      <c r="O990">
        <v>17.4720738222438</v>
      </c>
      <c r="P990">
        <v>101.12332112332101</v>
      </c>
      <c r="Q990">
        <v>-3.578602610783E-2</v>
      </c>
    </row>
    <row r="991" spans="1:17" hidden="1" x14ac:dyDescent="0.3">
      <c r="A991" t="s">
        <v>2135</v>
      </c>
      <c r="B991" t="s">
        <v>2136</v>
      </c>
      <c r="C991" t="s">
        <v>3144</v>
      </c>
      <c r="D991" t="s">
        <v>227</v>
      </c>
      <c r="E991">
        <v>2891.58839244</v>
      </c>
      <c r="F991">
        <v>2497.6999999999998</v>
      </c>
      <c r="G991">
        <v>134.86904898942299</v>
      </c>
      <c r="H991">
        <v>8.8940048393574607</v>
      </c>
      <c r="I991">
        <v>77.392821195113598</v>
      </c>
      <c r="J991">
        <v>-0.65708586134577396</v>
      </c>
      <c r="K991">
        <v>2383.4176377558501</v>
      </c>
      <c r="L991">
        <v>1762.8578079337101</v>
      </c>
      <c r="M991">
        <v>45.613637508794099</v>
      </c>
      <c r="N991">
        <v>1.1493361490135701</v>
      </c>
      <c r="O991">
        <v>20.030427993754198</v>
      </c>
      <c r="P991">
        <v>162.63932702418501</v>
      </c>
      <c r="Q991">
        <v>0.13956518279223801</v>
      </c>
    </row>
    <row r="992" spans="1:17" hidden="1" x14ac:dyDescent="0.3">
      <c r="A992" t="s">
        <v>2137</v>
      </c>
      <c r="B992" t="s">
        <v>2138</v>
      </c>
      <c r="C992" t="s">
        <v>3144</v>
      </c>
      <c r="D992" t="s">
        <v>190</v>
      </c>
      <c r="E992">
        <v>2889.0318206249999</v>
      </c>
      <c r="F992">
        <v>1849.55</v>
      </c>
      <c r="G992">
        <v>-42.977018516017303</v>
      </c>
      <c r="H992">
        <v>-3.70521866822902</v>
      </c>
      <c r="I992">
        <v>-10.1470848526239</v>
      </c>
      <c r="J992">
        <v>3.4590935953283601</v>
      </c>
      <c r="K992">
        <v>1953.4247107189999</v>
      </c>
      <c r="L992">
        <v>2007.5749404370899</v>
      </c>
      <c r="M992">
        <v>46.755081515621399</v>
      </c>
      <c r="N992">
        <v>0.39102713054580202</v>
      </c>
      <c r="O992">
        <v>33.0053256197453</v>
      </c>
      <c r="P992">
        <v>6.1647963722985804</v>
      </c>
      <c r="Q992">
        <v>3.8288101103310997E-2</v>
      </c>
    </row>
    <row r="993" spans="1:17" hidden="1" x14ac:dyDescent="0.3">
      <c r="A993" t="s">
        <v>2139</v>
      </c>
      <c r="B993" t="s">
        <v>2140</v>
      </c>
      <c r="C993" t="s">
        <v>3144</v>
      </c>
      <c r="D993" t="s">
        <v>2141</v>
      </c>
      <c r="E993">
        <v>2885.12</v>
      </c>
      <c r="F993">
        <v>1045.95</v>
      </c>
      <c r="G993">
        <v>108.748419398076</v>
      </c>
      <c r="H993">
        <v>14.6967527229154</v>
      </c>
      <c r="I993">
        <v>31.0366252462719</v>
      </c>
      <c r="J993">
        <v>11.266175529541499</v>
      </c>
      <c r="K993">
        <v>968.761240762022</v>
      </c>
      <c r="L993">
        <v>875.52114128656694</v>
      </c>
      <c r="M993">
        <v>80.380153361703606</v>
      </c>
      <c r="N993">
        <v>0.96702502105219701</v>
      </c>
      <c r="O993">
        <v>39.390028204025</v>
      </c>
      <c r="P993">
        <v>145.47054681999501</v>
      </c>
      <c r="Q993">
        <v>9.9685082111314993E-2</v>
      </c>
    </row>
    <row r="994" spans="1:17" hidden="1" x14ac:dyDescent="0.3">
      <c r="A994" t="s">
        <v>2142</v>
      </c>
      <c r="B994" t="s">
        <v>2143</v>
      </c>
      <c r="C994" t="s">
        <v>3144</v>
      </c>
      <c r="D994" t="s">
        <v>271</v>
      </c>
      <c r="E994">
        <v>2863.72</v>
      </c>
      <c r="F994">
        <v>14690.05</v>
      </c>
      <c r="G994">
        <v>-26.8463890006065</v>
      </c>
      <c r="H994">
        <v>0.35007775840640498</v>
      </c>
      <c r="I994">
        <v>7.8276718503654701</v>
      </c>
      <c r="J994">
        <v>1.4527411137611199</v>
      </c>
      <c r="K994">
        <v>14738.2381559853</v>
      </c>
      <c r="L994">
        <v>13989.126519350901</v>
      </c>
      <c r="M994">
        <v>37.734350138091102</v>
      </c>
      <c r="N994">
        <v>0.66540971718636699</v>
      </c>
      <c r="O994">
        <v>15.7249294590556</v>
      </c>
      <c r="P994">
        <v>41.236900298048198</v>
      </c>
      <c r="Q994">
        <v>0.142585198636452</v>
      </c>
    </row>
    <row r="995" spans="1:17" hidden="1" x14ac:dyDescent="0.3">
      <c r="A995" t="s">
        <v>2144</v>
      </c>
      <c r="B995" t="s">
        <v>2145</v>
      </c>
      <c r="C995" t="s">
        <v>3144</v>
      </c>
      <c r="D995" t="s">
        <v>1573</v>
      </c>
      <c r="E995">
        <v>2860.8293140199999</v>
      </c>
      <c r="F995">
        <v>362.65</v>
      </c>
      <c r="G995">
        <v>-35.502050843361197</v>
      </c>
      <c r="H995">
        <v>-2.4263522656307899</v>
      </c>
      <c r="I995">
        <v>-19.4737725806953</v>
      </c>
      <c r="J995">
        <v>12.8532967416627</v>
      </c>
      <c r="M995">
        <v>53.453191190673103</v>
      </c>
      <c r="O995">
        <v>18.888735695574201</v>
      </c>
      <c r="P995">
        <v>6.4738696418085597</v>
      </c>
    </row>
    <row r="996" spans="1:17" hidden="1" x14ac:dyDescent="0.3">
      <c r="A996" t="s">
        <v>2146</v>
      </c>
      <c r="B996" t="s">
        <v>2147</v>
      </c>
      <c r="C996" t="s">
        <v>3144</v>
      </c>
      <c r="D996" t="s">
        <v>846</v>
      </c>
      <c r="E996">
        <v>2853.9</v>
      </c>
      <c r="F996">
        <v>467.75</v>
      </c>
      <c r="G996">
        <v>-20.6133830672131</v>
      </c>
      <c r="H996">
        <v>10.0007708918492</v>
      </c>
      <c r="I996">
        <v>-4.58510480454727</v>
      </c>
      <c r="J996">
        <v>7.4475320765128501</v>
      </c>
      <c r="M996">
        <v>46.486793735830801</v>
      </c>
      <c r="O996">
        <v>26.9267771245323</v>
      </c>
      <c r="P996">
        <v>23.092105263157901</v>
      </c>
    </row>
    <row r="997" spans="1:17" hidden="1" x14ac:dyDescent="0.3">
      <c r="A997" t="s">
        <v>2148</v>
      </c>
      <c r="B997" t="s">
        <v>2149</v>
      </c>
      <c r="C997" t="s">
        <v>3144</v>
      </c>
      <c r="D997" t="s">
        <v>2150</v>
      </c>
      <c r="E997">
        <v>2850.4759995750001</v>
      </c>
      <c r="F997">
        <v>5430.65</v>
      </c>
      <c r="G997">
        <v>68.259407340800294</v>
      </c>
      <c r="H997">
        <v>15.06526036689</v>
      </c>
      <c r="I997">
        <v>47.883048279432103</v>
      </c>
      <c r="J997">
        <v>3.7555985510413099</v>
      </c>
      <c r="K997">
        <v>5347.2138986928403</v>
      </c>
      <c r="L997">
        <v>4403.1128373103302</v>
      </c>
      <c r="M997">
        <v>58.080529092106602</v>
      </c>
      <c r="N997">
        <v>1.29977484301389</v>
      </c>
      <c r="O997">
        <v>18.641414931914198</v>
      </c>
      <c r="P997">
        <v>104.15977443609</v>
      </c>
      <c r="Q997">
        <v>0.16438447647419499</v>
      </c>
    </row>
    <row r="998" spans="1:17" hidden="1" x14ac:dyDescent="0.3">
      <c r="A998" t="s">
        <v>2151</v>
      </c>
      <c r="B998" t="s">
        <v>2152</v>
      </c>
      <c r="C998" t="s">
        <v>3144</v>
      </c>
      <c r="D998" t="s">
        <v>1361</v>
      </c>
      <c r="E998">
        <v>2830.5620863200002</v>
      </c>
      <c r="F998">
        <v>371.35</v>
      </c>
      <c r="G998">
        <v>19.777677492264601</v>
      </c>
      <c r="H998">
        <v>-5.7321596080302699</v>
      </c>
      <c r="I998">
        <v>3.46115782615695</v>
      </c>
      <c r="J998">
        <v>-0.136776437014237</v>
      </c>
      <c r="K998">
        <v>391.22998549894697</v>
      </c>
      <c r="L998">
        <v>351.67617749421203</v>
      </c>
      <c r="M998">
        <v>33.301362269499101</v>
      </c>
      <c r="N998">
        <v>0.39546016196987199</v>
      </c>
      <c r="O998">
        <v>21.677662582469299</v>
      </c>
      <c r="P998">
        <v>47.742192162323398</v>
      </c>
      <c r="Q998">
        <v>2.4301909982416998E-2</v>
      </c>
    </row>
    <row r="999" spans="1:17" x14ac:dyDescent="0.3">
      <c r="A999" t="s">
        <v>2153</v>
      </c>
      <c r="B999" t="s">
        <v>2154</v>
      </c>
      <c r="C999" t="s">
        <v>3135</v>
      </c>
      <c r="D999" t="s">
        <v>271</v>
      </c>
      <c r="E999">
        <v>2825.7784029999998</v>
      </c>
      <c r="F999">
        <v>279.7</v>
      </c>
      <c r="G999">
        <v>-21.132631954889501</v>
      </c>
      <c r="H999">
        <v>-9.36995708901512</v>
      </c>
      <c r="I999">
        <v>-20.344940317452899</v>
      </c>
      <c r="J999">
        <v>-5.20087835382292E-2</v>
      </c>
      <c r="K999">
        <v>313.43471461023501</v>
      </c>
      <c r="L999">
        <v>307.12764370515998</v>
      </c>
      <c r="M999">
        <v>16.864815717834301</v>
      </c>
      <c r="N999">
        <v>1.2813974331839399</v>
      </c>
      <c r="O999">
        <v>43.564533428673499</v>
      </c>
      <c r="P999">
        <v>14.093412196614301</v>
      </c>
      <c r="Q999">
        <v>7.3542807548229006E-2</v>
      </c>
    </row>
    <row r="1000" spans="1:17" hidden="1" x14ac:dyDescent="0.3">
      <c r="A1000" t="s">
        <v>2155</v>
      </c>
      <c r="B1000" t="s">
        <v>2156</v>
      </c>
      <c r="C1000" t="s">
        <v>3144</v>
      </c>
      <c r="E1000">
        <v>2810.7836086000002</v>
      </c>
      <c r="F1000">
        <v>422.43</v>
      </c>
      <c r="G1000">
        <v>-37.935891096916997</v>
      </c>
      <c r="H1000">
        <v>-5.5626411975422601</v>
      </c>
      <c r="I1000">
        <v>-21.907612834251101</v>
      </c>
      <c r="J1000">
        <v>-1.8567411371251501</v>
      </c>
      <c r="M1000">
        <v>0</v>
      </c>
      <c r="O1000">
        <v>21.558601425088099</v>
      </c>
      <c r="P1000">
        <v>5.0559562297935701</v>
      </c>
    </row>
    <row r="1001" spans="1:17" hidden="1" x14ac:dyDescent="0.3">
      <c r="A1001" t="s">
        <v>2157</v>
      </c>
      <c r="B1001" t="s">
        <v>2158</v>
      </c>
      <c r="C1001" t="s">
        <v>3144</v>
      </c>
      <c r="D1001" t="s">
        <v>117</v>
      </c>
      <c r="E1001">
        <v>2808.0578559999999</v>
      </c>
      <c r="F1001">
        <v>558.6</v>
      </c>
      <c r="G1001">
        <v>1.30421520147874</v>
      </c>
      <c r="H1001">
        <v>2.10395963264325E-2</v>
      </c>
      <c r="I1001">
        <v>16.537575143098501</v>
      </c>
      <c r="J1001">
        <v>3.1142883080772101</v>
      </c>
      <c r="K1001">
        <v>588.88501086253996</v>
      </c>
      <c r="L1001">
        <v>550.853215033673</v>
      </c>
      <c r="M1001">
        <v>43.558683423567501</v>
      </c>
      <c r="N1001">
        <v>0.45101291283911499</v>
      </c>
      <c r="O1001">
        <v>30.6480486931614</v>
      </c>
      <c r="P1001">
        <v>35.4181818181818</v>
      </c>
      <c r="Q1001">
        <v>2.2912040371312999E-2</v>
      </c>
    </row>
    <row r="1002" spans="1:17" hidden="1" x14ac:dyDescent="0.3">
      <c r="A1002" t="s">
        <v>2159</v>
      </c>
      <c r="B1002" t="s">
        <v>2160</v>
      </c>
      <c r="C1002" t="s">
        <v>3144</v>
      </c>
      <c r="D1002" t="s">
        <v>120</v>
      </c>
      <c r="E1002">
        <v>2806.0928928500002</v>
      </c>
      <c r="F1002">
        <v>3705.9</v>
      </c>
      <c r="G1002">
        <v>31.389376956949501</v>
      </c>
      <c r="H1002">
        <v>-5.70197352685953</v>
      </c>
      <c r="I1002">
        <v>-23.3023066029081</v>
      </c>
      <c r="J1002">
        <v>3.83559953738916</v>
      </c>
      <c r="K1002">
        <v>4149.1460807396297</v>
      </c>
      <c r="L1002">
        <v>3883.1014303287998</v>
      </c>
      <c r="M1002">
        <v>31.888864421101001</v>
      </c>
      <c r="N1002">
        <v>1.6536877558062999</v>
      </c>
      <c r="O1002">
        <v>38.778704228392499</v>
      </c>
      <c r="P1002">
        <v>73.724920307519199</v>
      </c>
      <c r="Q1002">
        <v>0.131377867123321</v>
      </c>
    </row>
    <row r="1003" spans="1:17" hidden="1" x14ac:dyDescent="0.3">
      <c r="A1003" t="s">
        <v>2161</v>
      </c>
      <c r="B1003" t="s">
        <v>2162</v>
      </c>
      <c r="C1003" t="s">
        <v>3144</v>
      </c>
      <c r="D1003" t="s">
        <v>48</v>
      </c>
      <c r="E1003">
        <v>2793.350845125</v>
      </c>
      <c r="F1003">
        <v>2453.1999999999998</v>
      </c>
      <c r="G1003">
        <v>18.613990866338</v>
      </c>
      <c r="H1003">
        <v>-3.7700694443359302</v>
      </c>
      <c r="I1003">
        <v>-17.129239805308099</v>
      </c>
      <c r="J1003">
        <v>2.3776441574431399</v>
      </c>
      <c r="K1003">
        <v>2739.5843032616599</v>
      </c>
      <c r="L1003">
        <v>2585.14437066865</v>
      </c>
      <c r="M1003">
        <v>35.520998041823397</v>
      </c>
      <c r="N1003">
        <v>0.497222987328092</v>
      </c>
      <c r="O1003">
        <v>51.145442687102502</v>
      </c>
      <c r="P1003">
        <v>49.130699088145803</v>
      </c>
      <c r="Q1003">
        <v>7.1990231066048002E-2</v>
      </c>
    </row>
    <row r="1004" spans="1:17" hidden="1" x14ac:dyDescent="0.3">
      <c r="A1004" t="s">
        <v>2163</v>
      </c>
      <c r="B1004" t="s">
        <v>2164</v>
      </c>
      <c r="C1004" t="s">
        <v>3144</v>
      </c>
      <c r="D1004" t="s">
        <v>117</v>
      </c>
      <c r="E1004">
        <v>2792.9127100000001</v>
      </c>
      <c r="F1004">
        <v>533.9</v>
      </c>
      <c r="G1004">
        <v>-55.937651796994899</v>
      </c>
      <c r="H1004">
        <v>-7.3813883983036401</v>
      </c>
      <c r="I1004">
        <v>-23.849403893826601</v>
      </c>
      <c r="J1004">
        <v>0.21358079776589201</v>
      </c>
      <c r="K1004">
        <v>580.495397447556</v>
      </c>
      <c r="L1004">
        <v>624.13355400961495</v>
      </c>
      <c r="M1004">
        <v>20.074311273894001</v>
      </c>
      <c r="N1004">
        <v>0.51245831506503503</v>
      </c>
      <c r="O1004">
        <v>60.891552725229403</v>
      </c>
      <c r="P1004">
        <v>6.5668662674650502</v>
      </c>
      <c r="Q1004">
        <v>1.4747358236245E-2</v>
      </c>
    </row>
    <row r="1005" spans="1:17" hidden="1" x14ac:dyDescent="0.3">
      <c r="A1005" t="s">
        <v>2165</v>
      </c>
      <c r="B1005" t="s">
        <v>2166</v>
      </c>
      <c r="C1005" t="s">
        <v>3144</v>
      </c>
      <c r="D1005" t="s">
        <v>375</v>
      </c>
      <c r="E1005">
        <v>2788.27379625</v>
      </c>
      <c r="F1005">
        <v>1839.4</v>
      </c>
      <c r="G1005">
        <v>-45.350878333365998</v>
      </c>
      <c r="H1005">
        <v>-1.30397931555407</v>
      </c>
      <c r="I1005">
        <v>-14.669813517505901</v>
      </c>
      <c r="J1005">
        <v>0.94989871377093704</v>
      </c>
      <c r="K1005">
        <v>1892.09685485009</v>
      </c>
      <c r="L1005">
        <v>1959.9940204945799</v>
      </c>
      <c r="M1005">
        <v>35.459197640953398</v>
      </c>
      <c r="N1005">
        <v>1.1157343422436401</v>
      </c>
      <c r="O1005">
        <v>33.739262803087897</v>
      </c>
      <c r="P1005">
        <v>8.8402366863905293</v>
      </c>
      <c r="Q1005">
        <v>-9.2680973993384E-2</v>
      </c>
    </row>
    <row r="1006" spans="1:17" hidden="1" x14ac:dyDescent="0.3">
      <c r="A1006" t="s">
        <v>2167</v>
      </c>
      <c r="B1006" t="s">
        <v>2168</v>
      </c>
      <c r="C1006" t="s">
        <v>3144</v>
      </c>
      <c r="D1006" t="s">
        <v>135</v>
      </c>
      <c r="E1006">
        <v>2782.726291596</v>
      </c>
      <c r="F1006">
        <v>143.15</v>
      </c>
      <c r="G1006">
        <v>-39.856821433015099</v>
      </c>
      <c r="H1006">
        <v>-14.1273435784946</v>
      </c>
      <c r="I1006">
        <v>-23.828543170349199</v>
      </c>
      <c r="J1006">
        <v>1.20067268488362</v>
      </c>
      <c r="O1006">
        <v>32.7279077890324</v>
      </c>
      <c r="P1006">
        <v>2.6385602638560202</v>
      </c>
    </row>
    <row r="1007" spans="1:17" hidden="1" x14ac:dyDescent="0.3">
      <c r="A1007" t="s">
        <v>2169</v>
      </c>
      <c r="B1007" t="s">
        <v>2170</v>
      </c>
      <c r="C1007" t="s">
        <v>3144</v>
      </c>
      <c r="D1007" t="s">
        <v>190</v>
      </c>
      <c r="E1007">
        <v>2778.1046861750001</v>
      </c>
      <c r="F1007">
        <v>1886.85</v>
      </c>
      <c r="G1007">
        <v>42.101378616664597</v>
      </c>
      <c r="H1007">
        <v>-16.902894530236701</v>
      </c>
      <c r="I1007">
        <v>56.812055148909998</v>
      </c>
      <c r="J1007">
        <v>-0.79233836444796002</v>
      </c>
      <c r="K1007">
        <v>1947.5651239654601</v>
      </c>
      <c r="L1007">
        <v>1545.74655156418</v>
      </c>
      <c r="M1007">
        <v>26.188355023424201</v>
      </c>
      <c r="N1007">
        <v>0.49603410765348499</v>
      </c>
      <c r="O1007">
        <v>30.3071256326681</v>
      </c>
      <c r="P1007">
        <v>84.967160082344805</v>
      </c>
      <c r="Q1007">
        <v>0.128057251773248</v>
      </c>
    </row>
    <row r="1008" spans="1:17" x14ac:dyDescent="0.3">
      <c r="A1008" t="s">
        <v>2171</v>
      </c>
      <c r="B1008" t="s">
        <v>2172</v>
      </c>
      <c r="C1008" t="s">
        <v>3127</v>
      </c>
      <c r="D1008" t="s">
        <v>439</v>
      </c>
      <c r="E1008">
        <v>2750.9558360400001</v>
      </c>
      <c r="F1008">
        <v>79.290000000000006</v>
      </c>
      <c r="G1008">
        <v>-29.9388226880214</v>
      </c>
      <c r="H1008">
        <v>-4.1610486263336304</v>
      </c>
      <c r="I1008">
        <v>-27.456397711039401</v>
      </c>
      <c r="J1008">
        <v>-1.6005291671688899</v>
      </c>
      <c r="K1008">
        <v>86.760349873260196</v>
      </c>
      <c r="L1008">
        <v>86.363853269186194</v>
      </c>
      <c r="M1008">
        <v>28.036536202315801</v>
      </c>
      <c r="N1008">
        <v>0.55360791033076096</v>
      </c>
      <c r="O1008">
        <v>51.343170639424798</v>
      </c>
      <c r="P1008">
        <v>26.762589928057501</v>
      </c>
      <c r="Q1008">
        <v>-2.6562450158860999E-2</v>
      </c>
    </row>
    <row r="1009" spans="1:17" hidden="1" x14ac:dyDescent="0.3">
      <c r="A1009" t="s">
        <v>2173</v>
      </c>
      <c r="B1009" t="s">
        <v>2174</v>
      </c>
      <c r="C1009" t="s">
        <v>3144</v>
      </c>
      <c r="D1009" t="s">
        <v>2175</v>
      </c>
      <c r="E1009">
        <v>2748.25</v>
      </c>
      <c r="F1009">
        <v>543.4</v>
      </c>
      <c r="G1009">
        <v>133.83544915663799</v>
      </c>
      <c r="H1009">
        <v>14.0732553089476</v>
      </c>
      <c r="I1009">
        <v>56.755619311196497</v>
      </c>
      <c r="J1009">
        <v>2.6398548567092002</v>
      </c>
      <c r="K1009">
        <v>517.87702720177003</v>
      </c>
      <c r="M1009">
        <v>58.371179283138197</v>
      </c>
      <c r="N1009">
        <v>1.84333868378812</v>
      </c>
      <c r="O1009">
        <v>31.900993743099001</v>
      </c>
      <c r="P1009">
        <v>171.7</v>
      </c>
    </row>
    <row r="1010" spans="1:17" hidden="1" x14ac:dyDescent="0.3">
      <c r="A1010" t="s">
        <v>2176</v>
      </c>
      <c r="B1010" t="s">
        <v>2177</v>
      </c>
      <c r="C1010" t="s">
        <v>3144</v>
      </c>
      <c r="D1010" t="s">
        <v>284</v>
      </c>
      <c r="E1010">
        <v>2747.0515872249998</v>
      </c>
      <c r="F1010">
        <v>781.4</v>
      </c>
      <c r="G1010">
        <v>-9.6941379651379496</v>
      </c>
      <c r="H1010">
        <v>14.245571097796001</v>
      </c>
      <c r="I1010">
        <v>14.658105763151999</v>
      </c>
      <c r="J1010">
        <v>7.5564719160620104</v>
      </c>
      <c r="K1010">
        <v>763.825136741655</v>
      </c>
      <c r="L1010">
        <v>677.49582119830097</v>
      </c>
      <c r="M1010">
        <v>63.576556752824501</v>
      </c>
      <c r="N1010">
        <v>1.0708782137183701</v>
      </c>
      <c r="O1010">
        <v>12.6951625287944</v>
      </c>
      <c r="P1010">
        <v>47.978411135309102</v>
      </c>
      <c r="Q1010">
        <v>-6.6882196214750004E-3</v>
      </c>
    </row>
    <row r="1011" spans="1:17" hidden="1" x14ac:dyDescent="0.3">
      <c r="A1011" t="s">
        <v>2178</v>
      </c>
      <c r="B1011" t="s">
        <v>2179</v>
      </c>
      <c r="C1011" t="s">
        <v>3144</v>
      </c>
      <c r="D1011" t="s">
        <v>202</v>
      </c>
      <c r="E1011">
        <v>2741.14682709</v>
      </c>
      <c r="F1011">
        <v>1805</v>
      </c>
      <c r="G1011">
        <v>29.055477018639898</v>
      </c>
      <c r="H1011">
        <v>-7.8530326294529003</v>
      </c>
      <c r="I1011">
        <v>-28.675851965116198</v>
      </c>
      <c r="J1011">
        <v>6.65525874763311</v>
      </c>
      <c r="K1011">
        <v>1965.4391935184899</v>
      </c>
      <c r="L1011">
        <v>1865.10866502874</v>
      </c>
      <c r="M1011">
        <v>48.244917342336699</v>
      </c>
      <c r="N1011">
        <v>0.79766547385432296</v>
      </c>
      <c r="O1011">
        <v>37.396121883656498</v>
      </c>
      <c r="P1011">
        <v>51.052345286413598</v>
      </c>
      <c r="Q1011">
        <v>0.117777807080752</v>
      </c>
    </row>
    <row r="1012" spans="1:17" hidden="1" x14ac:dyDescent="0.3">
      <c r="A1012" t="s">
        <v>2180</v>
      </c>
      <c r="B1012" t="s">
        <v>2181</v>
      </c>
      <c r="C1012" t="s">
        <v>3144</v>
      </c>
      <c r="D1012" t="s">
        <v>1964</v>
      </c>
      <c r="E1012">
        <v>2737.92</v>
      </c>
      <c r="F1012">
        <v>405.15</v>
      </c>
      <c r="G1012">
        <v>14.3661463470653</v>
      </c>
      <c r="H1012">
        <v>-4.2819864356374904</v>
      </c>
      <c r="I1012">
        <v>19.636309097715898</v>
      </c>
      <c r="J1012">
        <v>1.38158934882777</v>
      </c>
      <c r="K1012">
        <v>392.55962304904898</v>
      </c>
      <c r="L1012">
        <v>317.61463666864699</v>
      </c>
      <c r="M1012">
        <v>44.487593840429902</v>
      </c>
      <c r="N1012">
        <v>0.38812763549665402</v>
      </c>
      <c r="O1012">
        <v>17.635443662840899</v>
      </c>
      <c r="P1012">
        <v>78.440872054613493</v>
      </c>
      <c r="Q1012">
        <v>0.17261259258995301</v>
      </c>
    </row>
    <row r="1013" spans="1:17" x14ac:dyDescent="0.3">
      <c r="A1013" t="s">
        <v>2182</v>
      </c>
      <c r="B1013" t="s">
        <v>2183</v>
      </c>
      <c r="C1013" t="s">
        <v>3133</v>
      </c>
      <c r="D1013" t="s">
        <v>187</v>
      </c>
      <c r="E1013">
        <v>2737.5896217949999</v>
      </c>
      <c r="F1013">
        <v>164.08</v>
      </c>
      <c r="G1013">
        <v>-22.217765920966499</v>
      </c>
      <c r="H1013">
        <v>-11.5416278490497</v>
      </c>
      <c r="I1013">
        <v>-43.707122783124397</v>
      </c>
      <c r="J1013">
        <v>-0.68313070885026494</v>
      </c>
      <c r="K1013">
        <v>187.05307672624099</v>
      </c>
      <c r="L1013">
        <v>186.01620715636301</v>
      </c>
      <c r="M1013">
        <v>27.740018806983802</v>
      </c>
      <c r="N1013">
        <v>0.41086542749270899</v>
      </c>
      <c r="O1013">
        <v>72.476840565577703</v>
      </c>
      <c r="P1013">
        <v>23.368421052631501</v>
      </c>
      <c r="Q1013">
        <v>-3.2270157819365999E-2</v>
      </c>
    </row>
    <row r="1014" spans="1:17" hidden="1" x14ac:dyDescent="0.3">
      <c r="A1014" t="s">
        <v>2184</v>
      </c>
      <c r="B1014" t="s">
        <v>2185</v>
      </c>
      <c r="C1014" t="s">
        <v>3144</v>
      </c>
      <c r="D1014" t="s">
        <v>167</v>
      </c>
      <c r="E1014">
        <v>2730.51821565</v>
      </c>
      <c r="F1014">
        <v>401.1</v>
      </c>
      <c r="G1014">
        <v>-4.2681825102811501</v>
      </c>
      <c r="H1014">
        <v>5.7740545977971403</v>
      </c>
      <c r="I1014">
        <v>12.712119456058099</v>
      </c>
      <c r="J1014">
        <v>6.1152845699207701</v>
      </c>
      <c r="K1014">
        <v>408.27048305985801</v>
      </c>
      <c r="L1014">
        <v>372.72185506915599</v>
      </c>
      <c r="M1014">
        <v>62.751338295139803</v>
      </c>
      <c r="N1014">
        <v>0.868924269759345</v>
      </c>
      <c r="O1014">
        <v>20.668162552979201</v>
      </c>
      <c r="P1014">
        <v>62.388663967611301</v>
      </c>
      <c r="Q1014">
        <v>0.103976739717571</v>
      </c>
    </row>
    <row r="1015" spans="1:17" hidden="1" x14ac:dyDescent="0.3">
      <c r="A1015" t="s">
        <v>2186</v>
      </c>
      <c r="B1015" t="s">
        <v>2187</v>
      </c>
      <c r="C1015" t="s">
        <v>3144</v>
      </c>
      <c r="D1015" t="s">
        <v>271</v>
      </c>
      <c r="E1015">
        <v>2723.7926520000001</v>
      </c>
      <c r="F1015">
        <v>386.6</v>
      </c>
      <c r="G1015">
        <v>-53.097077775888103</v>
      </c>
      <c r="H1015">
        <v>-2.5508356419866902</v>
      </c>
      <c r="I1015">
        <v>-25.882159035963902</v>
      </c>
      <c r="J1015">
        <v>2.2087042651736901</v>
      </c>
      <c r="K1015">
        <v>413.71041994358899</v>
      </c>
      <c r="L1015">
        <v>460.42799734852201</v>
      </c>
      <c r="M1015">
        <v>39.660104262658798</v>
      </c>
      <c r="N1015">
        <v>1.0756133363450699</v>
      </c>
      <c r="O1015">
        <v>49.456802897051098</v>
      </c>
      <c r="P1015">
        <v>0.41558441558442399</v>
      </c>
      <c r="Q1015">
        <v>-0.19482811127077401</v>
      </c>
    </row>
    <row r="1016" spans="1:17" hidden="1" x14ac:dyDescent="0.3">
      <c r="A1016" t="s">
        <v>2188</v>
      </c>
      <c r="B1016" t="s">
        <v>2189</v>
      </c>
      <c r="C1016" t="s">
        <v>3144</v>
      </c>
      <c r="D1016" t="s">
        <v>276</v>
      </c>
      <c r="E1016">
        <v>2715.2091534750002</v>
      </c>
      <c r="F1016">
        <v>480.5</v>
      </c>
      <c r="G1016">
        <v>101.884808435233</v>
      </c>
      <c r="H1016">
        <v>-9.5855578642089192</v>
      </c>
      <c r="I1016">
        <v>32.015079410311102</v>
      </c>
      <c r="J1016">
        <v>-0.77470497360313995</v>
      </c>
      <c r="K1016">
        <v>567.917079019825</v>
      </c>
      <c r="L1016">
        <v>488.438424327456</v>
      </c>
      <c r="M1016">
        <v>21.187097275314098</v>
      </c>
      <c r="N1016">
        <v>0.772050681869213</v>
      </c>
      <c r="O1016">
        <v>89.136316337148799</v>
      </c>
      <c r="P1016">
        <v>136.46653543306999</v>
      </c>
      <c r="Q1016">
        <v>0.177540472205962</v>
      </c>
    </row>
    <row r="1017" spans="1:17" hidden="1" x14ac:dyDescent="0.3">
      <c r="A1017" t="s">
        <v>2190</v>
      </c>
      <c r="B1017" t="s">
        <v>2191</v>
      </c>
      <c r="C1017" t="s">
        <v>3144</v>
      </c>
      <c r="D1017" t="s">
        <v>48</v>
      </c>
      <c r="E1017">
        <v>2712.9700069</v>
      </c>
      <c r="F1017">
        <v>2086.1999999999998</v>
      </c>
      <c r="G1017">
        <v>18.7809087550546</v>
      </c>
      <c r="H1017">
        <v>7.0348239091900799</v>
      </c>
      <c r="I1017">
        <v>8.9356717131319101</v>
      </c>
      <c r="J1017">
        <v>4.1941078316847902</v>
      </c>
      <c r="K1017">
        <v>2171.9385734542702</v>
      </c>
      <c r="L1017">
        <v>1975.6091725142201</v>
      </c>
      <c r="M1017">
        <v>52.0434964323412</v>
      </c>
      <c r="N1017">
        <v>0.64379419455437603</v>
      </c>
      <c r="O1017">
        <v>26.545872878918601</v>
      </c>
      <c r="P1017">
        <v>66.762589928057494</v>
      </c>
      <c r="Q1017">
        <v>0.160054297929934</v>
      </c>
    </row>
    <row r="1018" spans="1:17" x14ac:dyDescent="0.3">
      <c r="A1018" t="s">
        <v>2192</v>
      </c>
      <c r="B1018" t="s">
        <v>2193</v>
      </c>
      <c r="C1018" t="s">
        <v>3131</v>
      </c>
      <c r="D1018" t="s">
        <v>403</v>
      </c>
      <c r="E1018">
        <v>2711.2486865599999</v>
      </c>
      <c r="F1018">
        <v>1878</v>
      </c>
      <c r="G1018">
        <v>-34.610620313196698</v>
      </c>
      <c r="H1018">
        <v>-20.148714642993401</v>
      </c>
      <c r="I1018">
        <v>-8.6638965169373705</v>
      </c>
      <c r="J1018">
        <v>2.6302780936440699</v>
      </c>
      <c r="K1018">
        <v>2132.55394196114</v>
      </c>
      <c r="L1018">
        <v>1988.9263280154901</v>
      </c>
      <c r="M1018">
        <v>15.314864866054499</v>
      </c>
      <c r="N1018">
        <v>0.54349297011907005</v>
      </c>
      <c r="O1018">
        <v>36.312566560170303</v>
      </c>
      <c r="P1018">
        <v>22.664924885695601</v>
      </c>
      <c r="Q1018">
        <v>-7.3167350248453999E-2</v>
      </c>
    </row>
    <row r="1019" spans="1:17" hidden="1" x14ac:dyDescent="0.3">
      <c r="A1019" t="s">
        <v>2194</v>
      </c>
      <c r="B1019" t="s">
        <v>2195</v>
      </c>
      <c r="C1019" t="s">
        <v>3144</v>
      </c>
      <c r="D1019" t="s">
        <v>117</v>
      </c>
      <c r="E1019">
        <v>2710.3458546279999</v>
      </c>
      <c r="F1019">
        <v>49.03</v>
      </c>
      <c r="G1019">
        <v>0.16886837848879899</v>
      </c>
      <c r="H1019">
        <v>5.7802039029256802</v>
      </c>
      <c r="I1019">
        <v>16.588979422406201</v>
      </c>
      <c r="J1019">
        <v>-1.4695629841803399</v>
      </c>
      <c r="K1019">
        <v>50.337556328089903</v>
      </c>
      <c r="L1019">
        <v>43.076832435205702</v>
      </c>
      <c r="M1019">
        <v>34.271829517332797</v>
      </c>
      <c r="N1019">
        <v>0.83845560557018595</v>
      </c>
      <c r="O1019">
        <v>20.1305323271466</v>
      </c>
      <c r="P1019">
        <v>59.810951760104302</v>
      </c>
      <c r="Q1019">
        <v>0.118125261547834</v>
      </c>
    </row>
    <row r="1020" spans="1:17" hidden="1" x14ac:dyDescent="0.3">
      <c r="A1020" t="s">
        <v>2196</v>
      </c>
      <c r="B1020" t="s">
        <v>2197</v>
      </c>
      <c r="C1020" t="s">
        <v>3144</v>
      </c>
      <c r="D1020" t="s">
        <v>728</v>
      </c>
      <c r="E1020">
        <v>2708.1592127599902</v>
      </c>
      <c r="F1020">
        <v>2235.0500000000002</v>
      </c>
      <c r="G1020">
        <v>-24.829313266284601</v>
      </c>
      <c r="H1020">
        <v>-1.9058201768427601</v>
      </c>
      <c r="I1020">
        <v>-23.066014102735</v>
      </c>
      <c r="J1020">
        <v>-0.78498464307716698</v>
      </c>
      <c r="K1020">
        <v>2437.0137683399398</v>
      </c>
      <c r="L1020">
        <v>2406.6482089158999</v>
      </c>
      <c r="M1020">
        <v>35.487634792714502</v>
      </c>
      <c r="N1020">
        <v>0.39267529779562099</v>
      </c>
      <c r="O1020">
        <v>44.515782644683497</v>
      </c>
      <c r="P1020">
        <v>14.7916078169538</v>
      </c>
      <c r="Q1020">
        <v>6.5793509850075996E-2</v>
      </c>
    </row>
    <row r="1021" spans="1:17" hidden="1" x14ac:dyDescent="0.3">
      <c r="A1021" t="s">
        <v>2198</v>
      </c>
      <c r="B1021" t="s">
        <v>2199</v>
      </c>
      <c r="C1021" t="s">
        <v>3144</v>
      </c>
      <c r="D1021" t="s">
        <v>89</v>
      </c>
      <c r="E1021">
        <v>2691.4979645099902</v>
      </c>
      <c r="F1021">
        <v>455.25</v>
      </c>
      <c r="G1021">
        <v>-30.271975803866699</v>
      </c>
      <c r="H1021">
        <v>-4.7645039747050504</v>
      </c>
      <c r="I1021">
        <v>-14.243697541200801</v>
      </c>
      <c r="J1021">
        <v>0.98259548568186905</v>
      </c>
      <c r="K1021">
        <v>512.35477367930105</v>
      </c>
      <c r="M1021">
        <v>28.6486048278881</v>
      </c>
      <c r="N1021">
        <v>0.27818147291710299</v>
      </c>
      <c r="O1021">
        <v>37.836353651839602</v>
      </c>
      <c r="P1021">
        <v>0.44125758411472898</v>
      </c>
    </row>
    <row r="1022" spans="1:17" hidden="1" x14ac:dyDescent="0.3">
      <c r="A1022" t="s">
        <v>2200</v>
      </c>
      <c r="B1022" t="s">
        <v>2201</v>
      </c>
      <c r="C1022" t="s">
        <v>3144</v>
      </c>
      <c r="D1022" t="s">
        <v>607</v>
      </c>
      <c r="E1022">
        <v>2673.7441473599902</v>
      </c>
      <c r="F1022">
        <v>1782.95</v>
      </c>
      <c r="G1022">
        <v>196.74589015998899</v>
      </c>
      <c r="H1022">
        <v>1.3270313322124101</v>
      </c>
      <c r="I1022">
        <v>8.1121688571611692</v>
      </c>
      <c r="J1022">
        <v>0.734084432233025</v>
      </c>
      <c r="K1022">
        <v>1899.4074004092899</v>
      </c>
      <c r="L1022">
        <v>1548.96773170815</v>
      </c>
      <c r="M1022">
        <v>42.161770073800902</v>
      </c>
      <c r="N1022">
        <v>0.83569992156585204</v>
      </c>
      <c r="O1022">
        <v>25.9373510193779</v>
      </c>
      <c r="P1022">
        <v>267.61855670103</v>
      </c>
      <c r="Q1022">
        <v>0.25123266851006898</v>
      </c>
    </row>
    <row r="1023" spans="1:17" hidden="1" x14ac:dyDescent="0.3">
      <c r="A1023" t="s">
        <v>2202</v>
      </c>
      <c r="B1023" t="s">
        <v>2203</v>
      </c>
      <c r="C1023" t="s">
        <v>3144</v>
      </c>
      <c r="D1023" t="s">
        <v>143</v>
      </c>
      <c r="E1023">
        <v>2670.942575</v>
      </c>
      <c r="F1023">
        <v>472.85</v>
      </c>
      <c r="G1023">
        <v>-37.781373273267697</v>
      </c>
      <c r="H1023">
        <v>-2.2227873732423</v>
      </c>
      <c r="I1023">
        <v>-9.9030982298738905</v>
      </c>
      <c r="J1023">
        <v>-4.3493075158839396</v>
      </c>
      <c r="K1023">
        <v>458.71765180213998</v>
      </c>
      <c r="L1023">
        <v>446.86571689951899</v>
      </c>
      <c r="M1023">
        <v>40.062904156126102</v>
      </c>
      <c r="N1023">
        <v>1.01344927603006</v>
      </c>
      <c r="O1023">
        <v>26.890134292058701</v>
      </c>
      <c r="P1023">
        <v>45.492307692307698</v>
      </c>
      <c r="Q1023">
        <v>0.23993094085811101</v>
      </c>
    </row>
    <row r="1024" spans="1:17" hidden="1" x14ac:dyDescent="0.3">
      <c r="A1024" t="s">
        <v>2204</v>
      </c>
      <c r="B1024" t="s">
        <v>2205</v>
      </c>
      <c r="C1024" t="s">
        <v>3144</v>
      </c>
      <c r="D1024" t="s">
        <v>287</v>
      </c>
      <c r="E1024">
        <v>2653.8145744950002</v>
      </c>
      <c r="F1024">
        <v>1620.1</v>
      </c>
      <c r="G1024">
        <v>-31.327578414630899</v>
      </c>
      <c r="H1024">
        <v>-0.51278542115398995</v>
      </c>
      <c r="I1024">
        <v>-23.553155246435601</v>
      </c>
      <c r="J1024">
        <v>-0.90310492149239996</v>
      </c>
      <c r="K1024">
        <v>1791.62433847135</v>
      </c>
      <c r="L1024">
        <v>1714.5279423823299</v>
      </c>
      <c r="M1024">
        <v>36.490786636074297</v>
      </c>
      <c r="N1024">
        <v>1.31133281659134</v>
      </c>
      <c r="O1024">
        <v>31.312881920869</v>
      </c>
      <c r="P1024">
        <v>23.671755725190799</v>
      </c>
      <c r="Q1024">
        <v>2.4834299418095E-2</v>
      </c>
    </row>
    <row r="1025" spans="1:17" hidden="1" x14ac:dyDescent="0.3">
      <c r="A1025" t="s">
        <v>2206</v>
      </c>
      <c r="B1025" t="s">
        <v>2207</v>
      </c>
      <c r="C1025" t="s">
        <v>3144</v>
      </c>
      <c r="D1025" t="s">
        <v>227</v>
      </c>
      <c r="E1025">
        <v>2653.3202929200002</v>
      </c>
      <c r="F1025">
        <v>5774.3</v>
      </c>
      <c r="G1025">
        <v>75.2200269824679</v>
      </c>
      <c r="H1025">
        <v>3.0277404309573099</v>
      </c>
      <c r="I1025">
        <v>33.167941446206903</v>
      </c>
      <c r="J1025">
        <v>-3.9592626681652101</v>
      </c>
      <c r="K1025">
        <v>6063.3360013243</v>
      </c>
      <c r="L1025">
        <v>4909.7280461215996</v>
      </c>
      <c r="M1025">
        <v>30.705653277033498</v>
      </c>
      <c r="N1025">
        <v>0.79878211815617595</v>
      </c>
      <c r="O1025">
        <v>17.763192075229799</v>
      </c>
      <c r="P1025">
        <v>134.34183559586799</v>
      </c>
      <c r="Q1025">
        <v>0.120426914164557</v>
      </c>
    </row>
    <row r="1026" spans="1:17" hidden="1" x14ac:dyDescent="0.3">
      <c r="A1026" t="s">
        <v>2208</v>
      </c>
      <c r="B1026" t="s">
        <v>2209</v>
      </c>
      <c r="C1026" t="s">
        <v>3144</v>
      </c>
      <c r="D1026" t="s">
        <v>276</v>
      </c>
      <c r="E1026">
        <v>2651.43399783</v>
      </c>
      <c r="F1026">
        <v>431.8</v>
      </c>
      <c r="G1026">
        <v>-31.294727708130999</v>
      </c>
      <c r="H1026">
        <v>-3.57497479711627</v>
      </c>
      <c r="I1026">
        <v>-0.123533727192119</v>
      </c>
      <c r="J1026">
        <v>-0.87272214144594895</v>
      </c>
      <c r="K1026">
        <v>455.92151999428</v>
      </c>
      <c r="L1026">
        <v>425.26696089049801</v>
      </c>
      <c r="M1026">
        <v>30.1118267845841</v>
      </c>
      <c r="N1026">
        <v>0.63148259089866399</v>
      </c>
      <c r="O1026">
        <v>24.5252431681334</v>
      </c>
      <c r="P1026">
        <v>30.512316759860902</v>
      </c>
      <c r="Q1026">
        <v>-4.0328684113589003E-2</v>
      </c>
    </row>
    <row r="1027" spans="1:17" x14ac:dyDescent="0.3">
      <c r="A1027" t="s">
        <v>2210</v>
      </c>
      <c r="B1027" t="s">
        <v>2211</v>
      </c>
      <c r="C1027" t="s">
        <v>3146</v>
      </c>
      <c r="D1027" t="s">
        <v>1971</v>
      </c>
      <c r="E1027">
        <v>2645.8850932979999</v>
      </c>
      <c r="F1027">
        <v>13.87</v>
      </c>
      <c r="G1027">
        <v>-45.991140438736899</v>
      </c>
      <c r="H1027">
        <v>3.4597007564807201</v>
      </c>
      <c r="I1027">
        <v>-35.965149586042898</v>
      </c>
      <c r="J1027">
        <v>4.4223526857186499</v>
      </c>
      <c r="K1027">
        <v>14.5545551009031</v>
      </c>
      <c r="L1027">
        <v>16.275877175710299</v>
      </c>
      <c r="M1027">
        <v>53.8641648502986</v>
      </c>
      <c r="N1027">
        <v>1.6226790375837801</v>
      </c>
      <c r="O1027">
        <v>87.815428983417405</v>
      </c>
      <c r="P1027">
        <v>7.9377431906614699</v>
      </c>
      <c r="Q1027">
        <v>-2.3086628864857999E-2</v>
      </c>
    </row>
    <row r="1028" spans="1:17" hidden="1" x14ac:dyDescent="0.3">
      <c r="A1028" t="s">
        <v>2212</v>
      </c>
      <c r="B1028" t="s">
        <v>2213</v>
      </c>
      <c r="C1028" t="s">
        <v>3144</v>
      </c>
      <c r="D1028" t="s">
        <v>1684</v>
      </c>
      <c r="E1028">
        <v>2644.090741</v>
      </c>
      <c r="F1028">
        <v>65.709999999999994</v>
      </c>
      <c r="G1028">
        <v>4.5756003703275701</v>
      </c>
      <c r="H1028">
        <v>5.7646628420511101</v>
      </c>
      <c r="I1028">
        <v>-4.1694930290101002</v>
      </c>
      <c r="J1028">
        <v>4.3145215855211498</v>
      </c>
      <c r="K1028">
        <v>63.499433790320602</v>
      </c>
      <c r="L1028">
        <v>60.352926040812498</v>
      </c>
      <c r="M1028">
        <v>53.860821394049402</v>
      </c>
      <c r="N1028">
        <v>1.3090448868623901</v>
      </c>
      <c r="O1028">
        <v>2.7240907015674898</v>
      </c>
      <c r="P1028">
        <v>31.656982568623501</v>
      </c>
      <c r="Q1028">
        <v>-2.7484158448541001E-2</v>
      </c>
    </row>
    <row r="1029" spans="1:17" x14ac:dyDescent="0.3">
      <c r="A1029" t="s">
        <v>2214</v>
      </c>
      <c r="B1029" t="s">
        <v>2215</v>
      </c>
      <c r="C1029" t="s">
        <v>3135</v>
      </c>
      <c r="D1029" t="s">
        <v>1573</v>
      </c>
      <c r="E1029">
        <v>2642.6983854</v>
      </c>
      <c r="F1029">
        <v>623.5</v>
      </c>
      <c r="G1029">
        <v>-46.018011862706899</v>
      </c>
      <c r="H1029">
        <v>8.9222247537256205</v>
      </c>
      <c r="I1029">
        <v>-33.600336902796798</v>
      </c>
      <c r="J1029">
        <v>1.5437115954906699</v>
      </c>
      <c r="K1029">
        <v>623.80356820781401</v>
      </c>
      <c r="L1029">
        <v>676.82681856750401</v>
      </c>
      <c r="M1029">
        <v>55.510499220378598</v>
      </c>
      <c r="N1029">
        <v>0.95684199383686097</v>
      </c>
      <c r="O1029">
        <v>45.148356054530801</v>
      </c>
      <c r="P1029">
        <v>15.206947524020601</v>
      </c>
    </row>
    <row r="1030" spans="1:17" hidden="1" x14ac:dyDescent="0.3">
      <c r="A1030" t="s">
        <v>2216</v>
      </c>
      <c r="B1030" t="s">
        <v>2217</v>
      </c>
      <c r="C1030" t="s">
        <v>3144</v>
      </c>
      <c r="D1030" t="s">
        <v>415</v>
      </c>
      <c r="E1030">
        <v>2634.0797668649998</v>
      </c>
      <c r="F1030">
        <v>1111.25</v>
      </c>
      <c r="G1030">
        <v>-40.373614380765602</v>
      </c>
      <c r="H1030">
        <v>-2.22885354200853</v>
      </c>
      <c r="I1030">
        <v>-15.513486477153</v>
      </c>
      <c r="J1030">
        <v>1.7025339770301</v>
      </c>
      <c r="K1030">
        <v>1166.6985778228</v>
      </c>
      <c r="L1030">
        <v>1198.65787450224</v>
      </c>
      <c r="M1030">
        <v>27.996904738811899</v>
      </c>
      <c r="N1030">
        <v>0.77925199129068701</v>
      </c>
      <c r="O1030">
        <v>29.583802024746898</v>
      </c>
      <c r="P1030">
        <v>1.85609532538955</v>
      </c>
      <c r="Q1030">
        <v>-2.3387110084187999E-2</v>
      </c>
    </row>
    <row r="1031" spans="1:17" hidden="1" x14ac:dyDescent="0.3">
      <c r="A1031" t="s">
        <v>2218</v>
      </c>
      <c r="B1031" t="s">
        <v>2219</v>
      </c>
      <c r="C1031" t="s">
        <v>3144</v>
      </c>
      <c r="D1031" t="s">
        <v>51</v>
      </c>
      <c r="E1031">
        <v>2626.7304388450002</v>
      </c>
      <c r="F1031">
        <v>1013.4</v>
      </c>
      <c r="G1031">
        <v>17.132960468855899</v>
      </c>
      <c r="H1031">
        <v>-2.1989956794891201</v>
      </c>
      <c r="I1031">
        <v>-14.206700448927</v>
      </c>
      <c r="J1031">
        <v>-4.3559509072400999</v>
      </c>
      <c r="K1031">
        <v>1098.4687064566101</v>
      </c>
      <c r="L1031">
        <v>1020.0913973394</v>
      </c>
      <c r="M1031">
        <v>37.569919609791398</v>
      </c>
      <c r="N1031">
        <v>2.0667980413093301</v>
      </c>
      <c r="O1031">
        <v>23.149792776790999</v>
      </c>
      <c r="P1031">
        <v>68.914076173014394</v>
      </c>
      <c r="Q1031">
        <v>1.378284849493E-2</v>
      </c>
    </row>
    <row r="1032" spans="1:17" hidden="1" x14ac:dyDescent="0.3">
      <c r="A1032" t="s">
        <v>2220</v>
      </c>
      <c r="B1032" t="s">
        <v>2221</v>
      </c>
      <c r="C1032" t="s">
        <v>3144</v>
      </c>
      <c r="D1032" t="s">
        <v>271</v>
      </c>
      <c r="E1032">
        <v>2621.2117835250001</v>
      </c>
      <c r="F1032">
        <v>17695</v>
      </c>
      <c r="G1032">
        <v>3.7222615529568701</v>
      </c>
      <c r="H1032">
        <v>0.64476826998011505</v>
      </c>
      <c r="I1032">
        <v>16.142482686866501</v>
      </c>
      <c r="J1032">
        <v>4.0720088628748403</v>
      </c>
      <c r="K1032">
        <v>17934.810464965001</v>
      </c>
      <c r="L1032">
        <v>16055.3633391965</v>
      </c>
      <c r="M1032">
        <v>52.128064140589103</v>
      </c>
      <c r="N1032">
        <v>0.59540709812108505</v>
      </c>
      <c r="O1032">
        <v>18.112461147216699</v>
      </c>
      <c r="P1032">
        <v>40.436507936507901</v>
      </c>
      <c r="Q1032">
        <v>0.14780937740059399</v>
      </c>
    </row>
    <row r="1033" spans="1:17" hidden="1" x14ac:dyDescent="0.3">
      <c r="A1033" t="s">
        <v>2222</v>
      </c>
      <c r="B1033" t="s">
        <v>2223</v>
      </c>
      <c r="C1033" t="s">
        <v>3144</v>
      </c>
      <c r="D1033" t="s">
        <v>1350</v>
      </c>
      <c r="E1033">
        <v>2580.8388</v>
      </c>
      <c r="F1033">
        <v>999.99</v>
      </c>
      <c r="G1033">
        <v>-26.164550843361202</v>
      </c>
      <c r="H1033">
        <v>0.227942145791173</v>
      </c>
      <c r="I1033">
        <v>-10.1362725806953</v>
      </c>
      <c r="J1033">
        <v>3.9328421962081701</v>
      </c>
      <c r="K1033">
        <v>999.99627288075999</v>
      </c>
      <c r="L1033">
        <v>999.99653875966101</v>
      </c>
      <c r="M1033">
        <v>55.379180563809697</v>
      </c>
      <c r="N1033">
        <v>1.54893360337451</v>
      </c>
      <c r="O1033">
        <v>3.0010300103000902</v>
      </c>
      <c r="P1033">
        <v>3.09175257731959</v>
      </c>
      <c r="Q1033">
        <v>-0.101916752053546</v>
      </c>
    </row>
    <row r="1034" spans="1:17" hidden="1" x14ac:dyDescent="0.3">
      <c r="A1034" t="s">
        <v>2224</v>
      </c>
      <c r="B1034" t="s">
        <v>2225</v>
      </c>
      <c r="C1034" t="s">
        <v>3144</v>
      </c>
      <c r="D1034" t="s">
        <v>217</v>
      </c>
      <c r="E1034">
        <v>2568.6106151499998</v>
      </c>
      <c r="F1034">
        <v>1567.9</v>
      </c>
      <c r="G1034">
        <v>34.686949541352803</v>
      </c>
      <c r="H1034">
        <v>-8.3344067905679999</v>
      </c>
      <c r="I1034">
        <v>-0.10820240525670299</v>
      </c>
      <c r="J1034">
        <v>-2.8257902146350999</v>
      </c>
      <c r="K1034">
        <v>1798.39519267428</v>
      </c>
      <c r="L1034">
        <v>1606.24270077049</v>
      </c>
      <c r="M1034">
        <v>35.377989593856803</v>
      </c>
      <c r="N1034">
        <v>1.13586654309545</v>
      </c>
      <c r="O1034">
        <v>60.7245360035716</v>
      </c>
      <c r="P1034">
        <v>69.3105123913395</v>
      </c>
    </row>
    <row r="1035" spans="1:17" hidden="1" x14ac:dyDescent="0.3">
      <c r="A1035" t="s">
        <v>2226</v>
      </c>
      <c r="B1035" t="s">
        <v>2227</v>
      </c>
      <c r="C1035" t="s">
        <v>3144</v>
      </c>
      <c r="D1035" t="s">
        <v>48</v>
      </c>
      <c r="E1035">
        <v>2562.3750571649998</v>
      </c>
      <c r="F1035">
        <v>362.1</v>
      </c>
      <c r="G1035">
        <v>100.92858180010001</v>
      </c>
      <c r="H1035">
        <v>-6.8096432300625898</v>
      </c>
      <c r="I1035">
        <v>-3.8238826805191399</v>
      </c>
      <c r="J1035">
        <v>1.58849169659248</v>
      </c>
      <c r="K1035">
        <v>414.790601316405</v>
      </c>
      <c r="L1035">
        <v>357.62426782632701</v>
      </c>
      <c r="M1035">
        <v>34.144456582070802</v>
      </c>
      <c r="N1035">
        <v>0.28666133098503999</v>
      </c>
      <c r="O1035">
        <v>78.403755868544593</v>
      </c>
      <c r="P1035">
        <v>129.54041204437399</v>
      </c>
      <c r="Q1035">
        <v>3.0331587593033001E-2</v>
      </c>
    </row>
    <row r="1036" spans="1:17" hidden="1" x14ac:dyDescent="0.3">
      <c r="A1036" t="s">
        <v>2228</v>
      </c>
      <c r="B1036" t="s">
        <v>2229</v>
      </c>
      <c r="C1036" t="s">
        <v>3144</v>
      </c>
      <c r="D1036" t="s">
        <v>48</v>
      </c>
      <c r="E1036">
        <v>2560.0668627800001</v>
      </c>
      <c r="F1036">
        <v>631.9</v>
      </c>
      <c r="G1036">
        <v>-44.349311638337603</v>
      </c>
      <c r="H1036">
        <v>-4.0777181590892697</v>
      </c>
      <c r="I1036">
        <v>-23.799341305930898</v>
      </c>
      <c r="J1036">
        <v>2.8605382746395498</v>
      </c>
      <c r="K1036">
        <v>672.06364700795905</v>
      </c>
      <c r="L1036">
        <v>689.24426651533804</v>
      </c>
      <c r="M1036">
        <v>32.917722738878801</v>
      </c>
      <c r="N1036">
        <v>0.93002664173121496</v>
      </c>
      <c r="O1036">
        <v>27.7100807089729</v>
      </c>
      <c r="P1036">
        <v>5.3342223703950697</v>
      </c>
      <c r="Q1036">
        <v>2.5669035756200002E-3</v>
      </c>
    </row>
    <row r="1037" spans="1:17" hidden="1" x14ac:dyDescent="0.3">
      <c r="A1037" t="s">
        <v>2230</v>
      </c>
      <c r="B1037" t="s">
        <v>2231</v>
      </c>
      <c r="C1037" t="s">
        <v>3144</v>
      </c>
      <c r="D1037" t="s">
        <v>607</v>
      </c>
      <c r="E1037">
        <v>2553.0575130000002</v>
      </c>
      <c r="F1037">
        <v>578.45000000000005</v>
      </c>
      <c r="G1037">
        <v>-22.042509622949002</v>
      </c>
      <c r="H1037">
        <v>-5.9826516067262903</v>
      </c>
      <c r="I1037">
        <v>5.6811265583576596</v>
      </c>
      <c r="J1037">
        <v>1.66238311437183</v>
      </c>
      <c r="K1037">
        <v>614.88492812727304</v>
      </c>
      <c r="L1037">
        <v>578.67254763886206</v>
      </c>
      <c r="M1037">
        <v>33.635186071626499</v>
      </c>
      <c r="N1037">
        <v>0.47312953694097498</v>
      </c>
      <c r="O1037">
        <v>21.013052122050201</v>
      </c>
      <c r="P1037">
        <v>27.131868131868099</v>
      </c>
      <c r="Q1037">
        <v>1.0936798340739001E-2</v>
      </c>
    </row>
    <row r="1038" spans="1:17" hidden="1" x14ac:dyDescent="0.3">
      <c r="A1038" t="s">
        <v>2232</v>
      </c>
      <c r="B1038" t="s">
        <v>2233</v>
      </c>
      <c r="C1038" t="s">
        <v>3144</v>
      </c>
      <c r="D1038" t="s">
        <v>21</v>
      </c>
      <c r="E1038">
        <v>2540.6891919599998</v>
      </c>
      <c r="F1038">
        <v>370.35</v>
      </c>
      <c r="G1038">
        <v>21.179789717609498</v>
      </c>
      <c r="H1038">
        <v>-5.3561994410528104</v>
      </c>
      <c r="I1038">
        <v>-27.1725629032759</v>
      </c>
      <c r="J1038">
        <v>5.9880850290397003</v>
      </c>
      <c r="K1038">
        <v>380.169348546805</v>
      </c>
      <c r="L1038">
        <v>374.14993728472098</v>
      </c>
      <c r="M1038">
        <v>45.699376347584597</v>
      </c>
      <c r="N1038">
        <v>1.42278288326119</v>
      </c>
      <c r="O1038">
        <v>86.512758201701004</v>
      </c>
      <c r="P1038">
        <v>54.925747751516397</v>
      </c>
      <c r="Q1038">
        <v>0.116192197644664</v>
      </c>
    </row>
    <row r="1039" spans="1:17" hidden="1" x14ac:dyDescent="0.3">
      <c r="A1039" t="s">
        <v>2234</v>
      </c>
      <c r="B1039" t="s">
        <v>2235</v>
      </c>
      <c r="C1039" t="s">
        <v>3144</v>
      </c>
      <c r="D1039" t="s">
        <v>403</v>
      </c>
      <c r="E1039">
        <v>2516.4977292499998</v>
      </c>
      <c r="F1039">
        <v>1050.75</v>
      </c>
      <c r="G1039">
        <v>-3.07546280962374</v>
      </c>
      <c r="H1039">
        <v>28.0508674374341</v>
      </c>
      <c r="I1039">
        <v>0.69648940443206397</v>
      </c>
      <c r="J1039">
        <v>6.7718665864520702</v>
      </c>
      <c r="K1039">
        <v>907.12210303606298</v>
      </c>
      <c r="L1039">
        <v>918.92330220200199</v>
      </c>
      <c r="M1039">
        <v>80.406780926718298</v>
      </c>
      <c r="N1039">
        <v>3.4975732064752298</v>
      </c>
      <c r="O1039">
        <v>37.996669045919496</v>
      </c>
      <c r="P1039">
        <v>40.719164323021197</v>
      </c>
      <c r="Q1039">
        <v>3.6255439508867997E-2</v>
      </c>
    </row>
    <row r="1040" spans="1:17" hidden="1" x14ac:dyDescent="0.3">
      <c r="A1040" t="s">
        <v>2236</v>
      </c>
      <c r="B1040" t="s">
        <v>2237</v>
      </c>
      <c r="C1040" t="s">
        <v>3144</v>
      </c>
      <c r="D1040" t="s">
        <v>1257</v>
      </c>
      <c r="E1040">
        <v>2513.4472467000001</v>
      </c>
      <c r="F1040">
        <v>436.85</v>
      </c>
      <c r="G1040">
        <v>54.6134338452379</v>
      </c>
      <c r="H1040">
        <v>-12.687176692355299</v>
      </c>
      <c r="I1040">
        <v>41.311118648287199</v>
      </c>
      <c r="J1040">
        <v>0.70769006639073895</v>
      </c>
      <c r="K1040">
        <v>498.93189374092299</v>
      </c>
      <c r="L1040">
        <v>389.37865726262498</v>
      </c>
      <c r="M1040">
        <v>20.6110176790759</v>
      </c>
      <c r="N1040">
        <v>0.37993907196372401</v>
      </c>
      <c r="O1040">
        <v>40.483003319217097</v>
      </c>
      <c r="P1040">
        <v>106.40207890385</v>
      </c>
      <c r="Q1040">
        <v>8.6598508963787998E-2</v>
      </c>
    </row>
    <row r="1041" spans="1:17" hidden="1" x14ac:dyDescent="0.3">
      <c r="A1041" t="s">
        <v>2238</v>
      </c>
      <c r="B1041" t="s">
        <v>2239</v>
      </c>
      <c r="C1041" t="s">
        <v>3144</v>
      </c>
      <c r="D1041" t="s">
        <v>276</v>
      </c>
      <c r="E1041">
        <v>2510.5699356700002</v>
      </c>
      <c r="F1041">
        <v>1814.95</v>
      </c>
      <c r="G1041">
        <v>272.90097246358602</v>
      </c>
      <c r="H1041">
        <v>-17.7374125990167</v>
      </c>
      <c r="I1041">
        <v>154.45298319596401</v>
      </c>
      <c r="J1041">
        <v>-1.03233193314505</v>
      </c>
      <c r="K1041">
        <v>1780.4620340977699</v>
      </c>
      <c r="L1041">
        <v>1138.7647885136701</v>
      </c>
      <c r="M1041">
        <v>41.469685464419399</v>
      </c>
      <c r="N1041">
        <v>0.25965228003971902</v>
      </c>
      <c r="O1041">
        <v>31.133089065814399</v>
      </c>
      <c r="P1041">
        <v>374.55876585174502</v>
      </c>
    </row>
    <row r="1042" spans="1:17" hidden="1" x14ac:dyDescent="0.3">
      <c r="A1042" t="s">
        <v>2240</v>
      </c>
      <c r="B1042" t="s">
        <v>2241</v>
      </c>
      <c r="C1042" t="s">
        <v>3144</v>
      </c>
      <c r="D1042" t="s">
        <v>276</v>
      </c>
      <c r="E1042">
        <v>2509.2929949999998</v>
      </c>
      <c r="F1042">
        <v>1041.0999999999999</v>
      </c>
      <c r="G1042">
        <v>32.2860997920546</v>
      </c>
      <c r="H1042">
        <v>-4.39127636339754</v>
      </c>
      <c r="I1042">
        <v>51.940476854970498</v>
      </c>
      <c r="J1042">
        <v>1.5713444858732599</v>
      </c>
      <c r="K1042">
        <v>1061.6324674791299</v>
      </c>
      <c r="L1042">
        <v>842.29061398912097</v>
      </c>
      <c r="M1042">
        <v>45.371023034348198</v>
      </c>
      <c r="N1042">
        <v>0.70418672367129098</v>
      </c>
      <c r="O1042">
        <v>20.876957064643101</v>
      </c>
      <c r="P1042">
        <v>95.695488721804495</v>
      </c>
    </row>
    <row r="1043" spans="1:17" hidden="1" x14ac:dyDescent="0.3">
      <c r="A1043" t="s">
        <v>2242</v>
      </c>
      <c r="B1043" t="s">
        <v>2243</v>
      </c>
      <c r="C1043" t="s">
        <v>3144</v>
      </c>
      <c r="D1043" t="s">
        <v>276</v>
      </c>
      <c r="E1043">
        <v>2506.520863616</v>
      </c>
      <c r="F1043">
        <v>92.87</v>
      </c>
      <c r="G1043">
        <v>-6.5637781453573698</v>
      </c>
      <c r="H1043">
        <v>-6.2626214315713504</v>
      </c>
      <c r="I1043">
        <v>-0.61976314673303301</v>
      </c>
      <c r="J1043">
        <v>2.4337416565319798</v>
      </c>
      <c r="K1043">
        <v>98.421791068899495</v>
      </c>
      <c r="L1043">
        <v>89.922412850650304</v>
      </c>
      <c r="M1043">
        <v>34.850692397453898</v>
      </c>
      <c r="N1043">
        <v>0.576220916346733</v>
      </c>
      <c r="O1043">
        <v>21.729299020135599</v>
      </c>
      <c r="P1043">
        <v>30.0700280112044</v>
      </c>
      <c r="Q1043">
        <v>-4.4994166075080999E-2</v>
      </c>
    </row>
    <row r="1044" spans="1:17" hidden="1" x14ac:dyDescent="0.3">
      <c r="A1044" t="s">
        <v>2244</v>
      </c>
      <c r="B1044" t="s">
        <v>2245</v>
      </c>
      <c r="C1044" t="s">
        <v>3144</v>
      </c>
      <c r="D1044" t="s">
        <v>527</v>
      </c>
      <c r="E1044">
        <v>2505.5524057500002</v>
      </c>
      <c r="F1044">
        <v>641.79999999999995</v>
      </c>
      <c r="G1044">
        <v>-40.954779202362801</v>
      </c>
      <c r="H1044">
        <v>-0.50835198185598396</v>
      </c>
      <c r="I1044">
        <v>8.8257292728728007</v>
      </c>
      <c r="J1044">
        <v>4.7979621332903601</v>
      </c>
      <c r="K1044">
        <v>617.74541066829602</v>
      </c>
      <c r="L1044">
        <v>604.94984199483997</v>
      </c>
      <c r="M1044">
        <v>53.073089110384799</v>
      </c>
      <c r="N1044">
        <v>0.76811262411244996</v>
      </c>
      <c r="O1044">
        <v>19.959488937363599</v>
      </c>
      <c r="P1044">
        <v>39.203990890358902</v>
      </c>
      <c r="Q1044">
        <v>-8.5320864404303004E-2</v>
      </c>
    </row>
    <row r="1045" spans="1:17" hidden="1" x14ac:dyDescent="0.3">
      <c r="A1045" t="s">
        <v>2246</v>
      </c>
      <c r="B1045" t="s">
        <v>2247</v>
      </c>
      <c r="C1045" t="s">
        <v>3144</v>
      </c>
      <c r="D1045" t="s">
        <v>167</v>
      </c>
      <c r="E1045">
        <v>2503.0974891299902</v>
      </c>
      <c r="F1045">
        <v>1586.1</v>
      </c>
      <c r="G1045">
        <v>139.58061125766901</v>
      </c>
      <c r="H1045">
        <v>-12.702827256242401</v>
      </c>
      <c r="I1045">
        <v>17.281786545268702</v>
      </c>
      <c r="J1045">
        <v>1.7743569640164101</v>
      </c>
      <c r="K1045">
        <v>1652.59678184615</v>
      </c>
      <c r="L1045">
        <v>1312.14257965199</v>
      </c>
      <c r="M1045">
        <v>40.050150768543901</v>
      </c>
      <c r="N1045">
        <v>0.40899124761582201</v>
      </c>
      <c r="O1045">
        <v>22.753924721013799</v>
      </c>
      <c r="P1045">
        <v>196.052263182454</v>
      </c>
      <c r="Q1045">
        <v>0.103171052454523</v>
      </c>
    </row>
    <row r="1046" spans="1:17" x14ac:dyDescent="0.3">
      <c r="A1046" t="s">
        <v>2248</v>
      </c>
      <c r="B1046" t="s">
        <v>2249</v>
      </c>
      <c r="C1046" t="s">
        <v>3139</v>
      </c>
      <c r="D1046" t="s">
        <v>607</v>
      </c>
      <c r="E1046">
        <v>2497.58194065</v>
      </c>
      <c r="F1046">
        <v>167.08</v>
      </c>
      <c r="G1046">
        <v>-55.051548076815102</v>
      </c>
      <c r="H1046">
        <v>-4.6018057586502401</v>
      </c>
      <c r="I1046">
        <v>-27.279838164627801</v>
      </c>
      <c r="J1046">
        <v>-8.7542854754445898E-2</v>
      </c>
      <c r="K1046">
        <v>174.877655719693</v>
      </c>
      <c r="L1046">
        <v>203.24418858092301</v>
      </c>
      <c r="M1046">
        <v>34.736677369061603</v>
      </c>
      <c r="N1046">
        <v>1.0197128219164</v>
      </c>
      <c r="O1046">
        <v>86.736892506583601</v>
      </c>
      <c r="P1046">
        <v>16.092273485269601</v>
      </c>
    </row>
    <row r="1047" spans="1:17" hidden="1" x14ac:dyDescent="0.3">
      <c r="A1047" t="s">
        <v>2250</v>
      </c>
      <c r="B1047" t="s">
        <v>2251</v>
      </c>
      <c r="C1047" t="s">
        <v>3144</v>
      </c>
      <c r="D1047" t="s">
        <v>51</v>
      </c>
      <c r="E1047">
        <v>2496.5882550000001</v>
      </c>
      <c r="F1047">
        <v>254.15</v>
      </c>
      <c r="G1047">
        <v>11.7730339598952</v>
      </c>
      <c r="H1047">
        <v>11.898411876425</v>
      </c>
      <c r="I1047">
        <v>1.40640900806923</v>
      </c>
      <c r="J1047">
        <v>0.91174816689105698</v>
      </c>
      <c r="K1047">
        <v>258.65995685628701</v>
      </c>
      <c r="L1047">
        <v>226.17406972761799</v>
      </c>
      <c r="M1047">
        <v>46.768063565375002</v>
      </c>
      <c r="N1047">
        <v>1.6681182977303599</v>
      </c>
      <c r="O1047">
        <v>19.220932520165199</v>
      </c>
      <c r="P1047">
        <v>78.978873239436595</v>
      </c>
      <c r="Q1047">
        <v>0.114457540983327</v>
      </c>
    </row>
    <row r="1048" spans="1:17" hidden="1" x14ac:dyDescent="0.3">
      <c r="A1048" t="s">
        <v>2252</v>
      </c>
      <c r="B1048" t="s">
        <v>2253</v>
      </c>
      <c r="C1048" t="s">
        <v>3144</v>
      </c>
      <c r="D1048" t="s">
        <v>406</v>
      </c>
      <c r="E1048">
        <v>2496.5775509499999</v>
      </c>
      <c r="F1048">
        <v>833.4</v>
      </c>
      <c r="G1048">
        <v>37.423632491607798</v>
      </c>
      <c r="H1048">
        <v>-10.843168565315899</v>
      </c>
      <c r="I1048">
        <v>44.211352199376897</v>
      </c>
      <c r="J1048">
        <v>-0.42681538075197101</v>
      </c>
      <c r="K1048">
        <v>866.89430740414696</v>
      </c>
      <c r="L1048">
        <v>713.78875639011505</v>
      </c>
      <c r="M1048">
        <v>27.1311722371826</v>
      </c>
      <c r="N1048">
        <v>0.455287737624399</v>
      </c>
      <c r="O1048">
        <v>30.0995920326373</v>
      </c>
      <c r="P1048">
        <v>79.187271554504406</v>
      </c>
      <c r="Q1048">
        <v>5.4880640315257002E-2</v>
      </c>
    </row>
    <row r="1049" spans="1:17" hidden="1" x14ac:dyDescent="0.3">
      <c r="A1049" t="s">
        <v>2254</v>
      </c>
      <c r="B1049" t="s">
        <v>2255</v>
      </c>
      <c r="C1049" t="s">
        <v>3144</v>
      </c>
      <c r="D1049" t="s">
        <v>227</v>
      </c>
      <c r="E1049">
        <v>2493.4273707950001</v>
      </c>
      <c r="F1049">
        <v>4636.1000000000004</v>
      </c>
      <c r="G1049">
        <v>55.095956643834299</v>
      </c>
      <c r="H1049">
        <v>7.8104056644728299</v>
      </c>
      <c r="I1049">
        <v>21.092055822718301</v>
      </c>
      <c r="J1049">
        <v>3.7539531588162398</v>
      </c>
      <c r="K1049">
        <v>4572.6721067857497</v>
      </c>
      <c r="L1049">
        <v>3875.6448081977601</v>
      </c>
      <c r="M1049">
        <v>53.166682779278197</v>
      </c>
      <c r="N1049">
        <v>1.8084325844564899</v>
      </c>
      <c r="O1049">
        <v>10.545501606954099</v>
      </c>
      <c r="P1049">
        <v>97.238885343543899</v>
      </c>
      <c r="Q1049">
        <v>0.10626761303884</v>
      </c>
    </row>
    <row r="1050" spans="1:17" hidden="1" x14ac:dyDescent="0.3">
      <c r="A1050" t="s">
        <v>2256</v>
      </c>
      <c r="B1050" t="s">
        <v>2257</v>
      </c>
      <c r="C1050" t="s">
        <v>3144</v>
      </c>
      <c r="D1050" t="s">
        <v>415</v>
      </c>
      <c r="E1050">
        <v>2492.856135</v>
      </c>
      <c r="F1050">
        <v>1492.15</v>
      </c>
      <c r="G1050">
        <v>223.12149784577699</v>
      </c>
      <c r="H1050">
        <v>-14.9900692245351</v>
      </c>
      <c r="I1050">
        <v>71.523089484072102</v>
      </c>
      <c r="J1050">
        <v>0.37419408487616701</v>
      </c>
      <c r="K1050">
        <v>1626.09048633936</v>
      </c>
      <c r="L1050">
        <v>1260.6520912380299</v>
      </c>
      <c r="M1050">
        <v>22.97971502463</v>
      </c>
      <c r="N1050">
        <v>0.94526415892904703</v>
      </c>
      <c r="O1050">
        <v>46.0442984954595</v>
      </c>
      <c r="P1050">
        <v>260.42270531400902</v>
      </c>
      <c r="Q1050">
        <v>0.26595513217414402</v>
      </c>
    </row>
    <row r="1051" spans="1:17" hidden="1" x14ac:dyDescent="0.3">
      <c r="A1051" t="s">
        <v>2258</v>
      </c>
      <c r="B1051" t="s">
        <v>2259</v>
      </c>
      <c r="C1051" t="s">
        <v>3144</v>
      </c>
      <c r="D1051" t="s">
        <v>375</v>
      </c>
      <c r="E1051">
        <v>2488.1810803200001</v>
      </c>
      <c r="F1051">
        <v>730.95</v>
      </c>
      <c r="G1051">
        <v>-43.594655333618199</v>
      </c>
      <c r="H1051">
        <v>-5.6613253184915902</v>
      </c>
      <c r="I1051">
        <v>-26.8133885681561</v>
      </c>
      <c r="J1051">
        <v>2.4526764176409701</v>
      </c>
      <c r="K1051">
        <v>779.11410239140901</v>
      </c>
      <c r="L1051">
        <v>817.90432213297595</v>
      </c>
      <c r="M1051">
        <v>30.645535172756301</v>
      </c>
      <c r="N1051">
        <v>1.29865275850202</v>
      </c>
      <c r="O1051">
        <v>28.5587249469867</v>
      </c>
      <c r="P1051">
        <v>2.2879932829555001</v>
      </c>
      <c r="Q1051">
        <v>-3.8470821034852998E-2</v>
      </c>
    </row>
    <row r="1052" spans="1:17" hidden="1" x14ac:dyDescent="0.3">
      <c r="A1052" t="s">
        <v>2260</v>
      </c>
      <c r="B1052" t="s">
        <v>2261</v>
      </c>
      <c r="C1052" t="s">
        <v>3144</v>
      </c>
      <c r="D1052" t="s">
        <v>485</v>
      </c>
      <c r="E1052">
        <v>2480.77170213</v>
      </c>
      <c r="F1052">
        <v>358.95</v>
      </c>
      <c r="G1052">
        <v>1.3940845510950599</v>
      </c>
      <c r="H1052">
        <v>0.42975446678079798</v>
      </c>
      <c r="I1052">
        <v>2.0356024193046802</v>
      </c>
      <c r="J1052">
        <v>3.0103823031600498</v>
      </c>
      <c r="K1052">
        <v>356.39178710059201</v>
      </c>
      <c r="L1052">
        <v>327.08971885159798</v>
      </c>
      <c r="M1052">
        <v>45.876530693279101</v>
      </c>
      <c r="N1052">
        <v>0.48726099526529698</v>
      </c>
      <c r="O1052">
        <v>12.7733667641732</v>
      </c>
      <c r="P1052">
        <v>52.549936251593699</v>
      </c>
    </row>
    <row r="1053" spans="1:17" x14ac:dyDescent="0.3">
      <c r="A1053" t="s">
        <v>2262</v>
      </c>
      <c r="B1053" t="s">
        <v>2263</v>
      </c>
      <c r="C1053" t="s">
        <v>3146</v>
      </c>
      <c r="D1053" t="s">
        <v>1971</v>
      </c>
      <c r="E1053">
        <v>2475.3686254879999</v>
      </c>
      <c r="F1053">
        <v>49.98</v>
      </c>
      <c r="G1053">
        <v>-26.503533894208601</v>
      </c>
      <c r="H1053">
        <v>2.7343458870250301</v>
      </c>
      <c r="I1053">
        <v>-15.0268529803147</v>
      </c>
      <c r="J1053">
        <v>2.1731449398221798</v>
      </c>
      <c r="K1053">
        <v>52.863063664103599</v>
      </c>
      <c r="L1053">
        <v>52.056102925524101</v>
      </c>
      <c r="M1053">
        <v>41.345080608486398</v>
      </c>
      <c r="N1053">
        <v>0.67519384638635804</v>
      </c>
      <c r="O1053">
        <v>38.855542216886697</v>
      </c>
      <c r="P1053">
        <v>17.738515901060001</v>
      </c>
      <c r="Q1053">
        <v>-1.2632324565310001E-2</v>
      </c>
    </row>
    <row r="1054" spans="1:17" hidden="1" x14ac:dyDescent="0.3">
      <c r="A1054" t="s">
        <v>2264</v>
      </c>
      <c r="B1054" t="s">
        <v>2265</v>
      </c>
      <c r="C1054" t="s">
        <v>3144</v>
      </c>
      <c r="D1054" t="s">
        <v>287</v>
      </c>
      <c r="E1054">
        <v>2471.28325</v>
      </c>
      <c r="F1054">
        <v>3741.4</v>
      </c>
      <c r="G1054">
        <v>1799.9100952312799</v>
      </c>
      <c r="H1054">
        <v>-8.8696325110559204</v>
      </c>
      <c r="I1054">
        <v>108.627066112478</v>
      </c>
      <c r="J1054">
        <v>-1.10602428162072E-2</v>
      </c>
      <c r="K1054">
        <v>3787.8037818595899</v>
      </c>
      <c r="L1054">
        <v>2521.7602359498301</v>
      </c>
      <c r="M1054">
        <v>46.380349782864997</v>
      </c>
      <c r="N1054">
        <v>0.64622004599747696</v>
      </c>
      <c r="O1054">
        <v>28.264820655369601</v>
      </c>
      <c r="P1054">
        <v>1880.6246691371</v>
      </c>
      <c r="Q1054">
        <v>0.23401149444212699</v>
      </c>
    </row>
    <row r="1055" spans="1:17" hidden="1" x14ac:dyDescent="0.3">
      <c r="A1055" t="s">
        <v>2266</v>
      </c>
      <c r="B1055" t="s">
        <v>2267</v>
      </c>
      <c r="C1055" t="s">
        <v>3144</v>
      </c>
      <c r="D1055" t="s">
        <v>292</v>
      </c>
      <c r="E1055">
        <v>2469.1386328799999</v>
      </c>
      <c r="F1055">
        <v>372.2</v>
      </c>
      <c r="G1055">
        <v>29.486259402326102</v>
      </c>
      <c r="H1055">
        <v>-1.6616777189304699</v>
      </c>
      <c r="I1055">
        <v>-14.152776996916</v>
      </c>
      <c r="J1055">
        <v>5.1316433950093803</v>
      </c>
      <c r="K1055">
        <v>412.04497916812801</v>
      </c>
      <c r="L1055">
        <v>378.33391783169401</v>
      </c>
      <c r="M1055">
        <v>54.856833636631798</v>
      </c>
      <c r="N1055">
        <v>0.60040901921707501</v>
      </c>
      <c r="O1055">
        <v>46.144545943041301</v>
      </c>
      <c r="P1055">
        <v>79.893668438859294</v>
      </c>
      <c r="Q1055">
        <v>6.5000377910846993E-2</v>
      </c>
    </row>
    <row r="1056" spans="1:17" hidden="1" x14ac:dyDescent="0.3">
      <c r="A1056" t="s">
        <v>2268</v>
      </c>
      <c r="B1056" t="s">
        <v>2269</v>
      </c>
      <c r="C1056" t="s">
        <v>3144</v>
      </c>
      <c r="D1056" t="s">
        <v>117</v>
      </c>
      <c r="E1056">
        <v>2466.6821564490001</v>
      </c>
      <c r="F1056">
        <v>170.68</v>
      </c>
      <c r="G1056">
        <v>38.743661717025198</v>
      </c>
      <c r="H1056">
        <v>8.7012166595582094</v>
      </c>
      <c r="I1056">
        <v>16.5749375158154</v>
      </c>
      <c r="J1056">
        <v>10.6092355431588</v>
      </c>
      <c r="K1056">
        <v>174.60602977180699</v>
      </c>
      <c r="L1056">
        <v>152.79424472659201</v>
      </c>
      <c r="M1056">
        <v>60.326684220802001</v>
      </c>
      <c r="N1056">
        <v>1.3415923872951701</v>
      </c>
      <c r="O1056">
        <v>19.5922193578626</v>
      </c>
      <c r="P1056">
        <v>81.381509032943697</v>
      </c>
      <c r="Q1056">
        <v>0.179724602429821</v>
      </c>
    </row>
    <row r="1057" spans="1:17" hidden="1" x14ac:dyDescent="0.3">
      <c r="A1057" t="s">
        <v>2270</v>
      </c>
      <c r="B1057" t="s">
        <v>2271</v>
      </c>
      <c r="C1057" t="s">
        <v>3144</v>
      </c>
      <c r="D1057" t="s">
        <v>562</v>
      </c>
      <c r="E1057">
        <v>2459.7759999999998</v>
      </c>
      <c r="F1057">
        <v>131.79</v>
      </c>
      <c r="G1057">
        <v>122.26146235173699</v>
      </c>
      <c r="H1057">
        <v>-16.627124138228801</v>
      </c>
      <c r="I1057">
        <v>42.046175456256201</v>
      </c>
      <c r="J1057">
        <v>3.0534095720946901</v>
      </c>
      <c r="K1057">
        <v>151.66258468753901</v>
      </c>
      <c r="L1057">
        <v>121.366116703747</v>
      </c>
      <c r="M1057">
        <v>24.504735127308098</v>
      </c>
      <c r="N1057">
        <v>0.67991613125524697</v>
      </c>
      <c r="O1057">
        <v>41.513013126944401</v>
      </c>
      <c r="P1057">
        <v>152.47126436781599</v>
      </c>
      <c r="Q1057">
        <v>4.1847754930520002E-2</v>
      </c>
    </row>
    <row r="1058" spans="1:17" x14ac:dyDescent="0.3">
      <c r="A1058" t="s">
        <v>2272</v>
      </c>
      <c r="B1058" t="s">
        <v>2273</v>
      </c>
      <c r="C1058" t="s">
        <v>3140</v>
      </c>
      <c r="D1058" t="s">
        <v>436</v>
      </c>
      <c r="E1058">
        <v>2450.71790035</v>
      </c>
      <c r="F1058">
        <v>447.65</v>
      </c>
      <c r="G1058">
        <v>-36.643502948150697</v>
      </c>
      <c r="H1058">
        <v>-7.3028465895518702</v>
      </c>
      <c r="I1058">
        <v>-25.864811737321801</v>
      </c>
      <c r="J1058">
        <v>2.5552257929616999</v>
      </c>
      <c r="K1058">
        <v>475.83686852699799</v>
      </c>
      <c r="L1058">
        <v>491.40483526781901</v>
      </c>
      <c r="M1058">
        <v>31.162438388314602</v>
      </c>
      <c r="N1058">
        <v>0.83307824563722899</v>
      </c>
      <c r="O1058">
        <v>30.0122863844521</v>
      </c>
      <c r="P1058">
        <v>3.3595012699145501</v>
      </c>
      <c r="Q1058">
        <v>-1.3024054940757E-2</v>
      </c>
    </row>
    <row r="1059" spans="1:17" hidden="1" x14ac:dyDescent="0.3">
      <c r="A1059" t="s">
        <v>2274</v>
      </c>
      <c r="B1059" t="s">
        <v>2275</v>
      </c>
      <c r="C1059" t="s">
        <v>3144</v>
      </c>
      <c r="D1059" t="s">
        <v>120</v>
      </c>
      <c r="E1059">
        <v>2444.907631086</v>
      </c>
      <c r="F1059">
        <v>194.1</v>
      </c>
      <c r="G1059">
        <v>-30.689882865004101</v>
      </c>
      <c r="H1059">
        <v>10.501135684178101</v>
      </c>
      <c r="I1059">
        <v>-21.929046950156799</v>
      </c>
      <c r="J1059">
        <v>10.317696967992401</v>
      </c>
      <c r="K1059">
        <v>189.99500753091399</v>
      </c>
      <c r="L1059">
        <v>193.61705393226799</v>
      </c>
      <c r="M1059">
        <v>70.891857961541902</v>
      </c>
      <c r="N1059">
        <v>2.08853277494587</v>
      </c>
      <c r="O1059">
        <v>49.278722308088597</v>
      </c>
      <c r="P1059">
        <v>29.572763684913099</v>
      </c>
      <c r="Q1059">
        <v>4.2641986262857E-2</v>
      </c>
    </row>
    <row r="1060" spans="1:17" hidden="1" x14ac:dyDescent="0.3">
      <c r="A1060" t="s">
        <v>2276</v>
      </c>
      <c r="B1060" t="s">
        <v>2277</v>
      </c>
      <c r="C1060" t="s">
        <v>3144</v>
      </c>
      <c r="D1060" t="s">
        <v>766</v>
      </c>
      <c r="E1060">
        <v>2443.3249663830002</v>
      </c>
      <c r="F1060">
        <v>21.64</v>
      </c>
      <c r="G1060">
        <v>-32.882565391927699</v>
      </c>
      <c r="H1060">
        <v>37.3534519895736</v>
      </c>
      <c r="I1060">
        <v>3.8184404261504099</v>
      </c>
      <c r="J1060">
        <v>-1.79268227931629</v>
      </c>
      <c r="K1060">
        <v>19.645964943894999</v>
      </c>
      <c r="L1060">
        <v>18.4510412162522</v>
      </c>
      <c r="M1060">
        <v>44.529266147174702</v>
      </c>
      <c r="N1060">
        <v>1.3213735529134201</v>
      </c>
      <c r="O1060">
        <v>27.079482439926</v>
      </c>
      <c r="P1060">
        <v>53.366406803685301</v>
      </c>
      <c r="Q1060">
        <v>9.4184233937167003E-2</v>
      </c>
    </row>
    <row r="1061" spans="1:17" hidden="1" x14ac:dyDescent="0.3">
      <c r="A1061" t="s">
        <v>2278</v>
      </c>
      <c r="B1061" t="s">
        <v>2279</v>
      </c>
      <c r="C1061" t="s">
        <v>3144</v>
      </c>
      <c r="D1061" t="s">
        <v>995</v>
      </c>
      <c r="E1061">
        <v>2437.2991100250001</v>
      </c>
      <c r="F1061">
        <v>375.45</v>
      </c>
      <c r="G1061">
        <v>-9.3838354467826903</v>
      </c>
      <c r="H1061">
        <v>-5.49571909286046</v>
      </c>
      <c r="I1061">
        <v>-2.7421078209699101</v>
      </c>
      <c r="J1061">
        <v>-1.4697084404725801E-2</v>
      </c>
      <c r="K1061">
        <v>393.55246983623698</v>
      </c>
      <c r="M1061">
        <v>29.1535764554861</v>
      </c>
      <c r="N1061">
        <v>0.37623379737323698</v>
      </c>
      <c r="O1061">
        <v>26.488214143028301</v>
      </c>
      <c r="P1061">
        <v>33.043940467753302</v>
      </c>
    </row>
    <row r="1062" spans="1:17" hidden="1" x14ac:dyDescent="0.3">
      <c r="A1062" t="s">
        <v>2280</v>
      </c>
      <c r="B1062" t="s">
        <v>2281</v>
      </c>
      <c r="C1062" t="s">
        <v>3144</v>
      </c>
      <c r="D1062" t="s">
        <v>540</v>
      </c>
      <c r="E1062">
        <v>2429.1111744200002</v>
      </c>
      <c r="F1062">
        <v>75.819999999999993</v>
      </c>
      <c r="G1062">
        <v>-1.6653718614236299</v>
      </c>
      <c r="H1062">
        <v>-11.3994168613245</v>
      </c>
      <c r="I1062">
        <v>-26.7717865993869</v>
      </c>
      <c r="J1062">
        <v>-4.1765129773989296</v>
      </c>
      <c r="K1062">
        <v>85.142910764523407</v>
      </c>
      <c r="L1062">
        <v>77.791221145251797</v>
      </c>
      <c r="M1062">
        <v>24.213850116688899</v>
      </c>
      <c r="N1062">
        <v>0.76601459303029096</v>
      </c>
      <c r="O1062">
        <v>54.115009232392502</v>
      </c>
      <c r="P1062">
        <v>47.223300970873701</v>
      </c>
      <c r="Q1062">
        <v>0.14298993979090999</v>
      </c>
    </row>
    <row r="1063" spans="1:17" hidden="1" x14ac:dyDescent="0.3">
      <c r="A1063" t="s">
        <v>2282</v>
      </c>
      <c r="B1063" t="s">
        <v>2283</v>
      </c>
      <c r="C1063" t="s">
        <v>3144</v>
      </c>
      <c r="D1063" t="s">
        <v>276</v>
      </c>
      <c r="E1063">
        <v>2425.5789249999998</v>
      </c>
      <c r="F1063">
        <v>462.05</v>
      </c>
      <c r="G1063">
        <v>-18.7110624712682</v>
      </c>
      <c r="H1063">
        <v>10.0031627506192</v>
      </c>
      <c r="I1063">
        <v>-10.0387855789622</v>
      </c>
      <c r="J1063">
        <v>-0.635835343583528</v>
      </c>
      <c r="K1063">
        <v>461.08194011941202</v>
      </c>
      <c r="L1063">
        <v>445.13607392747002</v>
      </c>
      <c r="M1063">
        <v>53.555443127039901</v>
      </c>
      <c r="N1063">
        <v>3.7957755345533601</v>
      </c>
      <c r="O1063">
        <v>14.6845579482739</v>
      </c>
      <c r="P1063">
        <v>21.098152273620698</v>
      </c>
      <c r="Q1063">
        <v>1.0048994839362E-2</v>
      </c>
    </row>
    <row r="1064" spans="1:17" hidden="1" x14ac:dyDescent="0.3">
      <c r="A1064" t="s">
        <v>2284</v>
      </c>
      <c r="B1064" t="s">
        <v>2285</v>
      </c>
      <c r="C1064" t="s">
        <v>3144</v>
      </c>
      <c r="D1064" t="s">
        <v>117</v>
      </c>
      <c r="E1064">
        <v>2423.0757726900001</v>
      </c>
      <c r="F1064">
        <v>184.94</v>
      </c>
      <c r="G1064">
        <v>3.4814358373257499</v>
      </c>
      <c r="H1064">
        <v>0.31775410160304801</v>
      </c>
      <c r="I1064">
        <v>12.870046009261401</v>
      </c>
      <c r="J1064">
        <v>7.7964785598445401</v>
      </c>
      <c r="K1064">
        <v>175.738947892759</v>
      </c>
      <c r="L1064">
        <v>160.49737544272401</v>
      </c>
      <c r="M1064">
        <v>55.550144369246503</v>
      </c>
      <c r="N1064">
        <v>0.928206878799124</v>
      </c>
      <c r="O1064">
        <v>13.496269060235701</v>
      </c>
      <c r="P1064">
        <v>60.817391304347801</v>
      </c>
    </row>
    <row r="1065" spans="1:17" hidden="1" x14ac:dyDescent="0.3">
      <c r="A1065" t="s">
        <v>2286</v>
      </c>
      <c r="B1065" t="s">
        <v>2287</v>
      </c>
      <c r="C1065" t="s">
        <v>3144</v>
      </c>
      <c r="D1065" t="s">
        <v>77</v>
      </c>
      <c r="E1065">
        <v>2412.4754400299998</v>
      </c>
      <c r="F1065">
        <v>789.2</v>
      </c>
      <c r="G1065">
        <v>86.242931325929504</v>
      </c>
      <c r="H1065">
        <v>-11.597178467223999</v>
      </c>
      <c r="I1065">
        <v>-6.4782966169467002</v>
      </c>
      <c r="J1065">
        <v>3.6260414462507899</v>
      </c>
      <c r="K1065">
        <v>923.29598856127097</v>
      </c>
      <c r="L1065">
        <v>806.55489267919097</v>
      </c>
      <c r="M1065">
        <v>36.209836730044501</v>
      </c>
      <c r="N1065">
        <v>0.54535865226548996</v>
      </c>
      <c r="O1065">
        <v>38.583375570197603</v>
      </c>
      <c r="P1065">
        <v>124.555413287807</v>
      </c>
      <c r="Q1065">
        <v>7.5079503181507995E-2</v>
      </c>
    </row>
    <row r="1066" spans="1:17" x14ac:dyDescent="0.3">
      <c r="A1066" t="s">
        <v>2288</v>
      </c>
      <c r="B1066" t="s">
        <v>2289</v>
      </c>
      <c r="C1066" t="s">
        <v>3129</v>
      </c>
      <c r="D1066" t="s">
        <v>24</v>
      </c>
      <c r="E1066">
        <v>2410.6395810720001</v>
      </c>
      <c r="F1066">
        <v>44.9</v>
      </c>
      <c r="G1066">
        <v>-61.139206889704397</v>
      </c>
      <c r="H1066">
        <v>-4.9957299289862496</v>
      </c>
      <c r="I1066">
        <v>-38.123441786789897</v>
      </c>
      <c r="J1066">
        <v>4.6210142392189297</v>
      </c>
      <c r="K1066">
        <v>49.413787805881498</v>
      </c>
      <c r="L1066">
        <v>57.682529110208101</v>
      </c>
      <c r="M1066">
        <v>46.218616051220501</v>
      </c>
      <c r="N1066">
        <v>1.7295814051058001</v>
      </c>
      <c r="O1066">
        <v>83.518930957683693</v>
      </c>
      <c r="P1066">
        <v>2.0454545454545499</v>
      </c>
    </row>
    <row r="1067" spans="1:17" hidden="1" x14ac:dyDescent="0.3">
      <c r="A1067" t="s">
        <v>2290</v>
      </c>
      <c r="B1067" t="s">
        <v>2291</v>
      </c>
      <c r="C1067" t="s">
        <v>3144</v>
      </c>
      <c r="D1067" t="s">
        <v>375</v>
      </c>
      <c r="E1067">
        <v>2406.7336632249999</v>
      </c>
      <c r="F1067">
        <v>1053.45</v>
      </c>
      <c r="G1067">
        <v>-25.644512675422298</v>
      </c>
      <c r="H1067">
        <v>-5.3410248688488897</v>
      </c>
      <c r="I1067">
        <v>-12.684838723155901</v>
      </c>
      <c r="J1067">
        <v>1.6217310850970601</v>
      </c>
      <c r="K1067">
        <v>1117.33906212081</v>
      </c>
      <c r="L1067">
        <v>1060.4151160441199</v>
      </c>
      <c r="M1067">
        <v>31.6784778789965</v>
      </c>
      <c r="N1067">
        <v>0.58045104282632098</v>
      </c>
      <c r="O1067">
        <v>23.195215719777799</v>
      </c>
      <c r="P1067">
        <v>22.494186046511601</v>
      </c>
      <c r="Q1067">
        <v>8.5679102303117996E-2</v>
      </c>
    </row>
    <row r="1068" spans="1:17" hidden="1" x14ac:dyDescent="0.3">
      <c r="A1068" t="s">
        <v>2292</v>
      </c>
      <c r="B1068" t="s">
        <v>2293</v>
      </c>
      <c r="C1068" t="s">
        <v>3144</v>
      </c>
      <c r="D1068" t="s">
        <v>140</v>
      </c>
      <c r="E1068">
        <v>2397.1295170899998</v>
      </c>
      <c r="F1068">
        <v>1750.05</v>
      </c>
      <c r="G1068">
        <v>-4.3032598469125096</v>
      </c>
      <c r="H1068">
        <v>2.9345732348682598</v>
      </c>
      <c r="I1068">
        <v>-10.150555846421099</v>
      </c>
      <c r="J1068">
        <v>4.1323031126502299</v>
      </c>
      <c r="K1068">
        <v>1740.7238240695101</v>
      </c>
      <c r="L1068">
        <v>1639.7699706991</v>
      </c>
      <c r="M1068">
        <v>59.019701231228701</v>
      </c>
      <c r="N1068">
        <v>1.19792904353424</v>
      </c>
      <c r="O1068">
        <v>19.939430301991301</v>
      </c>
      <c r="P1068">
        <v>37.474469756480701</v>
      </c>
      <c r="Q1068">
        <v>0.12761050116134101</v>
      </c>
    </row>
    <row r="1069" spans="1:17" hidden="1" x14ac:dyDescent="0.3">
      <c r="A1069" t="s">
        <v>2294</v>
      </c>
      <c r="B1069" t="s">
        <v>2295</v>
      </c>
      <c r="C1069" t="s">
        <v>3144</v>
      </c>
      <c r="D1069" t="s">
        <v>146</v>
      </c>
      <c r="E1069">
        <v>2395.1672885399998</v>
      </c>
      <c r="F1069">
        <v>1264</v>
      </c>
      <c r="G1069">
        <v>355.35925868044802</v>
      </c>
      <c r="H1069">
        <v>-0.21218566554144799</v>
      </c>
      <c r="I1069">
        <v>106.35768990967</v>
      </c>
      <c r="J1069">
        <v>-3.4191146854630001</v>
      </c>
      <c r="K1069">
        <v>1324.9711637000701</v>
      </c>
      <c r="M1069">
        <v>41.837982475108802</v>
      </c>
      <c r="N1069">
        <v>0.84857142857142798</v>
      </c>
      <c r="O1069">
        <v>24.129746835443001</v>
      </c>
      <c r="P1069">
        <v>446.35833153230999</v>
      </c>
    </row>
    <row r="1070" spans="1:17" hidden="1" x14ac:dyDescent="0.3">
      <c r="A1070" t="s">
        <v>2296</v>
      </c>
      <c r="B1070" t="s">
        <v>2297</v>
      </c>
      <c r="C1070" t="s">
        <v>3144</v>
      </c>
      <c r="D1070" t="s">
        <v>2298</v>
      </c>
      <c r="E1070">
        <v>2394.7938840000002</v>
      </c>
      <c r="F1070">
        <v>920.6</v>
      </c>
      <c r="G1070">
        <v>1235.38203694451</v>
      </c>
      <c r="H1070">
        <v>51.641004635790999</v>
      </c>
      <c r="I1070">
        <v>127.070632856047</v>
      </c>
      <c r="J1070">
        <v>-11.3044199949136</v>
      </c>
      <c r="K1070">
        <v>802.95309479554999</v>
      </c>
      <c r="L1070">
        <v>582.35895680461999</v>
      </c>
      <c r="M1070">
        <v>55.328492732734503</v>
      </c>
      <c r="N1070">
        <v>1.6093786635404399</v>
      </c>
      <c r="O1070">
        <v>24.185313925700601</v>
      </c>
      <c r="P1070">
        <v>1333.15912376292</v>
      </c>
    </row>
    <row r="1071" spans="1:17" hidden="1" x14ac:dyDescent="0.3">
      <c r="A1071" t="s">
        <v>2299</v>
      </c>
      <c r="B1071" t="s">
        <v>2300</v>
      </c>
      <c r="C1071" t="s">
        <v>3144</v>
      </c>
      <c r="D1071" t="s">
        <v>403</v>
      </c>
      <c r="E1071">
        <v>2391.6764215200001</v>
      </c>
      <c r="F1071">
        <v>45.45</v>
      </c>
      <c r="G1071">
        <v>-62.271952263196702</v>
      </c>
      <c r="H1071">
        <v>-5.2923456980368098</v>
      </c>
      <c r="I1071">
        <v>-40.587688035936303</v>
      </c>
      <c r="J1071">
        <v>7.1753843492561602</v>
      </c>
      <c r="K1071">
        <v>50.1363737456956</v>
      </c>
      <c r="L1071">
        <v>56.9954502227814</v>
      </c>
      <c r="M1071">
        <v>41.530918594953903</v>
      </c>
      <c r="N1071">
        <v>0.71239820218093897</v>
      </c>
      <c r="O1071">
        <v>84.928492849284893</v>
      </c>
      <c r="P1071">
        <v>0.55309734513273501</v>
      </c>
    </row>
    <row r="1072" spans="1:17" hidden="1" x14ac:dyDescent="0.3">
      <c r="A1072" t="s">
        <v>2301</v>
      </c>
      <c r="B1072" t="s">
        <v>2302</v>
      </c>
      <c r="C1072" t="s">
        <v>3144</v>
      </c>
      <c r="D1072" t="s">
        <v>227</v>
      </c>
      <c r="E1072">
        <v>2387.9392770599902</v>
      </c>
      <c r="F1072">
        <v>605.5</v>
      </c>
      <c r="G1072">
        <v>-3.76713827008449</v>
      </c>
      <c r="H1072">
        <v>8.8358165575830903</v>
      </c>
      <c r="I1072">
        <v>-7.5380096827267096E-2</v>
      </c>
      <c r="J1072">
        <v>4.5837908347729197</v>
      </c>
      <c r="K1072">
        <v>612.05106259563399</v>
      </c>
      <c r="L1072">
        <v>575.74095481737697</v>
      </c>
      <c r="M1072">
        <v>58.051764980201703</v>
      </c>
      <c r="N1072">
        <v>2.8335792240109599</v>
      </c>
      <c r="O1072">
        <v>20.231213872832299</v>
      </c>
      <c r="P1072">
        <v>35.458612975391503</v>
      </c>
      <c r="Q1072">
        <v>5.2818239833140997E-2</v>
      </c>
    </row>
    <row r="1073" spans="1:17" x14ac:dyDescent="0.3">
      <c r="A1073" t="s">
        <v>2303</v>
      </c>
      <c r="B1073" t="s">
        <v>2304</v>
      </c>
      <c r="C1073" t="s">
        <v>3129</v>
      </c>
      <c r="D1073" t="s">
        <v>54</v>
      </c>
      <c r="E1073">
        <v>2381.50520388</v>
      </c>
      <c r="F1073">
        <v>226.15</v>
      </c>
      <c r="G1073">
        <v>-88.203996919735502</v>
      </c>
      <c r="H1073">
        <v>-23.778196775402101</v>
      </c>
      <c r="I1073">
        <v>-64.888173340999401</v>
      </c>
      <c r="J1073">
        <v>-1.7062405555365801</v>
      </c>
      <c r="K1073">
        <v>313.89025796889899</v>
      </c>
      <c r="L1073">
        <v>424.62372480907902</v>
      </c>
      <c r="M1073">
        <v>13.180271993880099</v>
      </c>
      <c r="N1073">
        <v>1.9161759410622801</v>
      </c>
      <c r="O1073">
        <v>198.408136192792</v>
      </c>
      <c r="P1073">
        <v>0.61396093784757899</v>
      </c>
    </row>
    <row r="1074" spans="1:17" hidden="1" x14ac:dyDescent="0.3">
      <c r="A1074" t="s">
        <v>2305</v>
      </c>
      <c r="B1074" t="s">
        <v>2306</v>
      </c>
      <c r="C1074" t="s">
        <v>3144</v>
      </c>
      <c r="D1074" t="s">
        <v>117</v>
      </c>
      <c r="E1074">
        <v>2372.5244890200001</v>
      </c>
      <c r="F1074">
        <v>288</v>
      </c>
      <c r="G1074">
        <v>15.8071426656675</v>
      </c>
      <c r="H1074">
        <v>1.0937937307979999</v>
      </c>
      <c r="I1074">
        <v>18.406463415733999</v>
      </c>
      <c r="J1074">
        <v>1.9119597442041301</v>
      </c>
      <c r="K1074">
        <v>287.20363103292698</v>
      </c>
      <c r="L1074">
        <v>263.73838405338302</v>
      </c>
      <c r="M1074">
        <v>46.623858246433301</v>
      </c>
      <c r="N1074">
        <v>1.77757919631142</v>
      </c>
      <c r="O1074">
        <v>18.124999999999901</v>
      </c>
      <c r="P1074">
        <v>55.339805825242699</v>
      </c>
      <c r="Q1074">
        <v>9.6496461281326995E-2</v>
      </c>
    </row>
    <row r="1075" spans="1:17" hidden="1" x14ac:dyDescent="0.3">
      <c r="A1075" t="s">
        <v>2307</v>
      </c>
      <c r="B1075" t="s">
        <v>2308</v>
      </c>
      <c r="C1075" t="s">
        <v>3144</v>
      </c>
      <c r="D1075" t="s">
        <v>446</v>
      </c>
      <c r="E1075">
        <v>2368.4317995599999</v>
      </c>
      <c r="F1075">
        <v>557.20000000000005</v>
      </c>
      <c r="G1075">
        <v>-44.457680838228796</v>
      </c>
      <c r="H1075">
        <v>-9.5471400731828702</v>
      </c>
      <c r="I1075">
        <v>-26.716854959615802</v>
      </c>
      <c r="J1075">
        <v>1.4404719011929299</v>
      </c>
      <c r="K1075">
        <v>603.95541382707495</v>
      </c>
      <c r="L1075">
        <v>633.97870466651898</v>
      </c>
      <c r="M1075">
        <v>31.337673129290302</v>
      </c>
      <c r="N1075">
        <v>0.38042128443016399</v>
      </c>
      <c r="O1075">
        <v>43.332735104091803</v>
      </c>
      <c r="P1075">
        <v>3.4341934286244702</v>
      </c>
      <c r="Q1075">
        <v>-3.8704707758646997E-2</v>
      </c>
    </row>
    <row r="1076" spans="1:17" hidden="1" x14ac:dyDescent="0.3">
      <c r="A1076" t="s">
        <v>2309</v>
      </c>
      <c r="B1076" t="s">
        <v>2310</v>
      </c>
      <c r="C1076" t="s">
        <v>3144</v>
      </c>
      <c r="D1076" t="s">
        <v>103</v>
      </c>
      <c r="E1076">
        <v>2367.1779080419901</v>
      </c>
      <c r="F1076">
        <v>18.82</v>
      </c>
      <c r="G1076">
        <v>26.151540412492</v>
      </c>
      <c r="H1076">
        <v>1.78708305174476</v>
      </c>
      <c r="I1076">
        <v>-17.286052568565498</v>
      </c>
      <c r="J1076">
        <v>7.2081748471805396</v>
      </c>
      <c r="K1076">
        <v>20.351045956416201</v>
      </c>
      <c r="L1076">
        <v>19.233429329541501</v>
      </c>
      <c r="M1076">
        <v>46.1448394164631</v>
      </c>
      <c r="N1076">
        <v>1.11008439154279</v>
      </c>
      <c r="O1076">
        <v>69.419023511747497</v>
      </c>
      <c r="P1076">
        <v>68.748532636152802</v>
      </c>
      <c r="Q1076">
        <v>0.142328179785567</v>
      </c>
    </row>
    <row r="1077" spans="1:17" hidden="1" x14ac:dyDescent="0.3">
      <c r="A1077" t="s">
        <v>2311</v>
      </c>
      <c r="B1077" t="s">
        <v>2312</v>
      </c>
      <c r="C1077" t="s">
        <v>3144</v>
      </c>
      <c r="D1077" t="s">
        <v>482</v>
      </c>
      <c r="E1077">
        <v>2363.4848738599999</v>
      </c>
      <c r="F1077">
        <v>381.55</v>
      </c>
      <c r="G1077">
        <v>-0.28200382917450201</v>
      </c>
      <c r="H1077">
        <v>-5.0349395324921398</v>
      </c>
      <c r="I1077">
        <v>2.68158667418346</v>
      </c>
      <c r="J1077">
        <v>3.1834455240374702</v>
      </c>
      <c r="K1077">
        <v>401.86883992451402</v>
      </c>
      <c r="L1077">
        <v>372.50041798242597</v>
      </c>
      <c r="M1077">
        <v>38.141221097439598</v>
      </c>
      <c r="N1077">
        <v>0.43755153581060202</v>
      </c>
      <c r="O1077">
        <v>18.595203774079401</v>
      </c>
      <c r="P1077">
        <v>31.116838487972501</v>
      </c>
      <c r="Q1077">
        <v>2.2582233774343999E-2</v>
      </c>
    </row>
    <row r="1078" spans="1:17" hidden="1" x14ac:dyDescent="0.3">
      <c r="A1078" t="s">
        <v>2313</v>
      </c>
      <c r="B1078" t="s">
        <v>2314</v>
      </c>
      <c r="C1078" t="s">
        <v>3144</v>
      </c>
      <c r="D1078" t="s">
        <v>482</v>
      </c>
      <c r="E1078">
        <v>2360.0244289500001</v>
      </c>
      <c r="F1078">
        <v>976.45</v>
      </c>
      <c r="G1078">
        <v>-64.850934316407603</v>
      </c>
      <c r="H1078">
        <v>4.3445891946146</v>
      </c>
      <c r="I1078">
        <v>-33.473793189943898</v>
      </c>
      <c r="J1078">
        <v>2.19913225172585</v>
      </c>
      <c r="K1078">
        <v>1015.05205970196</v>
      </c>
      <c r="L1078">
        <v>1178.9744766465401</v>
      </c>
      <c r="M1078">
        <v>46.301412316504901</v>
      </c>
      <c r="N1078">
        <v>2.46975241186336</v>
      </c>
      <c r="O1078">
        <v>69.066516462696399</v>
      </c>
      <c r="P1078">
        <v>4.7412174845803099</v>
      </c>
      <c r="Q1078">
        <v>-0.153734793965869</v>
      </c>
    </row>
    <row r="1079" spans="1:17" hidden="1" x14ac:dyDescent="0.3">
      <c r="A1079" t="s">
        <v>2315</v>
      </c>
      <c r="B1079" t="s">
        <v>2316</v>
      </c>
      <c r="C1079" t="s">
        <v>3144</v>
      </c>
      <c r="D1079" t="s">
        <v>2317</v>
      </c>
      <c r="E1079">
        <v>2357.9217105600001</v>
      </c>
      <c r="F1079">
        <v>450.9</v>
      </c>
      <c r="G1079">
        <v>57.726150624828001</v>
      </c>
      <c r="H1079">
        <v>-6.3226731729483197</v>
      </c>
      <c r="I1079">
        <v>0.37843330165762901</v>
      </c>
      <c r="J1079">
        <v>5.8038099381436599</v>
      </c>
      <c r="K1079">
        <v>494.46736197509802</v>
      </c>
      <c r="L1079">
        <v>436.99168753833499</v>
      </c>
      <c r="M1079">
        <v>43.227747287036699</v>
      </c>
      <c r="N1079">
        <v>0.81227994218836197</v>
      </c>
      <c r="O1079">
        <v>37.059214903526197</v>
      </c>
      <c r="P1079">
        <v>101.970884658454</v>
      </c>
    </row>
    <row r="1080" spans="1:17" hidden="1" x14ac:dyDescent="0.3">
      <c r="A1080" t="s">
        <v>2318</v>
      </c>
      <c r="B1080" t="s">
        <v>2319</v>
      </c>
      <c r="C1080" t="s">
        <v>3144</v>
      </c>
      <c r="D1080" t="s">
        <v>1000</v>
      </c>
      <c r="E1080">
        <v>2355.8714197499999</v>
      </c>
      <c r="F1080">
        <v>122.56</v>
      </c>
      <c r="G1080">
        <v>-19.6554694146656</v>
      </c>
      <c r="H1080">
        <v>-4.0812968160188197</v>
      </c>
      <c r="I1080">
        <v>-3.6271911519997202</v>
      </c>
      <c r="J1080">
        <v>-2.0526123492463499</v>
      </c>
      <c r="K1080">
        <v>130.69919999999999</v>
      </c>
      <c r="M1080">
        <v>26.261029615264501</v>
      </c>
      <c r="O1080">
        <v>29.569190600522202</v>
      </c>
      <c r="P1080">
        <v>14.435107376283799</v>
      </c>
    </row>
    <row r="1081" spans="1:17" hidden="1" x14ac:dyDescent="0.3">
      <c r="A1081" t="s">
        <v>2320</v>
      </c>
      <c r="B1081" t="s">
        <v>2321</v>
      </c>
      <c r="C1081" t="s">
        <v>3144</v>
      </c>
      <c r="D1081" t="s">
        <v>48</v>
      </c>
      <c r="E1081">
        <v>2349.974832075</v>
      </c>
      <c r="F1081">
        <v>524.25</v>
      </c>
      <c r="G1081">
        <v>-35.172621658253099</v>
      </c>
      <c r="H1081">
        <v>-1.0419132324431699</v>
      </c>
      <c r="I1081">
        <v>-26.895561243762899</v>
      </c>
      <c r="J1081">
        <v>-0.474374298637178</v>
      </c>
      <c r="K1081">
        <v>568.36894790438305</v>
      </c>
      <c r="L1081">
        <v>570.45643758605399</v>
      </c>
      <c r="M1081">
        <v>39.794839397413597</v>
      </c>
      <c r="N1081">
        <v>0.71082276655137999</v>
      </c>
      <c r="O1081">
        <v>62.136385312350903</v>
      </c>
      <c r="P1081">
        <v>21.199861287712402</v>
      </c>
      <c r="Q1081">
        <v>0.167414003154049</v>
      </c>
    </row>
    <row r="1082" spans="1:17" hidden="1" x14ac:dyDescent="0.3">
      <c r="A1082" t="s">
        <v>2322</v>
      </c>
      <c r="B1082" t="s">
        <v>2323</v>
      </c>
      <c r="C1082" t="s">
        <v>3144</v>
      </c>
      <c r="D1082" t="s">
        <v>766</v>
      </c>
      <c r="E1082">
        <v>2345.5295999999998</v>
      </c>
      <c r="F1082">
        <v>26.14</v>
      </c>
      <c r="G1082">
        <v>50.696071619426299</v>
      </c>
      <c r="H1082">
        <v>-22.098770537084999</v>
      </c>
      <c r="I1082">
        <v>-42.1828053681132</v>
      </c>
      <c r="J1082">
        <v>-10.361770074112499</v>
      </c>
      <c r="K1082">
        <v>33.339533657057601</v>
      </c>
      <c r="L1082">
        <v>32.262099310229402</v>
      </c>
      <c r="M1082">
        <v>23.873838529709001</v>
      </c>
      <c r="N1082">
        <v>4.48741421951331</v>
      </c>
      <c r="O1082">
        <v>73.106350420810998</v>
      </c>
      <c r="P1082">
        <v>83.406419926328695</v>
      </c>
      <c r="Q1082">
        <v>0.13413398593179099</v>
      </c>
    </row>
    <row r="1083" spans="1:17" x14ac:dyDescent="0.3">
      <c r="A1083" t="s">
        <v>2324</v>
      </c>
      <c r="B1083" t="s">
        <v>2325</v>
      </c>
      <c r="C1083" t="s">
        <v>3143</v>
      </c>
      <c r="D1083" t="s">
        <v>406</v>
      </c>
      <c r="E1083">
        <v>2342.4257527200002</v>
      </c>
      <c r="F1083">
        <v>196.87</v>
      </c>
      <c r="G1083">
        <v>-57.1962551698632</v>
      </c>
      <c r="H1083">
        <v>-6.7306535826115601</v>
      </c>
      <c r="I1083">
        <v>-28.717744871844999</v>
      </c>
      <c r="J1083">
        <v>1.90972080892494</v>
      </c>
      <c r="K1083">
        <v>214.05847344564799</v>
      </c>
      <c r="L1083">
        <v>243.78476536787201</v>
      </c>
      <c r="M1083">
        <v>25.655648062778599</v>
      </c>
      <c r="N1083">
        <v>0.433066356714574</v>
      </c>
      <c r="O1083">
        <v>119.307157007162</v>
      </c>
      <c r="P1083">
        <v>2.80417754569191</v>
      </c>
      <c r="Q1083">
        <v>-4.0495528022564002E-2</v>
      </c>
    </row>
    <row r="1084" spans="1:17" hidden="1" x14ac:dyDescent="0.3">
      <c r="A1084" t="s">
        <v>2326</v>
      </c>
      <c r="B1084" t="s">
        <v>2327</v>
      </c>
      <c r="C1084" t="s">
        <v>3144</v>
      </c>
      <c r="D1084" t="s">
        <v>731</v>
      </c>
      <c r="E1084">
        <v>2337.3519243299902</v>
      </c>
      <c r="F1084">
        <v>429.95</v>
      </c>
      <c r="G1084">
        <v>-42.050298666896303</v>
      </c>
      <c r="H1084">
        <v>-3.9083551909956098</v>
      </c>
      <c r="I1084">
        <v>-12.0413604200747</v>
      </c>
      <c r="J1084">
        <v>4.2296458491762099</v>
      </c>
      <c r="K1084">
        <v>460.57577094808499</v>
      </c>
      <c r="L1084">
        <v>477.31812056291301</v>
      </c>
      <c r="M1084">
        <v>37.200550849310602</v>
      </c>
      <c r="N1084">
        <v>0.53940892371826399</v>
      </c>
      <c r="O1084">
        <v>33.5969298755669</v>
      </c>
      <c r="P1084">
        <v>10.4985864816242</v>
      </c>
      <c r="Q1084">
        <v>-0.105032775481899</v>
      </c>
    </row>
    <row r="1085" spans="1:17" hidden="1" x14ac:dyDescent="0.3">
      <c r="A1085" t="s">
        <v>2328</v>
      </c>
      <c r="B1085" t="s">
        <v>2329</v>
      </c>
      <c r="C1085" t="s">
        <v>3144</v>
      </c>
      <c r="D1085" t="s">
        <v>117</v>
      </c>
      <c r="E1085">
        <v>2322.7661752250001</v>
      </c>
      <c r="F1085">
        <v>154.07</v>
      </c>
      <c r="G1085">
        <v>-30.646881903497601</v>
      </c>
      <c r="H1085">
        <v>5.7821328902726599</v>
      </c>
      <c r="I1085">
        <v>-15.643785613507299</v>
      </c>
      <c r="J1085">
        <v>1.9212603614017101</v>
      </c>
      <c r="K1085">
        <v>162.095229200239</v>
      </c>
      <c r="L1085">
        <v>163.29488403550701</v>
      </c>
      <c r="M1085">
        <v>39.023350890349398</v>
      </c>
      <c r="N1085">
        <v>0.80808234527976697</v>
      </c>
      <c r="O1085">
        <v>38.119036801453902</v>
      </c>
      <c r="P1085">
        <v>14.1259259259259</v>
      </c>
      <c r="Q1085">
        <v>3.678406695698E-3</v>
      </c>
    </row>
    <row r="1086" spans="1:17" hidden="1" x14ac:dyDescent="0.3">
      <c r="A1086" t="s">
        <v>2330</v>
      </c>
      <c r="B1086" t="s">
        <v>2331</v>
      </c>
      <c r="C1086" t="s">
        <v>3144</v>
      </c>
      <c r="D1086" t="s">
        <v>190</v>
      </c>
      <c r="E1086">
        <v>2316.46146692</v>
      </c>
      <c r="F1086">
        <v>2433.35</v>
      </c>
      <c r="G1086">
        <v>-20.685455067553299</v>
      </c>
      <c r="H1086">
        <v>-14.2830106016429</v>
      </c>
      <c r="I1086">
        <v>-12.8295184718457</v>
      </c>
      <c r="J1086">
        <v>-1.01883009590596</v>
      </c>
      <c r="K1086">
        <v>2738.1808303821499</v>
      </c>
      <c r="L1086">
        <v>2615.9418071324799</v>
      </c>
      <c r="M1086">
        <v>15.281527465082</v>
      </c>
      <c r="N1086">
        <v>0.75875882149806095</v>
      </c>
      <c r="O1086">
        <v>24.675858384531601</v>
      </c>
      <c r="P1086">
        <v>15.929013816102801</v>
      </c>
      <c r="Q1086">
        <v>5.0781746761409001E-2</v>
      </c>
    </row>
    <row r="1087" spans="1:17" hidden="1" x14ac:dyDescent="0.3">
      <c r="A1087" t="s">
        <v>2332</v>
      </c>
      <c r="B1087" t="s">
        <v>2333</v>
      </c>
      <c r="C1087" t="s">
        <v>3144</v>
      </c>
      <c r="D1087" t="s">
        <v>612</v>
      </c>
      <c r="E1087">
        <v>2312.37345856</v>
      </c>
      <c r="F1087">
        <v>929.55</v>
      </c>
      <c r="G1087">
        <v>59844.803191092098</v>
      </c>
      <c r="H1087">
        <v>45.821742041813401</v>
      </c>
      <c r="I1087">
        <v>1658.7505019197799</v>
      </c>
      <c r="J1087">
        <v>12.1647802529119</v>
      </c>
      <c r="K1087">
        <v>627.84897369289899</v>
      </c>
      <c r="L1087">
        <v>307.64101026586201</v>
      </c>
      <c r="M1087">
        <v>99.999995931506902</v>
      </c>
      <c r="N1087">
        <v>2.8359977641140302</v>
      </c>
      <c r="O1087">
        <v>0</v>
      </c>
      <c r="P1087">
        <v>61869.999999999898</v>
      </c>
      <c r="Q1087">
        <v>0.31220230184319703</v>
      </c>
    </row>
    <row r="1088" spans="1:17" hidden="1" x14ac:dyDescent="0.3">
      <c r="A1088" t="s">
        <v>2334</v>
      </c>
      <c r="B1088" t="s">
        <v>2335</v>
      </c>
      <c r="C1088" t="s">
        <v>3144</v>
      </c>
      <c r="D1088" t="s">
        <v>469</v>
      </c>
      <c r="E1088">
        <v>2287.566879</v>
      </c>
      <c r="F1088">
        <v>876.2</v>
      </c>
      <c r="G1088">
        <v>45.437485976066803</v>
      </c>
      <c r="H1088">
        <v>-18.010726025643901</v>
      </c>
      <c r="I1088">
        <v>34.011132206669998</v>
      </c>
      <c r="J1088">
        <v>-3.0036624995860199</v>
      </c>
      <c r="K1088">
        <v>908.00426474771996</v>
      </c>
      <c r="L1088">
        <v>738.03769753428605</v>
      </c>
      <c r="M1088">
        <v>36.912020987574202</v>
      </c>
      <c r="N1088">
        <v>0.61046768647512395</v>
      </c>
      <c r="O1088">
        <v>29.319790002282499</v>
      </c>
      <c r="P1088">
        <v>75.820206682050696</v>
      </c>
      <c r="Q1088">
        <v>0.10615738610686699</v>
      </c>
    </row>
    <row r="1089" spans="1:17" hidden="1" x14ac:dyDescent="0.3">
      <c r="A1089" t="s">
        <v>2336</v>
      </c>
      <c r="B1089" t="s">
        <v>2337</v>
      </c>
      <c r="C1089" t="s">
        <v>3144</v>
      </c>
      <c r="D1089" t="s">
        <v>143</v>
      </c>
      <c r="E1089">
        <v>2286.3629154</v>
      </c>
      <c r="F1089">
        <v>21089.3</v>
      </c>
      <c r="G1089">
        <v>642.10196524924095</v>
      </c>
      <c r="H1089">
        <v>37.534388223788298</v>
      </c>
      <c r="I1089">
        <v>259.20024811527003</v>
      </c>
      <c r="J1089">
        <v>-2.8456800254774599</v>
      </c>
      <c r="K1089">
        <v>17488.3158473638</v>
      </c>
      <c r="L1089">
        <v>9965.3272274314204</v>
      </c>
      <c r="M1089">
        <v>46.488079666431197</v>
      </c>
      <c r="N1089">
        <v>1.52305593451568</v>
      </c>
      <c r="O1089">
        <v>31.701858288326299</v>
      </c>
      <c r="P1089">
        <v>698.44394805588104</v>
      </c>
      <c r="Q1089">
        <v>0.18208401255287701</v>
      </c>
    </row>
    <row r="1090" spans="1:17" hidden="1" x14ac:dyDescent="0.3">
      <c r="A1090" t="s">
        <v>2338</v>
      </c>
      <c r="B1090" t="s">
        <v>2339</v>
      </c>
      <c r="C1090" t="s">
        <v>3144</v>
      </c>
      <c r="D1090" t="s">
        <v>135</v>
      </c>
      <c r="E1090">
        <v>2277.5967018749998</v>
      </c>
      <c r="F1090">
        <v>615.75</v>
      </c>
      <c r="G1090">
        <v>52.757051503659099</v>
      </c>
      <c r="H1090">
        <v>-6.6433422519047998</v>
      </c>
      <c r="I1090">
        <v>-25.357616997058798</v>
      </c>
      <c r="J1090">
        <v>-1.5384390998153801</v>
      </c>
      <c r="K1090">
        <v>679.16849729920898</v>
      </c>
      <c r="L1090">
        <v>622.20141208838402</v>
      </c>
      <c r="M1090">
        <v>22.920471026563501</v>
      </c>
      <c r="N1090">
        <v>1.47946768742736</v>
      </c>
      <c r="O1090">
        <v>32.9756993508649</v>
      </c>
      <c r="P1090">
        <v>87.993683592784706</v>
      </c>
      <c r="Q1090">
        <v>7.0022788423504997E-2</v>
      </c>
    </row>
    <row r="1091" spans="1:17" hidden="1" x14ac:dyDescent="0.3">
      <c r="A1091" t="s">
        <v>2340</v>
      </c>
      <c r="B1091" t="s">
        <v>2341</v>
      </c>
      <c r="C1091" t="s">
        <v>3144</v>
      </c>
      <c r="D1091" t="s">
        <v>51</v>
      </c>
      <c r="E1091">
        <v>2277.1738146150001</v>
      </c>
      <c r="F1091">
        <v>1587</v>
      </c>
      <c r="G1091">
        <v>15.216295481805799</v>
      </c>
      <c r="H1091">
        <v>-4.0781556938458099</v>
      </c>
      <c r="I1091">
        <v>-15.446535110528201</v>
      </c>
      <c r="J1091">
        <v>0.61810737499387503</v>
      </c>
      <c r="K1091">
        <v>1633.36290610884</v>
      </c>
      <c r="L1091">
        <v>1507.1917904592899</v>
      </c>
      <c r="M1091">
        <v>28.1504091313628</v>
      </c>
      <c r="N1091">
        <v>0.80098642994120595</v>
      </c>
      <c r="O1091">
        <v>19.341524889729001</v>
      </c>
      <c r="P1091">
        <v>44.115510352342802</v>
      </c>
      <c r="Q1091">
        <v>9.1101345812778997E-2</v>
      </c>
    </row>
    <row r="1092" spans="1:17" hidden="1" x14ac:dyDescent="0.3">
      <c r="A1092" t="s">
        <v>2342</v>
      </c>
      <c r="B1092" t="s">
        <v>2343</v>
      </c>
      <c r="C1092" t="s">
        <v>3144</v>
      </c>
      <c r="D1092" t="s">
        <v>469</v>
      </c>
      <c r="E1092">
        <v>2274.4024159999999</v>
      </c>
      <c r="F1092">
        <v>271.85000000000002</v>
      </c>
      <c r="G1092">
        <v>-22.740544756239299</v>
      </c>
      <c r="H1092">
        <v>-7.6635570590559396</v>
      </c>
      <c r="I1092">
        <v>-4.37863787927534</v>
      </c>
      <c r="J1092">
        <v>-2.9548670145082199E-2</v>
      </c>
      <c r="K1092">
        <v>302.863401899927</v>
      </c>
      <c r="L1092">
        <v>285.58446159642301</v>
      </c>
      <c r="M1092">
        <v>36.392152117672801</v>
      </c>
      <c r="N1092">
        <v>0.35459398508890899</v>
      </c>
      <c r="O1092">
        <v>33.161670038624202</v>
      </c>
      <c r="P1092">
        <v>19.836896627727501</v>
      </c>
      <c r="Q1092">
        <v>-7.6073060606523996E-2</v>
      </c>
    </row>
    <row r="1093" spans="1:17" hidden="1" x14ac:dyDescent="0.3">
      <c r="A1093" t="s">
        <v>2344</v>
      </c>
      <c r="B1093" t="s">
        <v>2345</v>
      </c>
      <c r="C1093" t="s">
        <v>3144</v>
      </c>
      <c r="D1093" t="s">
        <v>190</v>
      </c>
      <c r="E1093">
        <v>2257.8299960499999</v>
      </c>
      <c r="F1093">
        <v>388.4</v>
      </c>
      <c r="G1093">
        <v>-16.369497839827599</v>
      </c>
      <c r="H1093">
        <v>-5.67382299288965</v>
      </c>
      <c r="I1093">
        <v>-0.123526510733555</v>
      </c>
      <c r="J1093">
        <v>-4.27704132748286</v>
      </c>
      <c r="K1093">
        <v>436.16432851232599</v>
      </c>
      <c r="L1093">
        <v>404.57388851368898</v>
      </c>
      <c r="M1093">
        <v>17.714349681086599</v>
      </c>
      <c r="N1093">
        <v>0.60231717915622396</v>
      </c>
      <c r="O1093">
        <v>25.901132852729098</v>
      </c>
      <c r="P1093">
        <v>24.069637438108899</v>
      </c>
      <c r="Q1093">
        <v>2.3782596512609E-2</v>
      </c>
    </row>
    <row r="1094" spans="1:17" hidden="1" x14ac:dyDescent="0.3">
      <c r="A1094" t="s">
        <v>2346</v>
      </c>
      <c r="B1094" t="s">
        <v>2347</v>
      </c>
      <c r="C1094" t="s">
        <v>3144</v>
      </c>
      <c r="D1094" t="s">
        <v>562</v>
      </c>
      <c r="E1094">
        <v>2250.7734289700002</v>
      </c>
      <c r="F1094">
        <v>234</v>
      </c>
      <c r="G1094">
        <v>-34.890132238710002</v>
      </c>
      <c r="H1094">
        <v>1.9689578968860599</v>
      </c>
      <c r="I1094">
        <v>-19.666525818661601</v>
      </c>
      <c r="J1094">
        <v>-1.2139038692958599</v>
      </c>
      <c r="K1094">
        <v>251.371539871148</v>
      </c>
      <c r="L1094">
        <v>256.649385006464</v>
      </c>
      <c r="M1094">
        <v>35.375757873637397</v>
      </c>
      <c r="N1094">
        <v>0.92013333951990295</v>
      </c>
      <c r="O1094">
        <v>35.470085470085401</v>
      </c>
      <c r="P1094">
        <v>9.8591549295774694</v>
      </c>
      <c r="Q1094">
        <v>6.438962821567E-2</v>
      </c>
    </row>
    <row r="1095" spans="1:17" hidden="1" x14ac:dyDescent="0.3">
      <c r="A1095" t="s">
        <v>2348</v>
      </c>
      <c r="B1095" t="s">
        <v>2349</v>
      </c>
      <c r="C1095" t="s">
        <v>3144</v>
      </c>
      <c r="D1095" t="s">
        <v>322</v>
      </c>
      <c r="E1095">
        <v>2239.1783481900002</v>
      </c>
      <c r="F1095">
        <v>801</v>
      </c>
      <c r="G1095">
        <v>34.067495565920602</v>
      </c>
      <c r="H1095">
        <v>-10.780310903334399</v>
      </c>
      <c r="I1095">
        <v>25.534459126621702</v>
      </c>
      <c r="J1095">
        <v>1.9470186138499399</v>
      </c>
      <c r="K1095">
        <v>926.93778581835397</v>
      </c>
      <c r="L1095">
        <v>773.071376926433</v>
      </c>
      <c r="M1095">
        <v>30.386188111593501</v>
      </c>
      <c r="N1095">
        <v>0.45751430866908199</v>
      </c>
      <c r="O1095">
        <v>51.685393258426899</v>
      </c>
      <c r="P1095">
        <v>84.988452655889105</v>
      </c>
      <c r="Q1095">
        <v>0.103836868153455</v>
      </c>
    </row>
    <row r="1096" spans="1:17" hidden="1" x14ac:dyDescent="0.3">
      <c r="A1096" t="s">
        <v>2350</v>
      </c>
      <c r="B1096" t="s">
        <v>2351</v>
      </c>
      <c r="C1096" t="s">
        <v>3144</v>
      </c>
      <c r="D1096" t="s">
        <v>482</v>
      </c>
      <c r="E1096">
        <v>2234.9271520000002</v>
      </c>
      <c r="F1096">
        <v>1956.9</v>
      </c>
      <c r="G1096">
        <v>-17.226982997451401</v>
      </c>
      <c r="H1096">
        <v>-5.0799587188695297</v>
      </c>
      <c r="I1096">
        <v>-1.34103157330107</v>
      </c>
      <c r="J1096">
        <v>2.5088225883650401</v>
      </c>
      <c r="K1096">
        <v>1959.5995153094</v>
      </c>
      <c r="L1096">
        <v>1853.4223681993101</v>
      </c>
      <c r="M1096">
        <v>37.647452138659403</v>
      </c>
      <c r="N1096">
        <v>0.93709980660439995</v>
      </c>
      <c r="O1096">
        <v>24.004803515764699</v>
      </c>
      <c r="P1096">
        <v>29.1683168316831</v>
      </c>
    </row>
    <row r="1097" spans="1:17" hidden="1" x14ac:dyDescent="0.3">
      <c r="A1097" t="s">
        <v>2352</v>
      </c>
      <c r="B1097" t="s">
        <v>2353</v>
      </c>
      <c r="C1097" t="s">
        <v>3144</v>
      </c>
      <c r="D1097" t="s">
        <v>217</v>
      </c>
      <c r="E1097">
        <v>2232.7898815499998</v>
      </c>
      <c r="F1097">
        <v>137.53</v>
      </c>
      <c r="G1097">
        <v>69.218316041139403</v>
      </c>
      <c r="H1097">
        <v>61.368972411837298</v>
      </c>
      <c r="I1097">
        <v>63.8422220429606</v>
      </c>
      <c r="J1097">
        <v>8.6565111776896604</v>
      </c>
      <c r="K1097">
        <v>106.18753747835601</v>
      </c>
      <c r="L1097">
        <v>81.297955051246305</v>
      </c>
      <c r="M1097">
        <v>62.373371041015503</v>
      </c>
      <c r="N1097">
        <v>3.26039325896225</v>
      </c>
      <c r="O1097">
        <v>20.9845124700065</v>
      </c>
      <c r="P1097">
        <v>166.221447928765</v>
      </c>
    </row>
    <row r="1098" spans="1:17" hidden="1" x14ac:dyDescent="0.3">
      <c r="A1098" t="s">
        <v>2354</v>
      </c>
      <c r="B1098" t="s">
        <v>2355</v>
      </c>
      <c r="C1098" t="s">
        <v>3144</v>
      </c>
      <c r="D1098" t="s">
        <v>86</v>
      </c>
      <c r="E1098">
        <v>2231.1529780599999</v>
      </c>
      <c r="F1098">
        <v>26.65</v>
      </c>
      <c r="G1098">
        <v>47.131925062911897</v>
      </c>
      <c r="H1098">
        <v>-5.5529763525379296</v>
      </c>
      <c r="I1098">
        <v>4.4873833332831801</v>
      </c>
      <c r="J1098">
        <v>-1.9516877815860401</v>
      </c>
      <c r="K1098">
        <v>27.094173382680601</v>
      </c>
      <c r="L1098">
        <v>24.3391151497339</v>
      </c>
      <c r="M1098">
        <v>33.611683183187203</v>
      </c>
      <c r="N1098">
        <v>1.25649207348252</v>
      </c>
      <c r="O1098">
        <v>25.8911819887429</v>
      </c>
      <c r="P1098">
        <v>148.006512185866</v>
      </c>
      <c r="Q1098">
        <v>6.3787111265702995E-2</v>
      </c>
    </row>
    <row r="1099" spans="1:17" hidden="1" x14ac:dyDescent="0.3">
      <c r="A1099" t="s">
        <v>2356</v>
      </c>
      <c r="B1099" t="s">
        <v>2357</v>
      </c>
      <c r="C1099" t="s">
        <v>3144</v>
      </c>
      <c r="D1099" t="s">
        <v>2358</v>
      </c>
      <c r="E1099">
        <v>2229.9841583099901</v>
      </c>
      <c r="F1099">
        <v>1281</v>
      </c>
      <c r="G1099">
        <v>-19.030654381037898</v>
      </c>
      <c r="H1099">
        <v>9.8420908004673606</v>
      </c>
      <c r="I1099">
        <v>-3.0023761183719802</v>
      </c>
      <c r="J1099">
        <v>-0.60484123447995597</v>
      </c>
      <c r="M1099">
        <v>51.128233715060603</v>
      </c>
      <c r="O1099">
        <v>14.5823575331772</v>
      </c>
      <c r="P1099">
        <v>15.3898121875422</v>
      </c>
    </row>
    <row r="1100" spans="1:17" hidden="1" x14ac:dyDescent="0.3">
      <c r="A1100" t="s">
        <v>2359</v>
      </c>
      <c r="B1100" t="s">
        <v>2360</v>
      </c>
      <c r="C1100" t="s">
        <v>3144</v>
      </c>
      <c r="D1100" t="s">
        <v>406</v>
      </c>
      <c r="E1100">
        <v>2226.6750633400002</v>
      </c>
      <c r="F1100">
        <v>1090.45</v>
      </c>
      <c r="G1100">
        <v>-43.177488438490599</v>
      </c>
      <c r="H1100">
        <v>-5.1563911975422503</v>
      </c>
      <c r="I1100">
        <v>-23.927876660069099</v>
      </c>
      <c r="J1100">
        <v>-0.52693565636671202</v>
      </c>
      <c r="K1100">
        <v>1212.1624807079099</v>
      </c>
      <c r="L1100">
        <v>1213.4564538315501</v>
      </c>
      <c r="M1100">
        <v>28.319722634906899</v>
      </c>
      <c r="N1100">
        <v>1.4495400609825699</v>
      </c>
      <c r="O1100">
        <v>35.210234306937501</v>
      </c>
      <c r="P1100">
        <v>32.167747409247902</v>
      </c>
      <c r="Q1100">
        <v>-3.6305390128939997E-2</v>
      </c>
    </row>
    <row r="1101" spans="1:17" hidden="1" x14ac:dyDescent="0.3">
      <c r="A1101" t="s">
        <v>2361</v>
      </c>
      <c r="B1101" t="s">
        <v>2362</v>
      </c>
      <c r="C1101" t="s">
        <v>3144</v>
      </c>
      <c r="D1101" t="s">
        <v>287</v>
      </c>
      <c r="E1101">
        <v>2226.2214731700001</v>
      </c>
      <c r="F1101">
        <v>1464.3</v>
      </c>
      <c r="G1101">
        <v>-14.5307931243706</v>
      </c>
      <c r="H1101">
        <v>-2.3254614878285702</v>
      </c>
      <c r="I1101">
        <v>-21.390818035240699</v>
      </c>
      <c r="J1101">
        <v>4.5232657312411098</v>
      </c>
      <c r="K1101">
        <v>1538.4590301569301</v>
      </c>
      <c r="L1101">
        <v>1499.74523509601</v>
      </c>
      <c r="M1101">
        <v>48.120831234578297</v>
      </c>
      <c r="N1101">
        <v>0.62128701556646904</v>
      </c>
      <c r="O1101">
        <v>33.524550979990401</v>
      </c>
      <c r="P1101">
        <v>34.933652782897099</v>
      </c>
      <c r="Q1101">
        <v>-2.0887340996760002E-3</v>
      </c>
    </row>
    <row r="1102" spans="1:17" hidden="1" x14ac:dyDescent="0.3">
      <c r="A1102" t="s">
        <v>2363</v>
      </c>
      <c r="B1102" t="s">
        <v>2364</v>
      </c>
      <c r="C1102" t="s">
        <v>3144</v>
      </c>
      <c r="D1102" t="s">
        <v>540</v>
      </c>
      <c r="E1102">
        <v>2222.4126299549998</v>
      </c>
      <c r="F1102">
        <v>618.25</v>
      </c>
      <c r="G1102">
        <v>-3.4837293332907802</v>
      </c>
      <c r="H1102">
        <v>-4.8767615679126299</v>
      </c>
      <c r="I1102">
        <v>12.144186280064099</v>
      </c>
      <c r="J1102">
        <v>-1.8201188867021401</v>
      </c>
      <c r="K1102">
        <v>698.15606982326597</v>
      </c>
      <c r="L1102">
        <v>626.80106085912098</v>
      </c>
      <c r="M1102">
        <v>25.616501575503101</v>
      </c>
      <c r="N1102">
        <v>0.40647814604840399</v>
      </c>
      <c r="O1102">
        <v>51.718560452891197</v>
      </c>
      <c r="P1102">
        <v>60.584415584415503</v>
      </c>
      <c r="Q1102">
        <v>0.142258433377323</v>
      </c>
    </row>
    <row r="1103" spans="1:17" hidden="1" x14ac:dyDescent="0.3">
      <c r="A1103" t="s">
        <v>2365</v>
      </c>
      <c r="B1103" t="s">
        <v>2366</v>
      </c>
      <c r="C1103" t="s">
        <v>3144</v>
      </c>
      <c r="D1103" t="s">
        <v>77</v>
      </c>
      <c r="E1103">
        <v>2222.1521173199999</v>
      </c>
      <c r="F1103">
        <v>2841.9</v>
      </c>
      <c r="G1103">
        <v>-27.740362992699701</v>
      </c>
      <c r="H1103">
        <v>5.5073994419718497</v>
      </c>
      <c r="I1103">
        <v>-12.442907163026</v>
      </c>
      <c r="J1103">
        <v>1.6724398678113599</v>
      </c>
      <c r="K1103">
        <v>2892.5894919017001</v>
      </c>
      <c r="L1103">
        <v>2834.2763109101102</v>
      </c>
      <c r="M1103">
        <v>50.9504657253473</v>
      </c>
      <c r="N1103">
        <v>1.4430019772762099</v>
      </c>
      <c r="O1103">
        <v>11.585558957035699</v>
      </c>
      <c r="P1103">
        <v>21.156182721207301</v>
      </c>
      <c r="Q1103">
        <v>-0.13332613796808501</v>
      </c>
    </row>
    <row r="1104" spans="1:17" hidden="1" x14ac:dyDescent="0.3">
      <c r="A1104" t="s">
        <v>2367</v>
      </c>
      <c r="B1104" t="s">
        <v>2368</v>
      </c>
      <c r="C1104" t="s">
        <v>3144</v>
      </c>
      <c r="D1104" t="s">
        <v>1964</v>
      </c>
      <c r="E1104">
        <v>2221.0542816000002</v>
      </c>
      <c r="F1104">
        <v>530.79999999999995</v>
      </c>
      <c r="G1104">
        <v>1122.3359783816099</v>
      </c>
      <c r="H1104">
        <v>-11.6460737372247</v>
      </c>
      <c r="I1104">
        <v>58.318186321240503</v>
      </c>
      <c r="J1104">
        <v>17.459066508650601</v>
      </c>
      <c r="K1104">
        <v>615.82106369666496</v>
      </c>
      <c r="L1104">
        <v>464.14808255603498</v>
      </c>
      <c r="M1104">
        <v>44.742078489977501</v>
      </c>
      <c r="N1104">
        <v>1.15218093439275</v>
      </c>
      <c r="O1104">
        <v>78.730218538055794</v>
      </c>
    </row>
    <row r="1105" spans="1:17" hidden="1" x14ac:dyDescent="0.3">
      <c r="A1105" t="s">
        <v>2369</v>
      </c>
      <c r="B1105" t="s">
        <v>2370</v>
      </c>
      <c r="C1105" t="s">
        <v>3144</v>
      </c>
      <c r="D1105" t="s">
        <v>1025</v>
      </c>
      <c r="E1105">
        <v>2221.0289640000001</v>
      </c>
      <c r="F1105">
        <v>945</v>
      </c>
      <c r="G1105">
        <v>-1.0072764906693501</v>
      </c>
      <c r="H1105">
        <v>-20.215250025719399</v>
      </c>
      <c r="I1105">
        <v>15.33674076326</v>
      </c>
      <c r="J1105">
        <v>-3.6795160212470801</v>
      </c>
      <c r="K1105">
        <v>1041.6563757522299</v>
      </c>
      <c r="L1105">
        <v>883.30051364424799</v>
      </c>
      <c r="M1105">
        <v>24.256337486246199</v>
      </c>
      <c r="N1105">
        <v>0.47734319430667599</v>
      </c>
      <c r="O1105">
        <v>41.269841269841201</v>
      </c>
      <c r="P1105">
        <v>47.070266905299199</v>
      </c>
      <c r="Q1105">
        <v>1.4324885382568001E-2</v>
      </c>
    </row>
    <row r="1106" spans="1:17" hidden="1" x14ac:dyDescent="0.3">
      <c r="A1106" t="s">
        <v>2371</v>
      </c>
      <c r="B1106" t="s">
        <v>2372</v>
      </c>
      <c r="C1106" t="s">
        <v>3144</v>
      </c>
      <c r="D1106" t="s">
        <v>51</v>
      </c>
      <c r="E1106">
        <v>2220.4571547599999</v>
      </c>
      <c r="F1106">
        <v>742.95</v>
      </c>
      <c r="G1106">
        <v>-2.0188410931732501</v>
      </c>
      <c r="H1106">
        <v>-4.0632197571105504</v>
      </c>
      <c r="I1106">
        <v>0.42998979001679899</v>
      </c>
      <c r="J1106">
        <v>3.7445305078964801</v>
      </c>
      <c r="K1106">
        <v>776.931974593105</v>
      </c>
      <c r="L1106">
        <v>721.11501882607502</v>
      </c>
      <c r="M1106">
        <v>43.378426398301301</v>
      </c>
      <c r="N1106">
        <v>2.0696589586868201</v>
      </c>
      <c r="O1106">
        <v>16.1047176795208</v>
      </c>
      <c r="P1106">
        <v>31.752083702784098</v>
      </c>
      <c r="Q1106">
        <v>-5.1545328012043E-2</v>
      </c>
    </row>
    <row r="1107" spans="1:17" hidden="1" x14ac:dyDescent="0.3">
      <c r="A1107" t="s">
        <v>2373</v>
      </c>
      <c r="B1107" t="s">
        <v>2374</v>
      </c>
      <c r="C1107" t="s">
        <v>3144</v>
      </c>
      <c r="D1107" t="s">
        <v>446</v>
      </c>
      <c r="E1107">
        <v>2219.4419751</v>
      </c>
      <c r="F1107">
        <v>13.72</v>
      </c>
      <c r="G1107">
        <v>-11.3528353621896</v>
      </c>
      <c r="H1107">
        <v>-12.433608322924499</v>
      </c>
      <c r="I1107">
        <v>-6.9783778438531998</v>
      </c>
      <c r="J1107">
        <v>-0.22823162929518401</v>
      </c>
      <c r="K1107">
        <v>13.3340249006758</v>
      </c>
      <c r="L1107">
        <v>12.528254895492299</v>
      </c>
      <c r="M1107">
        <v>43.258494255208397</v>
      </c>
      <c r="N1107">
        <v>0.579559865954826</v>
      </c>
      <c r="O1107">
        <v>27.915451895043699</v>
      </c>
      <c r="P1107">
        <v>38.585858585858503</v>
      </c>
      <c r="Q1107">
        <v>0.11512724391233101</v>
      </c>
    </row>
    <row r="1108" spans="1:17" hidden="1" x14ac:dyDescent="0.3">
      <c r="A1108" t="s">
        <v>2375</v>
      </c>
      <c r="B1108" t="s">
        <v>2376</v>
      </c>
      <c r="C1108" t="s">
        <v>3144</v>
      </c>
      <c r="D1108" t="s">
        <v>284</v>
      </c>
      <c r="E1108">
        <v>2217.7890000000002</v>
      </c>
      <c r="F1108">
        <v>4656.1000000000004</v>
      </c>
      <c r="G1108">
        <v>64.354701171860299</v>
      </c>
      <c r="H1108">
        <v>18.750019058867899</v>
      </c>
      <c r="I1108">
        <v>28.500023384765399</v>
      </c>
      <c r="J1108">
        <v>-2.5349476947729901</v>
      </c>
      <c r="K1108">
        <v>4117.8746719260598</v>
      </c>
      <c r="L1108">
        <v>3437.0495210674999</v>
      </c>
      <c r="M1108">
        <v>66.9841487277223</v>
      </c>
      <c r="N1108">
        <v>1.4317288392349901</v>
      </c>
      <c r="O1108">
        <v>10.6075900431691</v>
      </c>
      <c r="P1108">
        <v>94.815899581589903</v>
      </c>
      <c r="Q1108">
        <v>0.21833909528637699</v>
      </c>
    </row>
    <row r="1109" spans="1:17" hidden="1" x14ac:dyDescent="0.3">
      <c r="A1109" t="s">
        <v>2377</v>
      </c>
      <c r="B1109" t="s">
        <v>2378</v>
      </c>
      <c r="C1109" t="s">
        <v>3144</v>
      </c>
      <c r="D1109" t="s">
        <v>135</v>
      </c>
      <c r="E1109">
        <v>2216.7870204000001</v>
      </c>
      <c r="F1109">
        <v>120.5</v>
      </c>
      <c r="G1109">
        <v>33.565035582937803</v>
      </c>
      <c r="H1109">
        <v>21.226017066410801</v>
      </c>
      <c r="I1109">
        <v>22.019902018997598</v>
      </c>
      <c r="J1109">
        <v>1.5447824947156401</v>
      </c>
      <c r="K1109">
        <v>112.898957785731</v>
      </c>
      <c r="L1109">
        <v>97.932783362641004</v>
      </c>
      <c r="M1109">
        <v>58.892515662433603</v>
      </c>
      <c r="N1109">
        <v>2.1440728624174699</v>
      </c>
      <c r="O1109">
        <v>22.572614107883801</v>
      </c>
      <c r="P1109">
        <v>72.118268818740106</v>
      </c>
      <c r="Q1109">
        <v>6.9865522291273005E-2</v>
      </c>
    </row>
    <row r="1110" spans="1:17" hidden="1" x14ac:dyDescent="0.3">
      <c r="A1110" t="s">
        <v>2379</v>
      </c>
      <c r="B1110" t="s">
        <v>2380</v>
      </c>
      <c r="C1110" t="s">
        <v>3144</v>
      </c>
      <c r="D1110" t="s">
        <v>1500</v>
      </c>
      <c r="E1110">
        <v>2211.5255120369902</v>
      </c>
      <c r="F1110">
        <v>157.9</v>
      </c>
      <c r="G1110">
        <v>5.0906445016096802</v>
      </c>
      <c r="H1110">
        <v>-13.563248456046701</v>
      </c>
      <c r="I1110">
        <v>32.372752690062804</v>
      </c>
      <c r="J1110">
        <v>-0.98738605580068095</v>
      </c>
      <c r="K1110">
        <v>156.099955096299</v>
      </c>
      <c r="L1110">
        <v>127.020239217088</v>
      </c>
      <c r="M1110">
        <v>33.866210399531496</v>
      </c>
      <c r="N1110">
        <v>0.33990274921379998</v>
      </c>
      <c r="O1110">
        <v>29.132362254591499</v>
      </c>
      <c r="P1110">
        <v>74.378796245168402</v>
      </c>
      <c r="Q1110">
        <v>6.8487721512979993E-2</v>
      </c>
    </row>
    <row r="1111" spans="1:17" hidden="1" x14ac:dyDescent="0.3">
      <c r="A1111" t="s">
        <v>2381</v>
      </c>
      <c r="B1111" t="s">
        <v>2382</v>
      </c>
      <c r="C1111" t="s">
        <v>3144</v>
      </c>
      <c r="D1111" t="s">
        <v>120</v>
      </c>
      <c r="E1111">
        <v>2210.0087381449998</v>
      </c>
      <c r="F1111">
        <v>1806.6</v>
      </c>
      <c r="G1111">
        <v>453.05955944839798</v>
      </c>
      <c r="H1111">
        <v>-2.3211170924300899</v>
      </c>
      <c r="I1111">
        <v>413.51590133234799</v>
      </c>
      <c r="J1111">
        <v>5.9451710445277799</v>
      </c>
      <c r="K1111">
        <v>1531.72597054934</v>
      </c>
      <c r="L1111">
        <v>911.33251354986396</v>
      </c>
      <c r="M1111">
        <v>63.345994539181198</v>
      </c>
      <c r="N1111">
        <v>0.776199504657474</v>
      </c>
      <c r="O1111">
        <v>44.3955496512786</v>
      </c>
      <c r="P1111">
        <v>748.16901408450599</v>
      </c>
      <c r="Q1111">
        <v>0.23071229834260401</v>
      </c>
    </row>
    <row r="1112" spans="1:17" hidden="1" x14ac:dyDescent="0.3">
      <c r="A1112" t="s">
        <v>2383</v>
      </c>
      <c r="B1112" t="s">
        <v>2384</v>
      </c>
      <c r="C1112" t="s">
        <v>3144</v>
      </c>
      <c r="D1112" t="s">
        <v>446</v>
      </c>
      <c r="E1112">
        <v>2209.8257430399999</v>
      </c>
      <c r="F1112">
        <v>698.05</v>
      </c>
      <c r="G1112">
        <v>-9.4923128356727808</v>
      </c>
      <c r="H1112">
        <v>-9.9386020198078402</v>
      </c>
      <c r="I1112">
        <v>15.063261093414599</v>
      </c>
      <c r="J1112">
        <v>3.5003041747207999</v>
      </c>
      <c r="K1112">
        <v>729.64728972792796</v>
      </c>
      <c r="L1112">
        <v>644.16941489569695</v>
      </c>
      <c r="M1112">
        <v>35.070860303317701</v>
      </c>
      <c r="N1112">
        <v>0.54360055125057805</v>
      </c>
      <c r="O1112">
        <v>27.3189599598882</v>
      </c>
      <c r="P1112">
        <v>58.629701170321503</v>
      </c>
      <c r="Q1112">
        <v>0.13963788784240999</v>
      </c>
    </row>
    <row r="1113" spans="1:17" hidden="1" x14ac:dyDescent="0.3">
      <c r="A1113" t="s">
        <v>2385</v>
      </c>
      <c r="B1113" t="s">
        <v>2386</v>
      </c>
      <c r="C1113" t="s">
        <v>3144</v>
      </c>
      <c r="D1113" t="s">
        <v>217</v>
      </c>
      <c r="E1113">
        <v>2202.1135749949999</v>
      </c>
      <c r="F1113">
        <v>278.10000000000002</v>
      </c>
      <c r="G1113">
        <v>-45.660860005323798</v>
      </c>
      <c r="H1113">
        <v>0.75613599714228197</v>
      </c>
      <c r="I1113">
        <v>-19.756032086707599</v>
      </c>
      <c r="J1113">
        <v>2.5655870906353102</v>
      </c>
      <c r="K1113">
        <v>294.677393754158</v>
      </c>
      <c r="L1113">
        <v>310.91604389848902</v>
      </c>
      <c r="M1113">
        <v>33.275185792969197</v>
      </c>
      <c r="N1113">
        <v>0.41935232867269101</v>
      </c>
      <c r="O1113">
        <v>34.8435814455231</v>
      </c>
      <c r="P1113">
        <v>13.3020981870034</v>
      </c>
    </row>
    <row r="1114" spans="1:17" hidden="1" x14ac:dyDescent="0.3">
      <c r="A1114" t="s">
        <v>2387</v>
      </c>
      <c r="B1114" t="s">
        <v>2388</v>
      </c>
      <c r="C1114" t="s">
        <v>3144</v>
      </c>
      <c r="D1114" t="s">
        <v>398</v>
      </c>
      <c r="E1114">
        <v>2197.10337037</v>
      </c>
      <c r="F1114">
        <v>1633.45</v>
      </c>
      <c r="G1114">
        <v>318.91719302584801</v>
      </c>
      <c r="H1114">
        <v>10.508077100119801</v>
      </c>
      <c r="I1114">
        <v>103.330794852655</v>
      </c>
      <c r="J1114">
        <v>-1.4528481335849901</v>
      </c>
      <c r="K1114">
        <v>1527.2827958158</v>
      </c>
      <c r="L1114">
        <v>1094.9926199342201</v>
      </c>
      <c r="M1114">
        <v>47.396057065247703</v>
      </c>
      <c r="N1114">
        <v>0.44527352801100201</v>
      </c>
      <c r="O1114">
        <v>14.4816186598916</v>
      </c>
      <c r="P1114">
        <v>355</v>
      </c>
      <c r="Q1114">
        <v>0.14293141503548101</v>
      </c>
    </row>
    <row r="1115" spans="1:17" hidden="1" x14ac:dyDescent="0.3">
      <c r="A1115" t="s">
        <v>2389</v>
      </c>
      <c r="B1115" t="s">
        <v>2390</v>
      </c>
      <c r="C1115" t="s">
        <v>3144</v>
      </c>
      <c r="D1115" t="s">
        <v>607</v>
      </c>
      <c r="E1115">
        <v>2190.3746104799998</v>
      </c>
      <c r="F1115">
        <v>413.8</v>
      </c>
      <c r="G1115">
        <v>-5.6461294075086101</v>
      </c>
      <c r="H1115">
        <v>8.7567532702189208</v>
      </c>
      <c r="I1115">
        <v>-19.2611215979347</v>
      </c>
      <c r="J1115">
        <v>-4.2351126815858402</v>
      </c>
      <c r="K1115">
        <v>427.692154934038</v>
      </c>
      <c r="L1115">
        <v>408.810508840924</v>
      </c>
      <c r="M1115">
        <v>45.286682838757898</v>
      </c>
      <c r="N1115">
        <v>2.4986119665254698</v>
      </c>
      <c r="O1115">
        <v>52.2353794103431</v>
      </c>
      <c r="P1115">
        <v>51.1598173515981</v>
      </c>
      <c r="Q1115">
        <v>9.1106301524932001E-2</v>
      </c>
    </row>
    <row r="1116" spans="1:17" hidden="1" x14ac:dyDescent="0.3">
      <c r="A1116" t="s">
        <v>2391</v>
      </c>
      <c r="B1116" t="s">
        <v>2392</v>
      </c>
      <c r="C1116" t="s">
        <v>3144</v>
      </c>
      <c r="D1116" t="s">
        <v>190</v>
      </c>
      <c r="E1116">
        <v>2188.6636100699998</v>
      </c>
      <c r="F1116">
        <v>212.14</v>
      </c>
      <c r="G1116">
        <v>-45.5182858747241</v>
      </c>
      <c r="H1116">
        <v>-10.6357271098569</v>
      </c>
      <c r="I1116">
        <v>-11.236505680928399</v>
      </c>
      <c r="J1116">
        <v>4.0501569909072801</v>
      </c>
      <c r="K1116">
        <v>231.352387979436</v>
      </c>
      <c r="L1116">
        <v>216.45708334545901</v>
      </c>
      <c r="M1116">
        <v>38.094677720403602</v>
      </c>
      <c r="N1116">
        <v>0.572221549048059</v>
      </c>
      <c r="O1116">
        <v>37.927783539172196</v>
      </c>
      <c r="P1116">
        <v>22.8728641760787</v>
      </c>
      <c r="Q1116">
        <v>8.2946182019043996E-2</v>
      </c>
    </row>
    <row r="1117" spans="1:17" hidden="1" x14ac:dyDescent="0.3">
      <c r="A1117" t="s">
        <v>2393</v>
      </c>
      <c r="B1117" t="s">
        <v>2394</v>
      </c>
      <c r="C1117" t="s">
        <v>3144</v>
      </c>
      <c r="D1117" t="s">
        <v>945</v>
      </c>
      <c r="E1117">
        <v>2186.8785087599999</v>
      </c>
      <c r="F1117">
        <v>312.10000000000002</v>
      </c>
      <c r="G1117">
        <v>274.28697611086801</v>
      </c>
      <c r="H1117">
        <v>-15.124952682461</v>
      </c>
      <c r="I1117">
        <v>59.5293974383316</v>
      </c>
      <c r="J1117">
        <v>-2.7991560994884499</v>
      </c>
      <c r="K1117">
        <v>348.24728019158198</v>
      </c>
      <c r="L1117">
        <v>257.29747099994898</v>
      </c>
      <c r="M1117">
        <v>40.318290779053797</v>
      </c>
      <c r="N1117">
        <v>0.55103282696455602</v>
      </c>
      <c r="O1117">
        <v>39.4264658763216</v>
      </c>
      <c r="Q1117">
        <v>0.15745188672569499</v>
      </c>
    </row>
    <row r="1118" spans="1:17" hidden="1" x14ac:dyDescent="0.3">
      <c r="A1118" t="s">
        <v>2395</v>
      </c>
      <c r="B1118" t="s">
        <v>2396</v>
      </c>
      <c r="C1118" t="s">
        <v>3144</v>
      </c>
      <c r="D1118" t="s">
        <v>607</v>
      </c>
      <c r="E1118">
        <v>2185.47713896</v>
      </c>
      <c r="F1118">
        <v>487.4</v>
      </c>
      <c r="G1118">
        <v>-37.675080981342298</v>
      </c>
      <c r="H1118">
        <v>0.23732311783197699</v>
      </c>
      <c r="I1118">
        <v>-7.6875074729706601</v>
      </c>
      <c r="J1118">
        <v>4.4965165177113002</v>
      </c>
      <c r="K1118">
        <v>487.94590952732301</v>
      </c>
      <c r="L1118">
        <v>494.952196413043</v>
      </c>
      <c r="M1118">
        <v>49.160656678470303</v>
      </c>
      <c r="N1118">
        <v>0.79155607418293905</v>
      </c>
      <c r="O1118">
        <v>17.398440705785799</v>
      </c>
      <c r="P1118">
        <v>18.994140624999901</v>
      </c>
      <c r="Q1118">
        <v>5.889648607438E-3</v>
      </c>
    </row>
    <row r="1119" spans="1:17" x14ac:dyDescent="0.3">
      <c r="A1119" t="s">
        <v>2397</v>
      </c>
      <c r="B1119" t="s">
        <v>2398</v>
      </c>
      <c r="C1119" t="s">
        <v>3138</v>
      </c>
      <c r="D1119" t="s">
        <v>1221</v>
      </c>
      <c r="E1119">
        <v>2184.0740929499998</v>
      </c>
      <c r="F1119">
        <v>286.95</v>
      </c>
      <c r="G1119">
        <v>-71.172216615687802</v>
      </c>
      <c r="H1119">
        <v>-16.778552369703402</v>
      </c>
      <c r="I1119">
        <v>-39.502426426849098</v>
      </c>
      <c r="J1119">
        <v>-2.68230463532195</v>
      </c>
      <c r="K1119">
        <v>361.22025659488799</v>
      </c>
      <c r="L1119">
        <v>406.44518015970601</v>
      </c>
      <c r="M1119">
        <v>9.3305393582837297</v>
      </c>
      <c r="N1119">
        <v>0.87035396917890795</v>
      </c>
      <c r="O1119">
        <v>93.204391008886503</v>
      </c>
      <c r="P1119">
        <v>2.09927059242127</v>
      </c>
      <c r="Q1119">
        <v>-5.0405481007717003E-2</v>
      </c>
    </row>
    <row r="1120" spans="1:17" hidden="1" x14ac:dyDescent="0.3">
      <c r="A1120" t="s">
        <v>2399</v>
      </c>
      <c r="B1120" t="s">
        <v>2400</v>
      </c>
      <c r="C1120" t="s">
        <v>3144</v>
      </c>
      <c r="D1120" t="s">
        <v>745</v>
      </c>
      <c r="E1120">
        <v>2180.653534008</v>
      </c>
      <c r="F1120">
        <v>275.72000000000003</v>
      </c>
      <c r="G1120">
        <v>2.5082137636949602</v>
      </c>
      <c r="H1120">
        <v>1.42630440841952</v>
      </c>
      <c r="I1120">
        <v>0.49246392775072101</v>
      </c>
      <c r="J1120">
        <v>7.3978168669459096E-2</v>
      </c>
      <c r="K1120">
        <v>277.955857143537</v>
      </c>
      <c r="L1120">
        <v>256.98038789462498</v>
      </c>
      <c r="M1120">
        <v>58.290846172297002</v>
      </c>
      <c r="N1120">
        <v>1.1203120813326</v>
      </c>
      <c r="O1120">
        <v>7.1014072247207203</v>
      </c>
      <c r="P1120">
        <v>33.069498069498003</v>
      </c>
      <c r="Q1120">
        <v>3.2968413234804997E-2</v>
      </c>
    </row>
    <row r="1121" spans="1:17" hidden="1" x14ac:dyDescent="0.3">
      <c r="A1121" t="s">
        <v>2401</v>
      </c>
      <c r="B1121" t="s">
        <v>2402</v>
      </c>
      <c r="C1121" t="s">
        <v>3144</v>
      </c>
      <c r="D1121" t="s">
        <v>233</v>
      </c>
      <c r="E1121">
        <v>2180.1656581919901</v>
      </c>
      <c r="F1121">
        <v>107.84</v>
      </c>
      <c r="G1121">
        <v>-52.382394302583997</v>
      </c>
      <c r="H1121">
        <v>2.0760949869479299</v>
      </c>
      <c r="I1121">
        <v>-24.616843556111601</v>
      </c>
      <c r="J1121">
        <v>2.6003324891838302</v>
      </c>
      <c r="K1121">
        <v>114.303136874488</v>
      </c>
      <c r="L1121">
        <v>113.671832087852</v>
      </c>
      <c r="M1121">
        <v>34.197120510319401</v>
      </c>
      <c r="N1121">
        <v>0.65677211344661601</v>
      </c>
      <c r="O1121">
        <v>40.745548961424298</v>
      </c>
      <c r="P1121">
        <v>24.7281980106407</v>
      </c>
      <c r="Q1121">
        <v>0.18373150678688399</v>
      </c>
    </row>
    <row r="1122" spans="1:17" hidden="1" x14ac:dyDescent="0.3">
      <c r="A1122" t="s">
        <v>2403</v>
      </c>
      <c r="B1122" t="s">
        <v>2404</v>
      </c>
      <c r="C1122" t="s">
        <v>3144</v>
      </c>
      <c r="D1122" t="s">
        <v>446</v>
      </c>
      <c r="E1122">
        <v>2178.6627521400001</v>
      </c>
      <c r="F1122">
        <v>323.14999999999998</v>
      </c>
      <c r="G1122">
        <v>43.334531244233801</v>
      </c>
      <c r="H1122">
        <v>-14.1151296381972</v>
      </c>
      <c r="I1122">
        <v>-25.652612449976299</v>
      </c>
      <c r="J1122">
        <v>-1.96678033979069</v>
      </c>
      <c r="K1122">
        <v>393.04952065012901</v>
      </c>
      <c r="L1122">
        <v>369.081729776646</v>
      </c>
      <c r="M1122">
        <v>14.7385276436064</v>
      </c>
      <c r="N1122">
        <v>1.0713801060543</v>
      </c>
      <c r="O1122">
        <v>58.966424261179</v>
      </c>
      <c r="P1122">
        <v>72.300719808051099</v>
      </c>
      <c r="Q1122">
        <v>0.113658325051954</v>
      </c>
    </row>
    <row r="1123" spans="1:17" hidden="1" x14ac:dyDescent="0.3">
      <c r="A1123" t="s">
        <v>2405</v>
      </c>
      <c r="B1123" t="s">
        <v>2406</v>
      </c>
      <c r="C1123" t="s">
        <v>3144</v>
      </c>
      <c r="D1123" t="s">
        <v>1221</v>
      </c>
      <c r="E1123">
        <v>2176.9195756599902</v>
      </c>
      <c r="F1123">
        <v>751.2</v>
      </c>
      <c r="G1123">
        <v>-10.755117750720199</v>
      </c>
      <c r="H1123">
        <v>-11.5177730303859</v>
      </c>
      <c r="I1123">
        <v>-33.608155221282097</v>
      </c>
      <c r="J1123">
        <v>-1.49274881669225</v>
      </c>
      <c r="K1123">
        <v>831.60059385774002</v>
      </c>
      <c r="L1123">
        <v>836.93818750278103</v>
      </c>
      <c r="M1123">
        <v>18.656155432156499</v>
      </c>
      <c r="N1123">
        <v>0.54382422151627996</v>
      </c>
      <c r="O1123">
        <v>53.214856230031899</v>
      </c>
      <c r="P1123">
        <v>26.667228732821801</v>
      </c>
      <c r="Q1123">
        <v>-1.1621892549525999E-2</v>
      </c>
    </row>
    <row r="1124" spans="1:17" hidden="1" x14ac:dyDescent="0.3">
      <c r="A1124" t="s">
        <v>2407</v>
      </c>
      <c r="B1124" t="s">
        <v>2408</v>
      </c>
      <c r="C1124" t="s">
        <v>3144</v>
      </c>
      <c r="D1124" t="s">
        <v>72</v>
      </c>
      <c r="E1124">
        <v>2171.5212390400002</v>
      </c>
      <c r="F1124">
        <v>117.55</v>
      </c>
      <c r="G1124">
        <v>112.46719905513601</v>
      </c>
      <c r="H1124">
        <v>74.4277589221591</v>
      </c>
      <c r="I1124">
        <v>19.395407860075998</v>
      </c>
      <c r="J1124">
        <v>1.88200681731831</v>
      </c>
      <c r="K1124">
        <v>93.2170588905214</v>
      </c>
      <c r="L1124">
        <v>78.546534130078498</v>
      </c>
      <c r="M1124">
        <v>68.807425728352698</v>
      </c>
      <c r="N1124">
        <v>2.1745851712449298</v>
      </c>
      <c r="O1124">
        <v>22.330923011484401</v>
      </c>
      <c r="P1124">
        <v>167.03771013175799</v>
      </c>
      <c r="Q1124">
        <v>0.35903866594077399</v>
      </c>
    </row>
    <row r="1125" spans="1:17" hidden="1" x14ac:dyDescent="0.3">
      <c r="A1125" t="s">
        <v>2409</v>
      </c>
      <c r="B1125" t="s">
        <v>2410</v>
      </c>
      <c r="C1125" t="s">
        <v>3144</v>
      </c>
      <c r="D1125" t="s">
        <v>287</v>
      </c>
      <c r="E1125">
        <v>2165.4280171999999</v>
      </c>
      <c r="F1125">
        <v>3227.55</v>
      </c>
      <c r="G1125">
        <v>1363.93240206522</v>
      </c>
      <c r="H1125">
        <v>-1.33827525551327</v>
      </c>
      <c r="I1125">
        <v>246.89359467594099</v>
      </c>
      <c r="J1125">
        <v>0.96141362477960701</v>
      </c>
      <c r="K1125">
        <v>3488.5817458810402</v>
      </c>
      <c r="L1125">
        <v>2194.7427071583602</v>
      </c>
      <c r="M1125">
        <v>34.968300669994001</v>
      </c>
      <c r="N1125">
        <v>0.60371947120770697</v>
      </c>
      <c r="O1125">
        <v>29.355083577326401</v>
      </c>
      <c r="P1125">
        <v>1455.07106721272</v>
      </c>
    </row>
    <row r="1126" spans="1:17" hidden="1" x14ac:dyDescent="0.3">
      <c r="A1126" t="s">
        <v>2411</v>
      </c>
      <c r="B1126" t="s">
        <v>2412</v>
      </c>
      <c r="C1126" t="s">
        <v>3144</v>
      </c>
      <c r="D1126" t="s">
        <v>482</v>
      </c>
      <c r="E1126">
        <v>2164.2678552000002</v>
      </c>
      <c r="F1126">
        <v>424.1</v>
      </c>
      <c r="G1126">
        <v>-42.209290029741503</v>
      </c>
      <c r="H1126">
        <v>-4.46483868612673</v>
      </c>
      <c r="I1126">
        <v>-17.548127181721298</v>
      </c>
      <c r="J1126">
        <v>0.38616936811205499</v>
      </c>
      <c r="K1126">
        <v>435.76203293504398</v>
      </c>
      <c r="L1126">
        <v>450.988815132573</v>
      </c>
      <c r="M1126">
        <v>32.540978608249802</v>
      </c>
      <c r="N1126">
        <v>0.56903452687255995</v>
      </c>
      <c r="O1126">
        <v>32.8342372082056</v>
      </c>
      <c r="P1126">
        <v>10.7310704960835</v>
      </c>
      <c r="Q1126">
        <v>-2.4558605953418002E-2</v>
      </c>
    </row>
    <row r="1127" spans="1:17" x14ac:dyDescent="0.3">
      <c r="A1127" t="s">
        <v>2413</v>
      </c>
      <c r="B1127" t="s">
        <v>2414</v>
      </c>
      <c r="C1127" t="s">
        <v>3137</v>
      </c>
      <c r="D1127" t="s">
        <v>77</v>
      </c>
      <c r="E1127">
        <v>2160.6386640000001</v>
      </c>
      <c r="F1127">
        <v>81.11</v>
      </c>
      <c r="G1127">
        <v>-64.577610828175196</v>
      </c>
      <c r="H1127">
        <v>-3.5577121837763999</v>
      </c>
      <c r="I1127">
        <v>-29.829341887626001</v>
      </c>
      <c r="J1127">
        <v>3.20880658789957</v>
      </c>
      <c r="K1127">
        <v>88.566035088004298</v>
      </c>
      <c r="L1127">
        <v>95.769481400345498</v>
      </c>
      <c r="M1127">
        <v>32.306078193088297</v>
      </c>
      <c r="N1127">
        <v>0.53763981894607604</v>
      </c>
      <c r="O1127">
        <v>92.331401800024594</v>
      </c>
      <c r="P1127">
        <v>1.3875</v>
      </c>
      <c r="Q1127">
        <v>1.9048466453502999E-2</v>
      </c>
    </row>
    <row r="1128" spans="1:17" hidden="1" x14ac:dyDescent="0.3">
      <c r="A1128" t="s">
        <v>2415</v>
      </c>
      <c r="B1128" t="s">
        <v>2416</v>
      </c>
      <c r="C1128" t="s">
        <v>3144</v>
      </c>
      <c r="D1128" t="s">
        <v>217</v>
      </c>
      <c r="E1128">
        <v>2157.3302735060001</v>
      </c>
      <c r="F1128">
        <v>92.54</v>
      </c>
      <c r="G1128">
        <v>158.136524425456</v>
      </c>
      <c r="H1128">
        <v>21.971505994826298</v>
      </c>
      <c r="I1128">
        <v>100.660993934111</v>
      </c>
      <c r="J1128">
        <v>1.8423899349016399</v>
      </c>
      <c r="K1128">
        <v>88.862670535558706</v>
      </c>
      <c r="L1128">
        <v>64.875634005616106</v>
      </c>
      <c r="M1128">
        <v>47.603278107299403</v>
      </c>
      <c r="N1128">
        <v>1.0022716846245301</v>
      </c>
      <c r="O1128">
        <v>24.043656797060699</v>
      </c>
      <c r="P1128">
        <v>204.407894736842</v>
      </c>
      <c r="Q1128">
        <v>0.14453486566415499</v>
      </c>
    </row>
    <row r="1129" spans="1:17" hidden="1" x14ac:dyDescent="0.3">
      <c r="A1129" t="s">
        <v>2417</v>
      </c>
      <c r="B1129" t="s">
        <v>2418</v>
      </c>
      <c r="C1129" t="s">
        <v>3144</v>
      </c>
      <c r="D1129" t="s">
        <v>562</v>
      </c>
      <c r="E1129">
        <v>2151.8411418360001</v>
      </c>
      <c r="F1129">
        <v>116.77</v>
      </c>
      <c r="G1129">
        <v>11.9430777787558</v>
      </c>
      <c r="H1129">
        <v>-3.2764482419938701</v>
      </c>
      <c r="I1129">
        <v>-7.7513536854739096</v>
      </c>
      <c r="J1129">
        <v>0.97781702978505702</v>
      </c>
      <c r="K1129">
        <v>123.435404809571</v>
      </c>
      <c r="L1129">
        <v>112.841440240796</v>
      </c>
      <c r="M1129">
        <v>30.048695433534899</v>
      </c>
      <c r="N1129">
        <v>0.52997634154948103</v>
      </c>
      <c r="O1129">
        <v>27.601267448830999</v>
      </c>
      <c r="P1129">
        <v>46.695979899497402</v>
      </c>
      <c r="Q1129">
        <v>5.9934581442597001E-2</v>
      </c>
    </row>
    <row r="1130" spans="1:17" hidden="1" x14ac:dyDescent="0.3">
      <c r="A1130" t="s">
        <v>2419</v>
      </c>
      <c r="B1130" t="s">
        <v>2420</v>
      </c>
      <c r="C1130" t="s">
        <v>3144</v>
      </c>
      <c r="D1130" t="s">
        <v>271</v>
      </c>
      <c r="E1130">
        <v>2140.0143465599999</v>
      </c>
      <c r="F1130">
        <v>562.85</v>
      </c>
      <c r="G1130">
        <v>-5.2385652380330399</v>
      </c>
      <c r="H1130">
        <v>-3.6348464820950999</v>
      </c>
      <c r="I1130">
        <v>-25.5798239966045</v>
      </c>
      <c r="J1130">
        <v>2.0493373837289099</v>
      </c>
      <c r="K1130">
        <v>615.26344728910499</v>
      </c>
      <c r="L1130">
        <v>610.62235823461003</v>
      </c>
      <c r="M1130">
        <v>37.599998163664303</v>
      </c>
      <c r="N1130">
        <v>0.54049905308942503</v>
      </c>
      <c r="O1130">
        <v>66.118859376388002</v>
      </c>
      <c r="P1130">
        <v>29.494995973771999</v>
      </c>
      <c r="Q1130">
        <v>6.2974485220197995E-2</v>
      </c>
    </row>
    <row r="1131" spans="1:17" hidden="1" x14ac:dyDescent="0.3">
      <c r="A1131" t="s">
        <v>2421</v>
      </c>
      <c r="B1131" t="s">
        <v>2422</v>
      </c>
      <c r="C1131" t="s">
        <v>3144</v>
      </c>
      <c r="D1131" t="s">
        <v>195</v>
      </c>
      <c r="E1131">
        <v>2136.6423507599902</v>
      </c>
      <c r="F1131">
        <v>80.010000000000005</v>
      </c>
      <c r="G1131">
        <v>260.73100041389199</v>
      </c>
      <c r="H1131">
        <v>-6.9650382815069802</v>
      </c>
      <c r="I1131">
        <v>-47.284740766084099</v>
      </c>
      <c r="J1131">
        <v>-0.42751816415217597</v>
      </c>
      <c r="K1131">
        <v>86.794493190340404</v>
      </c>
      <c r="L1131">
        <v>83.544448739424496</v>
      </c>
      <c r="M1131">
        <v>14.924656244767601</v>
      </c>
      <c r="N1131">
        <v>0.50967844213103897</v>
      </c>
      <c r="O1131">
        <v>74.978127734033194</v>
      </c>
      <c r="P1131">
        <v>305.11392405063202</v>
      </c>
      <c r="Q1131">
        <v>0.17841371209221299</v>
      </c>
    </row>
    <row r="1132" spans="1:17" hidden="1" x14ac:dyDescent="0.3">
      <c r="A1132" t="s">
        <v>2423</v>
      </c>
      <c r="B1132" t="s">
        <v>2424</v>
      </c>
      <c r="C1132" t="s">
        <v>3144</v>
      </c>
      <c r="D1132" t="s">
        <v>190</v>
      </c>
      <c r="E1132">
        <v>2131.5206779999999</v>
      </c>
      <c r="F1132">
        <v>1257.9000000000001</v>
      </c>
      <c r="G1132">
        <v>24.4821557434651</v>
      </c>
      <c r="H1132">
        <v>-7.8551055500434197</v>
      </c>
      <c r="I1132">
        <v>32.071629742519903</v>
      </c>
      <c r="J1132">
        <v>9.9386583588956204E-2</v>
      </c>
      <c r="K1132">
        <v>1355.4709363833399</v>
      </c>
      <c r="L1132">
        <v>1146.00360791396</v>
      </c>
      <c r="M1132">
        <v>35.235639078360002</v>
      </c>
      <c r="N1132">
        <v>1.49703503911063</v>
      </c>
      <c r="O1132">
        <v>22.5773113920025</v>
      </c>
      <c r="P1132">
        <v>62.194571594352396</v>
      </c>
      <c r="Q1132">
        <v>5.2938893521454998E-2</v>
      </c>
    </row>
    <row r="1133" spans="1:17" hidden="1" x14ac:dyDescent="0.3">
      <c r="A1133" t="s">
        <v>2425</v>
      </c>
      <c r="B1133" t="s">
        <v>2426</v>
      </c>
      <c r="C1133" t="s">
        <v>3144</v>
      </c>
      <c r="D1133" t="s">
        <v>1500</v>
      </c>
      <c r="E1133">
        <v>2130.4135477750001</v>
      </c>
      <c r="F1133">
        <v>283.55</v>
      </c>
      <c r="G1133">
        <v>24.4996361917078</v>
      </c>
      <c r="H1133">
        <v>-14.011563611335299</v>
      </c>
      <c r="I1133">
        <v>31.073886781854402</v>
      </c>
      <c r="J1133">
        <v>1.9781772816221099</v>
      </c>
      <c r="K1133">
        <v>299.741182684308</v>
      </c>
      <c r="L1133">
        <v>253.72774021564101</v>
      </c>
      <c r="M1133">
        <v>37.888300490573997</v>
      </c>
      <c r="N1133">
        <v>0.51873780722988905</v>
      </c>
      <c r="O1133">
        <v>27.049903015341201</v>
      </c>
      <c r="P1133">
        <v>110.037037037037</v>
      </c>
      <c r="Q1133">
        <v>7.4465170302071004E-2</v>
      </c>
    </row>
    <row r="1134" spans="1:17" hidden="1" x14ac:dyDescent="0.3">
      <c r="A1134" t="s">
        <v>2427</v>
      </c>
      <c r="B1134" t="s">
        <v>2428</v>
      </c>
      <c r="C1134" t="s">
        <v>3144</v>
      </c>
      <c r="D1134" t="s">
        <v>271</v>
      </c>
      <c r="E1134">
        <v>2126.89372</v>
      </c>
      <c r="F1134">
        <v>1482</v>
      </c>
      <c r="G1134">
        <v>-2.7673818175494098</v>
      </c>
      <c r="H1134">
        <v>4.6416578548546097</v>
      </c>
      <c r="I1134">
        <v>-8.9136784955918191</v>
      </c>
      <c r="J1134">
        <v>-1.74691611194892</v>
      </c>
      <c r="K1134">
        <v>1525.0922119699101</v>
      </c>
      <c r="L1134">
        <v>1396.0389846236999</v>
      </c>
      <c r="M1134">
        <v>46.3107251816012</v>
      </c>
      <c r="N1134">
        <v>1.25394428066698</v>
      </c>
      <c r="O1134">
        <v>16.794871794871799</v>
      </c>
      <c r="P1134">
        <v>44.1423916743665</v>
      </c>
      <c r="Q1134">
        <v>3.1131809717713E-2</v>
      </c>
    </row>
    <row r="1135" spans="1:17" hidden="1" x14ac:dyDescent="0.3">
      <c r="A1135" t="s">
        <v>2429</v>
      </c>
      <c r="B1135" t="s">
        <v>2430</v>
      </c>
      <c r="C1135" t="s">
        <v>3144</v>
      </c>
      <c r="D1135" t="s">
        <v>230</v>
      </c>
      <c r="E1135">
        <v>2125.4699013660002</v>
      </c>
      <c r="F1135">
        <v>42.61</v>
      </c>
      <c r="G1135">
        <v>4.9431414643310703</v>
      </c>
      <c r="H1135">
        <v>-12.5014256618399</v>
      </c>
      <c r="I1135">
        <v>-20.563012122423199</v>
      </c>
      <c r="J1135">
        <v>-2.3212013664400799</v>
      </c>
      <c r="K1135">
        <v>48.788747903127998</v>
      </c>
      <c r="L1135">
        <v>44.678495149602703</v>
      </c>
      <c r="M1135">
        <v>34.231074392250299</v>
      </c>
      <c r="N1135">
        <v>0.55350003564832695</v>
      </c>
      <c r="O1135">
        <v>61.652194320581998</v>
      </c>
      <c r="P1135">
        <v>46.024674434544202</v>
      </c>
      <c r="Q1135">
        <v>5.1884148311068003E-2</v>
      </c>
    </row>
    <row r="1136" spans="1:17" hidden="1" x14ac:dyDescent="0.3">
      <c r="A1136" t="s">
        <v>2431</v>
      </c>
      <c r="B1136" t="s">
        <v>2432</v>
      </c>
      <c r="C1136" t="s">
        <v>3144</v>
      </c>
      <c r="D1136" t="s">
        <v>117</v>
      </c>
      <c r="E1136">
        <v>2120.944962349</v>
      </c>
      <c r="F1136">
        <v>51.48</v>
      </c>
      <c r="G1136">
        <v>152.85983940054101</v>
      </c>
      <c r="H1136">
        <v>15.549351158987401</v>
      </c>
      <c r="I1136">
        <v>66.467501004210305</v>
      </c>
      <c r="J1136">
        <v>2.3706260290873802</v>
      </c>
      <c r="K1136">
        <v>45.525224455952802</v>
      </c>
      <c r="L1136">
        <v>32.422844059285197</v>
      </c>
      <c r="M1136">
        <v>48.0486556586416</v>
      </c>
      <c r="N1136">
        <v>0.99062719164903101</v>
      </c>
      <c r="O1136">
        <v>25.3302253302253</v>
      </c>
      <c r="P1136">
        <v>204.61538461538399</v>
      </c>
      <c r="Q1136">
        <v>0.137248556123653</v>
      </c>
    </row>
    <row r="1137" spans="1:17" hidden="1" x14ac:dyDescent="0.3">
      <c r="A1137" t="s">
        <v>2433</v>
      </c>
      <c r="B1137" t="s">
        <v>2434</v>
      </c>
      <c r="C1137" t="s">
        <v>3144</v>
      </c>
      <c r="D1137" t="s">
        <v>176</v>
      </c>
      <c r="E1137">
        <v>2118.3688284780001</v>
      </c>
      <c r="F1137">
        <v>179.26</v>
      </c>
      <c r="G1137">
        <v>32.472617298231597</v>
      </c>
      <c r="H1137">
        <v>2.2094399750304698</v>
      </c>
      <c r="I1137">
        <v>9.2510068065840692</v>
      </c>
      <c r="J1137">
        <v>0.84762659045868105</v>
      </c>
      <c r="K1137">
        <v>182.52899487217999</v>
      </c>
      <c r="L1137">
        <v>155.13359295951801</v>
      </c>
      <c r="M1137">
        <v>39.6398930727376</v>
      </c>
      <c r="N1137">
        <v>0.53357340925211605</v>
      </c>
      <c r="O1137">
        <v>21.293093830190799</v>
      </c>
      <c r="P1137">
        <v>65.445316105214502</v>
      </c>
      <c r="Q1137">
        <v>4.7702127823345E-2</v>
      </c>
    </row>
    <row r="1138" spans="1:17" hidden="1" x14ac:dyDescent="0.3">
      <c r="A1138" t="s">
        <v>2435</v>
      </c>
      <c r="B1138" t="s">
        <v>2436</v>
      </c>
      <c r="C1138" t="s">
        <v>3144</v>
      </c>
      <c r="D1138" t="s">
        <v>264</v>
      </c>
      <c r="E1138">
        <v>2117.1938340000002</v>
      </c>
      <c r="F1138">
        <v>845.45</v>
      </c>
      <c r="G1138">
        <v>118.574195719093</v>
      </c>
      <c r="H1138">
        <v>-4.2874066500808796</v>
      </c>
      <c r="I1138">
        <v>131.420870276447</v>
      </c>
      <c r="J1138">
        <v>9.5616578250238096</v>
      </c>
      <c r="K1138">
        <v>830.82770173643303</v>
      </c>
      <c r="M1138">
        <v>64.670035496138098</v>
      </c>
      <c r="N1138">
        <v>0.52636210689788998</v>
      </c>
      <c r="O1138">
        <v>33.8577089124135</v>
      </c>
      <c r="P1138">
        <v>259.76595744680799</v>
      </c>
    </row>
    <row r="1139" spans="1:17" hidden="1" x14ac:dyDescent="0.3">
      <c r="A1139" t="s">
        <v>2437</v>
      </c>
      <c r="B1139" t="s">
        <v>2438</v>
      </c>
      <c r="C1139" t="s">
        <v>3144</v>
      </c>
      <c r="D1139" t="s">
        <v>634</v>
      </c>
      <c r="E1139">
        <v>2115.3054155999998</v>
      </c>
      <c r="F1139">
        <v>322.55</v>
      </c>
      <c r="G1139">
        <v>-38.503183809796802</v>
      </c>
      <c r="H1139">
        <v>-1.7888334996164701</v>
      </c>
      <c r="I1139">
        <v>-11.9774168290215</v>
      </c>
      <c r="J1139">
        <v>0.86925838117927001</v>
      </c>
      <c r="K1139">
        <v>345.01080651446102</v>
      </c>
      <c r="L1139">
        <v>337.03315166483497</v>
      </c>
      <c r="M1139">
        <v>30.6610201579837</v>
      </c>
      <c r="N1139">
        <v>0.45453358567402302</v>
      </c>
      <c r="O1139">
        <v>20.074407068671501</v>
      </c>
      <c r="P1139">
        <v>15.1964285714285</v>
      </c>
      <c r="Q1139">
        <v>6.3464970123787004E-2</v>
      </c>
    </row>
    <row r="1140" spans="1:17" hidden="1" x14ac:dyDescent="0.3">
      <c r="A1140" t="s">
        <v>2439</v>
      </c>
      <c r="B1140" t="s">
        <v>2440</v>
      </c>
      <c r="C1140" t="s">
        <v>3144</v>
      </c>
      <c r="D1140" t="s">
        <v>51</v>
      </c>
      <c r="E1140">
        <v>2110.1869261536599</v>
      </c>
      <c r="F1140">
        <v>19.559999999999999</v>
      </c>
      <c r="G1140">
        <v>87.605940959917405</v>
      </c>
      <c r="H1140">
        <v>-11.082581673732699</v>
      </c>
      <c r="I1140">
        <v>31.602857854087201</v>
      </c>
      <c r="J1140">
        <v>-0.77250271014175798</v>
      </c>
      <c r="K1140">
        <v>20.1345418617862</v>
      </c>
      <c r="L1140">
        <v>15.5503171324234</v>
      </c>
      <c r="M1140">
        <v>50.867776541346799</v>
      </c>
      <c r="N1140">
        <v>0.456688398473378</v>
      </c>
      <c r="O1140">
        <v>42.638036809815901</v>
      </c>
      <c r="P1140">
        <v>169.79310344827499</v>
      </c>
    </row>
    <row r="1141" spans="1:17" hidden="1" x14ac:dyDescent="0.3">
      <c r="A1141" t="s">
        <v>2441</v>
      </c>
      <c r="B1141" t="s">
        <v>2442</v>
      </c>
      <c r="C1141" t="s">
        <v>3144</v>
      </c>
      <c r="D1141" t="s">
        <v>287</v>
      </c>
      <c r="E1141">
        <v>2104.712384256</v>
      </c>
      <c r="F1141">
        <v>196.22</v>
      </c>
      <c r="G1141">
        <v>-32.762037515105298</v>
      </c>
      <c r="H1141">
        <v>4.8131174386516999</v>
      </c>
      <c r="I1141">
        <v>-16.733759252439398</v>
      </c>
      <c r="J1141">
        <v>-0.28587866897922098</v>
      </c>
      <c r="M1141">
        <v>35.674943302619397</v>
      </c>
      <c r="O1141">
        <v>34.537763734583599</v>
      </c>
      <c r="P1141">
        <v>4.8743987172634897</v>
      </c>
    </row>
    <row r="1142" spans="1:17" hidden="1" x14ac:dyDescent="0.3">
      <c r="A1142" t="s">
        <v>2443</v>
      </c>
      <c r="B1142" t="s">
        <v>2444</v>
      </c>
      <c r="C1142" t="s">
        <v>3144</v>
      </c>
      <c r="D1142" t="s">
        <v>607</v>
      </c>
      <c r="E1142">
        <v>2102.9090999999999</v>
      </c>
      <c r="F1142">
        <v>367.45</v>
      </c>
      <c r="G1142">
        <v>4.7869815871448003</v>
      </c>
      <c r="H1142">
        <v>-10.7241351169169</v>
      </c>
      <c r="I1142">
        <v>-8.1518151840813804</v>
      </c>
      <c r="J1142">
        <v>0.91235995612521803</v>
      </c>
      <c r="K1142">
        <v>400.40848250276099</v>
      </c>
      <c r="L1142">
        <v>366.71190601055298</v>
      </c>
      <c r="M1142">
        <v>18.855472243734798</v>
      </c>
      <c r="N1142">
        <v>0.27844086603329798</v>
      </c>
      <c r="O1142">
        <v>28.997142468362998</v>
      </c>
      <c r="P1142">
        <v>41.055662188099703</v>
      </c>
      <c r="Q1142">
        <v>5.2063508862507997E-2</v>
      </c>
    </row>
    <row r="1143" spans="1:17" hidden="1" x14ac:dyDescent="0.3">
      <c r="A1143" t="s">
        <v>2445</v>
      </c>
      <c r="B1143" t="s">
        <v>2446</v>
      </c>
      <c r="C1143" t="s">
        <v>3144</v>
      </c>
      <c r="D1143" t="s">
        <v>18</v>
      </c>
      <c r="E1143">
        <v>2099.0140724339999</v>
      </c>
      <c r="F1143">
        <v>212.27</v>
      </c>
      <c r="G1143">
        <v>-55.736548189081198</v>
      </c>
      <c r="H1143">
        <v>-0.48139119754225901</v>
      </c>
      <c r="I1143">
        <v>-15.224580204214099</v>
      </c>
      <c r="J1143">
        <v>5.1170278916224001</v>
      </c>
      <c r="K1143">
        <v>212.710113143397</v>
      </c>
      <c r="L1143">
        <v>228.400244103002</v>
      </c>
      <c r="M1143">
        <v>60.203272582872998</v>
      </c>
      <c r="N1143">
        <v>0.80513882610880005</v>
      </c>
      <c r="O1143">
        <v>62.081311537193102</v>
      </c>
      <c r="P1143">
        <v>16.3442038914771</v>
      </c>
    </row>
    <row r="1144" spans="1:17" hidden="1" x14ac:dyDescent="0.3">
      <c r="A1144" t="s">
        <v>1827</v>
      </c>
      <c r="B1144" t="s">
        <v>2447</v>
      </c>
      <c r="C1144" t="s">
        <v>3144</v>
      </c>
      <c r="D1144" t="s">
        <v>1829</v>
      </c>
      <c r="E1144">
        <v>2091.9342556299998</v>
      </c>
      <c r="F1144">
        <v>31.44</v>
      </c>
      <c r="G1144">
        <v>-30.7472519055767</v>
      </c>
      <c r="H1144">
        <v>-13.046929847419801</v>
      </c>
      <c r="I1144">
        <v>-18.340652142739099</v>
      </c>
      <c r="J1144">
        <v>0.62778223715583703</v>
      </c>
      <c r="K1144">
        <v>37.004675712481401</v>
      </c>
      <c r="L1144">
        <v>35.546349010307097</v>
      </c>
      <c r="M1144">
        <v>49.333103027404697</v>
      </c>
      <c r="N1144">
        <v>0.43661813524494397</v>
      </c>
      <c r="O1144">
        <v>46.151399491094097</v>
      </c>
      <c r="P1144">
        <v>15.8011049723757</v>
      </c>
      <c r="Q1144">
        <v>7.0291434656782004E-2</v>
      </c>
    </row>
    <row r="1145" spans="1:17" hidden="1" x14ac:dyDescent="0.3">
      <c r="A1145" t="s">
        <v>2448</v>
      </c>
      <c r="B1145" t="s">
        <v>2449</v>
      </c>
      <c r="C1145" t="s">
        <v>3144</v>
      </c>
      <c r="D1145" t="s">
        <v>403</v>
      </c>
      <c r="E1145">
        <v>2090.8828512</v>
      </c>
      <c r="F1145">
        <v>851.5</v>
      </c>
      <c r="G1145">
        <v>-24.2190255515324</v>
      </c>
      <c r="H1145">
        <v>3.4822523229262701</v>
      </c>
      <c r="I1145">
        <v>8.0865667112172197</v>
      </c>
      <c r="J1145">
        <v>7.9391456085361902</v>
      </c>
      <c r="K1145">
        <v>830.63905399779503</v>
      </c>
      <c r="L1145">
        <v>808.87617272356499</v>
      </c>
      <c r="M1145">
        <v>62.248789894626</v>
      </c>
      <c r="N1145">
        <v>0.65340452398772197</v>
      </c>
      <c r="O1145">
        <v>28.009395184967701</v>
      </c>
      <c r="P1145">
        <v>32.128171308867998</v>
      </c>
      <c r="Q1145">
        <v>-6.2543539055262998E-2</v>
      </c>
    </row>
    <row r="1146" spans="1:17" hidden="1" x14ac:dyDescent="0.3">
      <c r="A1146" t="s">
        <v>2450</v>
      </c>
      <c r="B1146" t="s">
        <v>2451</v>
      </c>
      <c r="C1146" t="s">
        <v>3144</v>
      </c>
      <c r="D1146" t="s">
        <v>276</v>
      </c>
      <c r="E1146">
        <v>2087.69442273</v>
      </c>
      <c r="F1146">
        <v>355</v>
      </c>
      <c r="G1146">
        <v>34.323695087922601</v>
      </c>
      <c r="H1146">
        <v>-8.19373007237661</v>
      </c>
      <c r="I1146">
        <v>66.832820141139194</v>
      </c>
      <c r="J1146">
        <v>1.4068773289175001</v>
      </c>
      <c r="K1146">
        <v>363.74604727469</v>
      </c>
      <c r="M1146">
        <v>40.334886771735398</v>
      </c>
      <c r="N1146">
        <v>0.30594789146603601</v>
      </c>
      <c r="O1146">
        <v>23.7183098591549</v>
      </c>
      <c r="P1146">
        <v>112.893553223388</v>
      </c>
    </row>
    <row r="1147" spans="1:17" hidden="1" x14ac:dyDescent="0.3">
      <c r="A1147" t="s">
        <v>2452</v>
      </c>
      <c r="B1147" t="s">
        <v>2453</v>
      </c>
      <c r="C1147" t="s">
        <v>3144</v>
      </c>
      <c r="D1147" t="s">
        <v>271</v>
      </c>
      <c r="E1147">
        <v>2082.7038315599998</v>
      </c>
      <c r="F1147">
        <v>447.9</v>
      </c>
      <c r="G1147">
        <v>-43.723020014162003</v>
      </c>
      <c r="H1147">
        <v>-4.05201281175058</v>
      </c>
      <c r="I1147">
        <v>-30.452942212433399</v>
      </c>
      <c r="J1147">
        <v>1.9629696585488501</v>
      </c>
      <c r="K1147">
        <v>488.16689078980801</v>
      </c>
      <c r="L1147">
        <v>520.34040438928105</v>
      </c>
      <c r="M1147">
        <v>22.015613356408199</v>
      </c>
      <c r="N1147">
        <v>0.60326267281105905</v>
      </c>
      <c r="O1147">
        <v>42.475999106943497</v>
      </c>
      <c r="P1147">
        <v>0.27986118885032701</v>
      </c>
    </row>
    <row r="1148" spans="1:17" hidden="1" x14ac:dyDescent="0.3">
      <c r="A1148" t="s">
        <v>2454</v>
      </c>
      <c r="B1148" t="s">
        <v>2455</v>
      </c>
      <c r="C1148" t="s">
        <v>3144</v>
      </c>
      <c r="D1148" t="s">
        <v>995</v>
      </c>
      <c r="E1148">
        <v>2081.82687975</v>
      </c>
      <c r="F1148">
        <v>561.35</v>
      </c>
      <c r="G1148">
        <v>46.585102949529897</v>
      </c>
      <c r="H1148">
        <v>-8.5904126577708393</v>
      </c>
      <c r="I1148">
        <v>69.323446089381406</v>
      </c>
      <c r="J1148">
        <v>-2.0254577235993501</v>
      </c>
      <c r="K1148">
        <v>609.78968538064396</v>
      </c>
      <c r="L1148">
        <v>473.35739926988202</v>
      </c>
      <c r="M1148">
        <v>25.0181771138969</v>
      </c>
      <c r="N1148">
        <v>0.32567189398332602</v>
      </c>
      <c r="O1148">
        <v>29.829874409904601</v>
      </c>
      <c r="P1148">
        <v>120.05096040768299</v>
      </c>
      <c r="Q1148">
        <v>0.14477565850825799</v>
      </c>
    </row>
    <row r="1149" spans="1:17" hidden="1" x14ac:dyDescent="0.3">
      <c r="A1149" t="s">
        <v>2456</v>
      </c>
      <c r="B1149" t="s">
        <v>2457</v>
      </c>
      <c r="C1149" t="s">
        <v>3144</v>
      </c>
      <c r="D1149" t="s">
        <v>634</v>
      </c>
      <c r="E1149">
        <v>2074.40523424</v>
      </c>
      <c r="F1149">
        <v>100.05</v>
      </c>
      <c r="G1149">
        <v>-38.455249537145697</v>
      </c>
      <c r="H1149">
        <v>-7.4708104743664299</v>
      </c>
      <c r="I1149">
        <v>-12.849224739388401</v>
      </c>
      <c r="J1149">
        <v>2.02405047077329</v>
      </c>
      <c r="K1149">
        <v>108.63617520682899</v>
      </c>
      <c r="L1149">
        <v>107.868581879929</v>
      </c>
      <c r="M1149">
        <v>38.203245487263899</v>
      </c>
      <c r="N1149">
        <v>0.45739053919404199</v>
      </c>
      <c r="O1149">
        <v>34.912543728135901</v>
      </c>
      <c r="P1149">
        <v>7.5690785936995901</v>
      </c>
      <c r="Q1149">
        <v>8.7309570461270997E-2</v>
      </c>
    </row>
    <row r="1150" spans="1:17" hidden="1" x14ac:dyDescent="0.3">
      <c r="A1150" t="s">
        <v>2458</v>
      </c>
      <c r="B1150" t="s">
        <v>2459</v>
      </c>
      <c r="C1150" t="s">
        <v>3144</v>
      </c>
      <c r="D1150" t="s">
        <v>48</v>
      </c>
      <c r="E1150">
        <v>2072.46992</v>
      </c>
      <c r="F1150">
        <v>87.33</v>
      </c>
      <c r="G1150">
        <v>5.0600922821083296</v>
      </c>
      <c r="H1150">
        <v>-11.700630196073201</v>
      </c>
      <c r="I1150">
        <v>12.4321484719362</v>
      </c>
      <c r="J1150">
        <v>3.1022057345037601</v>
      </c>
      <c r="K1150">
        <v>100.44062293219601</v>
      </c>
      <c r="L1150">
        <v>85.238759561980601</v>
      </c>
      <c r="M1150">
        <v>26.862050195053801</v>
      </c>
      <c r="N1150">
        <v>0.48504215053272198</v>
      </c>
      <c r="O1150">
        <v>38.165578838886901</v>
      </c>
      <c r="P1150">
        <v>48.268251273344603</v>
      </c>
      <c r="Q1150">
        <v>0.108404932835793</v>
      </c>
    </row>
    <row r="1151" spans="1:17" hidden="1" x14ac:dyDescent="0.3">
      <c r="A1151" t="s">
        <v>2460</v>
      </c>
      <c r="B1151" t="s">
        <v>2461</v>
      </c>
      <c r="C1151" t="s">
        <v>3144</v>
      </c>
      <c r="D1151" t="s">
        <v>135</v>
      </c>
      <c r="E1151">
        <v>2067.4028793520001</v>
      </c>
      <c r="F1151">
        <v>114.76</v>
      </c>
      <c r="G1151">
        <v>4.1704860674848803</v>
      </c>
      <c r="H1151">
        <v>-10.9167099362546</v>
      </c>
      <c r="I1151">
        <v>-21.825383777309298</v>
      </c>
      <c r="J1151">
        <v>-4.1973621944049899</v>
      </c>
      <c r="K1151">
        <v>124.369660332902</v>
      </c>
      <c r="L1151">
        <v>115.16703340555701</v>
      </c>
      <c r="M1151">
        <v>30.846213501055502</v>
      </c>
      <c r="N1151">
        <v>0.70621393971511404</v>
      </c>
      <c r="O1151">
        <v>28.616242593237999</v>
      </c>
      <c r="P1151">
        <v>39.610705596107003</v>
      </c>
      <c r="Q1151">
        <v>2.9092668387051001E-2</v>
      </c>
    </row>
    <row r="1152" spans="1:17" hidden="1" x14ac:dyDescent="0.3">
      <c r="A1152" t="s">
        <v>2462</v>
      </c>
      <c r="B1152" t="s">
        <v>2463</v>
      </c>
      <c r="C1152" t="s">
        <v>3144</v>
      </c>
      <c r="D1152" t="s">
        <v>77</v>
      </c>
      <c r="E1152">
        <v>2067.1841457800001</v>
      </c>
      <c r="F1152">
        <v>224.61</v>
      </c>
      <c r="G1152">
        <v>1.6363026417027799</v>
      </c>
      <c r="H1152">
        <v>-3.75289657388634</v>
      </c>
      <c r="I1152">
        <v>-8.1335477850549598</v>
      </c>
      <c r="J1152">
        <v>-0.43261965118138102</v>
      </c>
      <c r="K1152">
        <v>241.875570988779</v>
      </c>
      <c r="L1152">
        <v>230.502011372976</v>
      </c>
      <c r="M1152">
        <v>37.8663349794505</v>
      </c>
      <c r="N1152">
        <v>1.3970394652531399</v>
      </c>
      <c r="O1152">
        <v>22.2118338453318</v>
      </c>
      <c r="P1152">
        <v>29.383640552995399</v>
      </c>
      <c r="Q1152">
        <v>-7.1867661111803996E-2</v>
      </c>
    </row>
    <row r="1153" spans="1:17" hidden="1" x14ac:dyDescent="0.3">
      <c r="A1153" t="s">
        <v>2464</v>
      </c>
      <c r="B1153" t="s">
        <v>2465</v>
      </c>
      <c r="C1153" t="s">
        <v>3144</v>
      </c>
      <c r="D1153" t="s">
        <v>1629</v>
      </c>
      <c r="E1153">
        <v>2065.974349824</v>
      </c>
      <c r="F1153">
        <v>91.87</v>
      </c>
      <c r="G1153">
        <v>-33.506961332518998</v>
      </c>
      <c r="H1153">
        <v>-12.2891868964669</v>
      </c>
      <c r="I1153">
        <v>-25.0320576663831</v>
      </c>
      <c r="J1153">
        <v>5.1268720469544498</v>
      </c>
      <c r="K1153">
        <v>95.665243282557896</v>
      </c>
      <c r="L1153">
        <v>96.447479643567803</v>
      </c>
      <c r="M1153">
        <v>50.741775503337799</v>
      </c>
      <c r="N1153">
        <v>0.47033347674565301</v>
      </c>
      <c r="O1153">
        <v>40.960052247741302</v>
      </c>
      <c r="P1153">
        <v>10.6867469879518</v>
      </c>
      <c r="Q1153">
        <v>3.9773231969521997E-2</v>
      </c>
    </row>
    <row r="1154" spans="1:17" hidden="1" x14ac:dyDescent="0.3">
      <c r="A1154" t="s">
        <v>2466</v>
      </c>
      <c r="B1154" t="s">
        <v>2467</v>
      </c>
      <c r="C1154" t="s">
        <v>3144</v>
      </c>
      <c r="D1154" t="s">
        <v>135</v>
      </c>
      <c r="E1154">
        <v>2057.6310749999998</v>
      </c>
      <c r="F1154">
        <v>109.25</v>
      </c>
      <c r="G1154">
        <v>32.629053807801498</v>
      </c>
      <c r="H1154">
        <v>-2.7902992435192702</v>
      </c>
      <c r="I1154">
        <v>-3.0284294434404</v>
      </c>
      <c r="J1154">
        <v>4.3792707676367497</v>
      </c>
      <c r="K1154">
        <v>118.15443548339999</v>
      </c>
      <c r="L1154">
        <v>105.683133433169</v>
      </c>
      <c r="M1154">
        <v>45.385597008983403</v>
      </c>
      <c r="N1154">
        <v>0.39210067040584701</v>
      </c>
      <c r="O1154">
        <v>48.695652173912997</v>
      </c>
      <c r="P1154">
        <v>59.489051094890499</v>
      </c>
      <c r="Q1154">
        <v>3.8864487714490997E-2</v>
      </c>
    </row>
    <row r="1155" spans="1:17" hidden="1" x14ac:dyDescent="0.3">
      <c r="A1155" t="s">
        <v>2468</v>
      </c>
      <c r="B1155" t="s">
        <v>2469</v>
      </c>
      <c r="C1155" t="s">
        <v>3144</v>
      </c>
      <c r="D1155" t="s">
        <v>276</v>
      </c>
      <c r="E1155">
        <v>2034.70285205</v>
      </c>
      <c r="F1155">
        <v>400.9</v>
      </c>
      <c r="G1155">
        <v>-47.301562744610301</v>
      </c>
      <c r="H1155">
        <v>-11.995042466433</v>
      </c>
      <c r="I1155">
        <v>-22.613076423070599</v>
      </c>
      <c r="J1155">
        <v>0.73708747922704299</v>
      </c>
      <c r="K1155">
        <v>440.22612085575298</v>
      </c>
      <c r="L1155">
        <v>443.63617787992598</v>
      </c>
      <c r="M1155">
        <v>24.033831604594301</v>
      </c>
      <c r="N1155">
        <v>0.48474813250445098</v>
      </c>
      <c r="O1155">
        <v>59.8528311299576</v>
      </c>
      <c r="P1155">
        <v>21.484848484848399</v>
      </c>
      <c r="Q1155">
        <v>4.2863414718126998E-2</v>
      </c>
    </row>
    <row r="1156" spans="1:17" hidden="1" x14ac:dyDescent="0.3">
      <c r="A1156" t="s">
        <v>2470</v>
      </c>
      <c r="B1156" t="s">
        <v>2471</v>
      </c>
      <c r="C1156" t="s">
        <v>3144</v>
      </c>
      <c r="D1156" t="s">
        <v>130</v>
      </c>
      <c r="E1156">
        <v>2028.2069866899999</v>
      </c>
      <c r="F1156">
        <v>130.05000000000001</v>
      </c>
      <c r="G1156">
        <v>9.9849466440759596</v>
      </c>
      <c r="H1156">
        <v>-3.3532614444125</v>
      </c>
      <c r="I1156">
        <v>-5.4682645324055503</v>
      </c>
      <c r="J1156">
        <v>2.9595184759486202</v>
      </c>
      <c r="K1156">
        <v>140.87005113953001</v>
      </c>
      <c r="L1156">
        <v>124.017747165738</v>
      </c>
      <c r="M1156">
        <v>32.528238938827201</v>
      </c>
      <c r="N1156">
        <v>0.624090393565781</v>
      </c>
      <c r="O1156">
        <v>37.408688965782297</v>
      </c>
      <c r="P1156">
        <v>46.949152542372801</v>
      </c>
      <c r="Q1156">
        <v>0.15314624903076399</v>
      </c>
    </row>
    <row r="1157" spans="1:17" hidden="1" x14ac:dyDescent="0.3">
      <c r="A1157" t="s">
        <v>2472</v>
      </c>
      <c r="B1157" t="s">
        <v>2473</v>
      </c>
      <c r="C1157" t="s">
        <v>3144</v>
      </c>
      <c r="D1157" t="s">
        <v>190</v>
      </c>
      <c r="E1157">
        <v>2022.74395972</v>
      </c>
      <c r="F1157">
        <v>605.25</v>
      </c>
      <c r="G1157">
        <v>-27.829863597219799</v>
      </c>
      <c r="H1157">
        <v>-8.7912499785998097</v>
      </c>
      <c r="I1157">
        <v>21.783954097595799</v>
      </c>
      <c r="J1157">
        <v>5.6179687784866497</v>
      </c>
      <c r="K1157">
        <v>642.36300482632998</v>
      </c>
      <c r="L1157">
        <v>564.39307743846803</v>
      </c>
      <c r="M1157">
        <v>38.487423682995399</v>
      </c>
      <c r="N1157">
        <v>0.30490325167666599</v>
      </c>
      <c r="O1157">
        <v>30.879801734820301</v>
      </c>
      <c r="P1157">
        <v>50.5597014925373</v>
      </c>
      <c r="Q1157">
        <v>1.6254496434295999E-2</v>
      </c>
    </row>
    <row r="1158" spans="1:17" hidden="1" x14ac:dyDescent="0.3">
      <c r="A1158" t="s">
        <v>2474</v>
      </c>
      <c r="B1158" t="s">
        <v>2475</v>
      </c>
      <c r="C1158" t="s">
        <v>3144</v>
      </c>
      <c r="D1158" t="s">
        <v>271</v>
      </c>
      <c r="E1158">
        <v>2016.8154528349901</v>
      </c>
      <c r="F1158">
        <v>532.95000000000005</v>
      </c>
      <c r="G1158">
        <v>20.471850312230998</v>
      </c>
      <c r="H1158">
        <v>14.5637132988667</v>
      </c>
      <c r="I1158">
        <v>38.317766416519099</v>
      </c>
      <c r="J1158">
        <v>-0.36630310293711599</v>
      </c>
      <c r="K1158">
        <v>508.04639379055499</v>
      </c>
      <c r="L1158">
        <v>417.78386473103598</v>
      </c>
      <c r="M1158">
        <v>46.597854366805699</v>
      </c>
      <c r="N1158">
        <v>0.76545565023131901</v>
      </c>
      <c r="O1158">
        <v>20.058166807392801</v>
      </c>
      <c r="P1158">
        <v>75.110892065056603</v>
      </c>
      <c r="Q1158">
        <v>9.5743932130596995E-2</v>
      </c>
    </row>
    <row r="1159" spans="1:17" hidden="1" x14ac:dyDescent="0.3">
      <c r="A1159" t="s">
        <v>2476</v>
      </c>
      <c r="B1159" t="s">
        <v>2477</v>
      </c>
      <c r="C1159" t="s">
        <v>3144</v>
      </c>
      <c r="D1159" t="s">
        <v>54</v>
      </c>
      <c r="E1159">
        <v>2015.7504242130001</v>
      </c>
      <c r="F1159">
        <v>177.81</v>
      </c>
      <c r="G1159">
        <v>-49.2238325395966</v>
      </c>
      <c r="H1159">
        <v>-12.551470200017</v>
      </c>
      <c r="I1159">
        <v>-37.471785453600901</v>
      </c>
      <c r="J1159">
        <v>-4.1379844490566704</v>
      </c>
      <c r="K1159">
        <v>206.93466271115301</v>
      </c>
      <c r="L1159">
        <v>219.28792988471099</v>
      </c>
      <c r="M1159">
        <v>4.41121154357492</v>
      </c>
      <c r="N1159">
        <v>1.0094699337814601</v>
      </c>
      <c r="O1159">
        <v>59.467971430178203</v>
      </c>
      <c r="P1159">
        <v>0.97103918228280595</v>
      </c>
      <c r="Q1159">
        <v>8.7003909919515995E-2</v>
      </c>
    </row>
    <row r="1160" spans="1:17" hidden="1" x14ac:dyDescent="0.3">
      <c r="A1160" t="s">
        <v>2478</v>
      </c>
      <c r="B1160" t="s">
        <v>2479</v>
      </c>
      <c r="C1160" t="s">
        <v>3144</v>
      </c>
      <c r="D1160" t="s">
        <v>125</v>
      </c>
      <c r="E1160">
        <v>2015.7454152779901</v>
      </c>
      <c r="F1160">
        <v>120.9</v>
      </c>
      <c r="G1160">
        <v>-38.269240047286999</v>
      </c>
      <c r="H1160">
        <v>-9.6636302547813102</v>
      </c>
      <c r="I1160">
        <v>-30.386932211302099</v>
      </c>
      <c r="J1160">
        <v>-0.90455316641127403</v>
      </c>
      <c r="K1160">
        <v>134.820802767586</v>
      </c>
      <c r="L1160">
        <v>141.12683059769799</v>
      </c>
      <c r="M1160">
        <v>31.187624618389901</v>
      </c>
      <c r="N1160">
        <v>0.41763541352343497</v>
      </c>
      <c r="O1160">
        <v>60.463192721257201</v>
      </c>
      <c r="P1160">
        <v>0.750000000000006</v>
      </c>
    </row>
    <row r="1161" spans="1:17" hidden="1" x14ac:dyDescent="0.3">
      <c r="A1161" t="s">
        <v>2480</v>
      </c>
      <c r="B1161" t="s">
        <v>2481</v>
      </c>
      <c r="C1161" t="s">
        <v>3144</v>
      </c>
      <c r="D1161" t="s">
        <v>233</v>
      </c>
      <c r="E1161">
        <v>2009.27264323499</v>
      </c>
      <c r="F1161">
        <v>811.75</v>
      </c>
      <c r="G1161">
        <v>1.8152057310223</v>
      </c>
      <c r="H1161">
        <v>4.9670124031643903</v>
      </c>
      <c r="I1161">
        <v>23.8335584200968</v>
      </c>
      <c r="J1161">
        <v>-3.9636860543023702</v>
      </c>
      <c r="K1161">
        <v>862.69336992040996</v>
      </c>
      <c r="L1161">
        <v>709.178335524418</v>
      </c>
      <c r="M1161">
        <v>35.625546402803501</v>
      </c>
      <c r="N1161">
        <v>0.95858691555875597</v>
      </c>
      <c r="O1161">
        <v>29.226978749615</v>
      </c>
      <c r="P1161">
        <v>74.931040427549306</v>
      </c>
      <c r="Q1161">
        <v>3.0999608060416E-2</v>
      </c>
    </row>
    <row r="1162" spans="1:17" hidden="1" x14ac:dyDescent="0.3">
      <c r="A1162" t="s">
        <v>2482</v>
      </c>
      <c r="B1162" t="s">
        <v>2483</v>
      </c>
      <c r="C1162" t="s">
        <v>3144</v>
      </c>
      <c r="D1162" t="s">
        <v>766</v>
      </c>
      <c r="E1162">
        <v>2008.4305571349901</v>
      </c>
      <c r="F1162">
        <v>9.4499999999999993</v>
      </c>
      <c r="G1162">
        <v>-70.412338453980695</v>
      </c>
      <c r="H1162">
        <v>14.2017416776009</v>
      </c>
      <c r="I1162">
        <v>-51.440620406782202</v>
      </c>
      <c r="J1162">
        <v>2.5453298077047002</v>
      </c>
      <c r="K1162">
        <v>10.5503603448312</v>
      </c>
      <c r="L1162">
        <v>15.7597469456979</v>
      </c>
      <c r="M1162">
        <v>99.612058987503104</v>
      </c>
      <c r="N1162">
        <v>1.3719868365488099</v>
      </c>
      <c r="O1162">
        <v>142.85714285714201</v>
      </c>
      <c r="P1162">
        <v>38.970588235294102</v>
      </c>
      <c r="Q1162">
        <v>-4.0783642206639999E-2</v>
      </c>
    </row>
    <row r="1163" spans="1:17" hidden="1" x14ac:dyDescent="0.3">
      <c r="A1163" t="s">
        <v>2484</v>
      </c>
      <c r="B1163" t="s">
        <v>2485</v>
      </c>
      <c r="C1163" t="s">
        <v>3144</v>
      </c>
      <c r="D1163" t="s">
        <v>469</v>
      </c>
      <c r="E1163">
        <v>1996.0218245999999</v>
      </c>
      <c r="F1163">
        <v>225.72</v>
      </c>
      <c r="G1163">
        <v>-30.0480459889923</v>
      </c>
      <c r="H1163">
        <v>0.28144490285462997</v>
      </c>
      <c r="I1163">
        <v>-5.6846298227128802</v>
      </c>
      <c r="J1163">
        <v>1.1228238700016999</v>
      </c>
      <c r="K1163">
        <v>248.47602467451901</v>
      </c>
      <c r="L1163">
        <v>239.44648561088101</v>
      </c>
      <c r="M1163">
        <v>33.669864245981003</v>
      </c>
      <c r="N1163">
        <v>0.45771347952851199</v>
      </c>
      <c r="O1163">
        <v>37.116781853623898</v>
      </c>
      <c r="P1163">
        <v>25.0180005538631</v>
      </c>
      <c r="Q1163">
        <v>6.6445405830622001E-2</v>
      </c>
    </row>
    <row r="1164" spans="1:17" hidden="1" x14ac:dyDescent="0.3">
      <c r="A1164" t="s">
        <v>2486</v>
      </c>
      <c r="B1164" t="s">
        <v>2487</v>
      </c>
      <c r="C1164" t="s">
        <v>3144</v>
      </c>
      <c r="D1164" t="s">
        <v>562</v>
      </c>
      <c r="E1164">
        <v>1995.05634255</v>
      </c>
      <c r="F1164">
        <v>96.55</v>
      </c>
      <c r="G1164">
        <v>80.735695594011503</v>
      </c>
      <c r="H1164">
        <v>10.941028451463</v>
      </c>
      <c r="I1164">
        <v>8.1051088411404493</v>
      </c>
      <c r="J1164">
        <v>-3.36028543352533</v>
      </c>
      <c r="K1164">
        <v>96.590917283638206</v>
      </c>
      <c r="L1164">
        <v>80.469918915956299</v>
      </c>
      <c r="M1164">
        <v>39.599674616553202</v>
      </c>
      <c r="N1164">
        <v>1.27208479041573</v>
      </c>
      <c r="O1164">
        <v>34.6452615225271</v>
      </c>
      <c r="P1164">
        <v>141.37499999999901</v>
      </c>
      <c r="Q1164">
        <v>0.18746433668541601</v>
      </c>
    </row>
    <row r="1165" spans="1:17" hidden="1" x14ac:dyDescent="0.3">
      <c r="A1165" t="s">
        <v>2488</v>
      </c>
      <c r="B1165" t="s">
        <v>2489</v>
      </c>
      <c r="C1165" t="s">
        <v>3144</v>
      </c>
      <c r="D1165" t="s">
        <v>524</v>
      </c>
      <c r="E1165">
        <v>1993.030866525</v>
      </c>
      <c r="F1165">
        <v>2237.1</v>
      </c>
      <c r="G1165">
        <v>7.8978929751801301</v>
      </c>
      <c r="H1165">
        <v>-3.5218767294979401</v>
      </c>
      <c r="I1165">
        <v>27.121757299355</v>
      </c>
      <c r="J1165">
        <v>-2.2668615312210498</v>
      </c>
      <c r="K1165">
        <v>2451.8293042461501</v>
      </c>
      <c r="L1165">
        <v>2117.0265897541499</v>
      </c>
      <c r="M1165">
        <v>33.889503720096997</v>
      </c>
      <c r="N1165">
        <v>0.394482306339275</v>
      </c>
      <c r="O1165">
        <v>51.043762013320801</v>
      </c>
      <c r="P1165">
        <v>73.036315117763095</v>
      </c>
      <c r="Q1165">
        <v>-2.6803239783925001E-2</v>
      </c>
    </row>
    <row r="1166" spans="1:17" hidden="1" x14ac:dyDescent="0.3">
      <c r="A1166" t="s">
        <v>2490</v>
      </c>
      <c r="B1166" t="s">
        <v>2491</v>
      </c>
      <c r="C1166" t="s">
        <v>3144</v>
      </c>
      <c r="D1166" t="s">
        <v>1684</v>
      </c>
      <c r="E1166">
        <v>1984.1380216</v>
      </c>
      <c r="F1166">
        <v>64.180000000000007</v>
      </c>
      <c r="G1166">
        <v>4.4684636080940896</v>
      </c>
      <c r="H1166">
        <v>6.5539758251912401</v>
      </c>
      <c r="I1166">
        <v>-4.0009988912625101</v>
      </c>
      <c r="J1166">
        <v>5.0265921962081803</v>
      </c>
      <c r="K1166">
        <v>61.961972971528198</v>
      </c>
      <c r="L1166">
        <v>58.874729324426198</v>
      </c>
      <c r="M1166">
        <v>58.880462682991599</v>
      </c>
      <c r="N1166">
        <v>2.00174137694404</v>
      </c>
      <c r="O1166">
        <v>1.33998130258647</v>
      </c>
      <c r="P1166">
        <v>31.516393442622899</v>
      </c>
      <c r="Q1166">
        <v>-2.8254867209200001E-2</v>
      </c>
    </row>
    <row r="1167" spans="1:17" hidden="1" x14ac:dyDescent="0.3">
      <c r="A1167" t="s">
        <v>2492</v>
      </c>
      <c r="B1167" t="s">
        <v>2493</v>
      </c>
      <c r="C1167" t="s">
        <v>3144</v>
      </c>
      <c r="D1167" t="s">
        <v>287</v>
      </c>
      <c r="E1167">
        <v>1983.5778415899999</v>
      </c>
      <c r="F1167">
        <v>1269.3499999999999</v>
      </c>
      <c r="G1167">
        <v>-33.534930673331601</v>
      </c>
      <c r="H1167">
        <v>-1.48035617998221</v>
      </c>
      <c r="I1167">
        <v>-12.7449348740163</v>
      </c>
      <c r="J1167">
        <v>2.2482268115927799</v>
      </c>
      <c r="K1167">
        <v>1306.67909668736</v>
      </c>
      <c r="L1167">
        <v>1313.9397604308399</v>
      </c>
      <c r="M1167">
        <v>28.848129255629399</v>
      </c>
      <c r="N1167">
        <v>0.568609739062237</v>
      </c>
      <c r="O1167">
        <v>20.0338756056249</v>
      </c>
      <c r="P1167">
        <v>10.773191377956101</v>
      </c>
      <c r="Q1167">
        <v>2.5668004907470001E-3</v>
      </c>
    </row>
    <row r="1168" spans="1:17" hidden="1" x14ac:dyDescent="0.3">
      <c r="A1168" t="s">
        <v>2494</v>
      </c>
      <c r="B1168" t="s">
        <v>2495</v>
      </c>
      <c r="C1168" t="s">
        <v>3144</v>
      </c>
      <c r="D1168" t="s">
        <v>1386</v>
      </c>
      <c r="E1168">
        <v>1982.5688769000001</v>
      </c>
      <c r="F1168">
        <v>704.45</v>
      </c>
      <c r="G1168">
        <v>63.305594396014698</v>
      </c>
      <c r="H1168">
        <v>2.1368415380362999</v>
      </c>
      <c r="I1168">
        <v>28.521339859025201</v>
      </c>
      <c r="J1168">
        <v>1.28660264189062</v>
      </c>
      <c r="K1168">
        <v>700.88776631273697</v>
      </c>
      <c r="L1168">
        <v>579.18383814285505</v>
      </c>
      <c r="M1168">
        <v>42.341117879574497</v>
      </c>
      <c r="N1168">
        <v>0.319328503410932</v>
      </c>
      <c r="O1168">
        <v>28.043154233799399</v>
      </c>
      <c r="P1168">
        <v>98.464572474996402</v>
      </c>
      <c r="Q1168">
        <v>6.5405268524032001E-2</v>
      </c>
    </row>
    <row r="1169" spans="1:17" hidden="1" x14ac:dyDescent="0.3">
      <c r="A1169" t="s">
        <v>2496</v>
      </c>
      <c r="B1169" t="s">
        <v>2497</v>
      </c>
      <c r="C1169" t="s">
        <v>3144</v>
      </c>
      <c r="D1169" t="s">
        <v>167</v>
      </c>
      <c r="E1169">
        <v>1981.4838749999999</v>
      </c>
      <c r="F1169">
        <v>1973.6</v>
      </c>
      <c r="G1169">
        <v>-25.233794987781799</v>
      </c>
      <c r="H1169">
        <v>-7.5301974044921796</v>
      </c>
      <c r="I1169">
        <v>-13.898310859373799</v>
      </c>
      <c r="J1169">
        <v>3.5392203740149299</v>
      </c>
      <c r="K1169">
        <v>2112.3337758717798</v>
      </c>
      <c r="L1169">
        <v>2088.3116489716399</v>
      </c>
      <c r="M1169">
        <v>23.107782003116998</v>
      </c>
      <c r="N1169">
        <v>0.53676483054439394</v>
      </c>
      <c r="O1169">
        <v>40.793473854884397</v>
      </c>
      <c r="P1169">
        <v>16.781065088757298</v>
      </c>
      <c r="Q1169">
        <v>9.0770388991429002E-2</v>
      </c>
    </row>
    <row r="1170" spans="1:17" hidden="1" x14ac:dyDescent="0.3">
      <c r="A1170" t="s">
        <v>2498</v>
      </c>
      <c r="B1170" t="s">
        <v>2499</v>
      </c>
      <c r="C1170" t="s">
        <v>3144</v>
      </c>
      <c r="D1170" t="s">
        <v>21</v>
      </c>
      <c r="E1170">
        <v>1978.9450997849999</v>
      </c>
      <c r="F1170">
        <v>209.32</v>
      </c>
      <c r="G1170">
        <v>-68.973294012760107</v>
      </c>
      <c r="H1170">
        <v>-6.7355968416127103</v>
      </c>
      <c r="I1170">
        <v>-47.296284589101198</v>
      </c>
      <c r="J1170">
        <v>0.73728664065262395</v>
      </c>
      <c r="K1170">
        <v>235.66122802070899</v>
      </c>
      <c r="M1170">
        <v>27.0549545052416</v>
      </c>
      <c r="N1170">
        <v>0.78515578886427695</v>
      </c>
      <c r="O1170">
        <v>102.417351423657</v>
      </c>
      <c r="P1170">
        <v>2.10731707317073</v>
      </c>
    </row>
    <row r="1171" spans="1:17" hidden="1" x14ac:dyDescent="0.3">
      <c r="A1171" t="s">
        <v>2500</v>
      </c>
      <c r="B1171" t="s">
        <v>2501</v>
      </c>
      <c r="C1171" t="s">
        <v>3144</v>
      </c>
      <c r="D1171" t="s">
        <v>271</v>
      </c>
      <c r="E1171">
        <v>1969.28</v>
      </c>
      <c r="F1171">
        <v>586.20000000000005</v>
      </c>
      <c r="G1171">
        <v>61.840580651186499</v>
      </c>
      <c r="H1171">
        <v>5.9930330526940399</v>
      </c>
      <c r="I1171">
        <v>-0.68892381295818605</v>
      </c>
      <c r="J1171">
        <v>23.648823131914799</v>
      </c>
      <c r="K1171">
        <v>575.05402361379299</v>
      </c>
      <c r="L1171">
        <v>508.77698498900298</v>
      </c>
      <c r="M1171">
        <v>65.479290929059502</v>
      </c>
      <c r="N1171">
        <v>3.6212843733984199</v>
      </c>
      <c r="O1171">
        <v>11.9071989082224</v>
      </c>
      <c r="P1171">
        <v>105.036726128016</v>
      </c>
      <c r="Q1171">
        <v>0.14939475905927299</v>
      </c>
    </row>
    <row r="1172" spans="1:17" hidden="1" x14ac:dyDescent="0.3">
      <c r="A1172" t="s">
        <v>2502</v>
      </c>
      <c r="B1172" t="s">
        <v>2503</v>
      </c>
      <c r="C1172" t="s">
        <v>3144</v>
      </c>
      <c r="D1172" t="s">
        <v>1361</v>
      </c>
      <c r="E1172">
        <v>1964.4920622249999</v>
      </c>
      <c r="F1172">
        <v>727.15</v>
      </c>
      <c r="G1172">
        <v>-18.7013128325727</v>
      </c>
      <c r="H1172">
        <v>-3.5291647102212198</v>
      </c>
      <c r="I1172">
        <v>18.0184683428154</v>
      </c>
      <c r="J1172">
        <v>2.0505653527411698</v>
      </c>
      <c r="K1172">
        <v>794.26875553400703</v>
      </c>
      <c r="L1172">
        <v>721.67699718591098</v>
      </c>
      <c r="M1172">
        <v>41.394760788691997</v>
      </c>
      <c r="N1172">
        <v>0.478357621310466</v>
      </c>
      <c r="O1172">
        <v>37.316922230626403</v>
      </c>
      <c r="P1172">
        <v>61.052048726467298</v>
      </c>
      <c r="Q1172">
        <v>-3.4608623694817001E-2</v>
      </c>
    </row>
    <row r="1173" spans="1:17" hidden="1" x14ac:dyDescent="0.3">
      <c r="A1173" t="s">
        <v>2504</v>
      </c>
      <c r="B1173" t="s">
        <v>2505</v>
      </c>
      <c r="C1173" t="s">
        <v>3144</v>
      </c>
      <c r="D1173" t="s">
        <v>436</v>
      </c>
      <c r="E1173">
        <v>1963.3721969639901</v>
      </c>
      <c r="F1173">
        <v>123.03</v>
      </c>
      <c r="G1173">
        <v>86.322495788763106</v>
      </c>
      <c r="H1173">
        <v>-10.2220486647032</v>
      </c>
      <c r="I1173">
        <v>14.1992504107144</v>
      </c>
      <c r="J1173">
        <v>3.65761283841</v>
      </c>
      <c r="K1173">
        <v>135.67635735049299</v>
      </c>
      <c r="L1173">
        <v>115.076846453172</v>
      </c>
      <c r="M1173">
        <v>33.050817667168999</v>
      </c>
      <c r="N1173">
        <v>0.26169401341636001</v>
      </c>
      <c r="O1173">
        <v>33.625944891489802</v>
      </c>
      <c r="P1173">
        <v>121.078167115902</v>
      </c>
      <c r="Q1173">
        <v>0.102297669918158</v>
      </c>
    </row>
    <row r="1174" spans="1:17" hidden="1" x14ac:dyDescent="0.3">
      <c r="A1174" t="s">
        <v>2506</v>
      </c>
      <c r="B1174" t="s">
        <v>2507</v>
      </c>
      <c r="C1174" t="s">
        <v>3144</v>
      </c>
      <c r="D1174" t="s">
        <v>766</v>
      </c>
      <c r="E1174">
        <v>1962.102771075</v>
      </c>
      <c r="F1174">
        <v>747.9</v>
      </c>
      <c r="G1174">
        <v>10.8260160583696</v>
      </c>
      <c r="H1174">
        <v>-8.8884355781870408</v>
      </c>
      <c r="I1174">
        <v>-35.162587051147902</v>
      </c>
      <c r="J1174">
        <v>1.1497327912177699</v>
      </c>
      <c r="K1174">
        <v>816.80706705256102</v>
      </c>
      <c r="L1174">
        <v>806.60127649638002</v>
      </c>
      <c r="M1174">
        <v>25.952468629623599</v>
      </c>
      <c r="N1174">
        <v>0.62905743122541502</v>
      </c>
      <c r="O1174">
        <v>73.820029415697206</v>
      </c>
      <c r="P1174">
        <v>48.392857142857103</v>
      </c>
      <c r="Q1174">
        <v>0.17967270009575101</v>
      </c>
    </row>
    <row r="1175" spans="1:17" hidden="1" x14ac:dyDescent="0.3">
      <c r="A1175" t="s">
        <v>2508</v>
      </c>
      <c r="B1175" t="s">
        <v>2509</v>
      </c>
      <c r="C1175" t="s">
        <v>3144</v>
      </c>
      <c r="D1175" t="s">
        <v>190</v>
      </c>
      <c r="E1175">
        <v>1958.94284025</v>
      </c>
      <c r="F1175">
        <v>301.8</v>
      </c>
      <c r="G1175">
        <v>23.835449156638699</v>
      </c>
      <c r="H1175">
        <v>-5.4920121125749297</v>
      </c>
      <c r="I1175">
        <v>1.60012134747943</v>
      </c>
      <c r="J1175">
        <v>-1.36408409445132</v>
      </c>
      <c r="K1175">
        <v>337.32532525991297</v>
      </c>
      <c r="L1175">
        <v>303.992344636371</v>
      </c>
      <c r="M1175">
        <v>23.134895913119099</v>
      </c>
      <c r="N1175">
        <v>0.25478757607225799</v>
      </c>
      <c r="O1175">
        <v>31.146454605699098</v>
      </c>
      <c r="P1175">
        <v>58.002198837757099</v>
      </c>
      <c r="Q1175">
        <v>0.154483540168947</v>
      </c>
    </row>
    <row r="1176" spans="1:17" hidden="1" x14ac:dyDescent="0.3">
      <c r="A1176" t="s">
        <v>2510</v>
      </c>
      <c r="B1176" t="s">
        <v>2511</v>
      </c>
      <c r="C1176" t="s">
        <v>3144</v>
      </c>
      <c r="D1176" t="s">
        <v>485</v>
      </c>
      <c r="E1176">
        <v>1955.24319375</v>
      </c>
      <c r="F1176">
        <v>962.6</v>
      </c>
      <c r="G1176">
        <v>302.13355816664898</v>
      </c>
      <c r="H1176">
        <v>-7.05676560086079</v>
      </c>
      <c r="I1176">
        <v>54.763085021017702</v>
      </c>
      <c r="J1176">
        <v>16.310150464383099</v>
      </c>
      <c r="K1176">
        <v>923.23165075617601</v>
      </c>
      <c r="L1176">
        <v>668.54807744532798</v>
      </c>
      <c r="M1176">
        <v>62.039491694878798</v>
      </c>
      <c r="N1176">
        <v>0.91837764002351097</v>
      </c>
      <c r="O1176">
        <v>26.231040930812298</v>
      </c>
      <c r="P1176">
        <v>328.29810901001099</v>
      </c>
      <c r="Q1176">
        <v>0.20976770326549701</v>
      </c>
    </row>
    <row r="1177" spans="1:17" hidden="1" x14ac:dyDescent="0.3">
      <c r="A1177" t="s">
        <v>2512</v>
      </c>
      <c r="B1177" t="s">
        <v>2513</v>
      </c>
      <c r="C1177" t="s">
        <v>3144</v>
      </c>
      <c r="D1177" t="s">
        <v>276</v>
      </c>
      <c r="E1177">
        <v>1950.4441296699999</v>
      </c>
      <c r="F1177">
        <v>52.68</v>
      </c>
      <c r="G1177">
        <v>-39.847833802895501</v>
      </c>
      <c r="H1177">
        <v>-7.3067799052853601</v>
      </c>
      <c r="I1177">
        <v>-13.0605313198882</v>
      </c>
      <c r="J1177">
        <v>6.2097423441641299E-2</v>
      </c>
      <c r="K1177">
        <v>58.546578206824599</v>
      </c>
      <c r="L1177">
        <v>59.372674492257097</v>
      </c>
      <c r="M1177">
        <v>40.225541161397402</v>
      </c>
      <c r="N1177">
        <v>0.33890644653864199</v>
      </c>
      <c r="O1177">
        <v>60.500824835832098</v>
      </c>
      <c r="P1177">
        <v>39.5834487375351</v>
      </c>
    </row>
    <row r="1178" spans="1:17" hidden="1" x14ac:dyDescent="0.3">
      <c r="A1178" t="s">
        <v>2514</v>
      </c>
      <c r="B1178" t="s">
        <v>2515</v>
      </c>
      <c r="C1178" t="s">
        <v>3144</v>
      </c>
      <c r="D1178" t="s">
        <v>406</v>
      </c>
      <c r="E1178">
        <v>1943.7432504999999</v>
      </c>
      <c r="F1178">
        <v>1497.05</v>
      </c>
      <c r="G1178">
        <v>48.990474311663903</v>
      </c>
      <c r="H1178">
        <v>0.60671362371628201</v>
      </c>
      <c r="I1178">
        <v>71.864821577714494</v>
      </c>
      <c r="J1178">
        <v>4.0461474729967799</v>
      </c>
      <c r="K1178">
        <v>1462.99644583186</v>
      </c>
      <c r="L1178">
        <v>1187.4454029917999</v>
      </c>
      <c r="M1178">
        <v>53.239715855375103</v>
      </c>
      <c r="N1178">
        <v>0.29642527161992099</v>
      </c>
      <c r="O1178">
        <v>10.21341972546</v>
      </c>
      <c r="P1178">
        <v>113.925407259216</v>
      </c>
      <c r="Q1178">
        <v>3.1327897784815997E-2</v>
      </c>
    </row>
    <row r="1179" spans="1:17" hidden="1" x14ac:dyDescent="0.3">
      <c r="A1179" t="s">
        <v>2516</v>
      </c>
      <c r="B1179" t="s">
        <v>2517</v>
      </c>
      <c r="C1179" t="s">
        <v>3144</v>
      </c>
      <c r="D1179" t="s">
        <v>2518</v>
      </c>
      <c r="E1179">
        <v>1937.680387165</v>
      </c>
      <c r="F1179">
        <v>1705.7</v>
      </c>
      <c r="G1179">
        <v>306.09596613585802</v>
      </c>
      <c r="H1179">
        <v>-6.15498183425614</v>
      </c>
      <c r="I1179">
        <v>21.6950834497564</v>
      </c>
      <c r="J1179">
        <v>-3.6879708621579801</v>
      </c>
      <c r="K1179">
        <v>1867.31625844376</v>
      </c>
      <c r="L1179">
        <v>1517.7900517026901</v>
      </c>
      <c r="M1179">
        <v>37.322347909677802</v>
      </c>
      <c r="N1179">
        <v>0.54785554381747603</v>
      </c>
      <c r="O1179">
        <v>32.496922084774504</v>
      </c>
      <c r="P1179">
        <v>384.22995031937501</v>
      </c>
      <c r="Q1179">
        <v>0.23913984882314401</v>
      </c>
    </row>
    <row r="1180" spans="1:17" hidden="1" x14ac:dyDescent="0.3">
      <c r="A1180" t="s">
        <v>2519</v>
      </c>
      <c r="B1180" t="s">
        <v>2520</v>
      </c>
      <c r="C1180" t="s">
        <v>3144</v>
      </c>
      <c r="D1180" t="s">
        <v>398</v>
      </c>
      <c r="E1180">
        <v>1919.075004</v>
      </c>
      <c r="F1180">
        <v>798.9</v>
      </c>
      <c r="G1180">
        <v>116.625298723573</v>
      </c>
      <c r="H1180">
        <v>-7.8500636719094903</v>
      </c>
      <c r="I1180">
        <v>-4.37773405805829</v>
      </c>
      <c r="J1180">
        <v>-1.3320658064519799</v>
      </c>
      <c r="K1180">
        <v>876.13504650798495</v>
      </c>
      <c r="L1180">
        <v>723.99240331181397</v>
      </c>
      <c r="M1180">
        <v>22.924385387737399</v>
      </c>
      <c r="N1180">
        <v>0.28748571487403302</v>
      </c>
      <c r="O1180">
        <v>29.5531355613969</v>
      </c>
      <c r="P1180">
        <v>166.29999999999899</v>
      </c>
      <c r="Q1180">
        <v>0.15694029349871599</v>
      </c>
    </row>
    <row r="1181" spans="1:17" hidden="1" x14ac:dyDescent="0.3">
      <c r="A1181" t="s">
        <v>2521</v>
      </c>
      <c r="B1181" t="s">
        <v>2522</v>
      </c>
      <c r="C1181" t="s">
        <v>3144</v>
      </c>
      <c r="D1181" t="s">
        <v>325</v>
      </c>
      <c r="E1181">
        <v>1913.9692600000001</v>
      </c>
      <c r="F1181">
        <v>1331.85</v>
      </c>
      <c r="G1181">
        <v>357.79257124966199</v>
      </c>
      <c r="H1181">
        <v>8.0193949659797497</v>
      </c>
      <c r="I1181">
        <v>47.236999308705599</v>
      </c>
      <c r="J1181">
        <v>-1.23613728722585</v>
      </c>
      <c r="K1181">
        <v>1368.1945516763501</v>
      </c>
      <c r="L1181">
        <v>987.48105443756401</v>
      </c>
      <c r="M1181">
        <v>49.548127688237102</v>
      </c>
      <c r="N1181">
        <v>0.72685537910630005</v>
      </c>
      <c r="O1181">
        <v>21.627810939670301</v>
      </c>
      <c r="P1181">
        <v>408.24270177446999</v>
      </c>
      <c r="Q1181">
        <v>0.207515428810297</v>
      </c>
    </row>
    <row r="1182" spans="1:17" hidden="1" x14ac:dyDescent="0.3">
      <c r="A1182" t="s">
        <v>2523</v>
      </c>
      <c r="B1182" t="s">
        <v>2524</v>
      </c>
      <c r="C1182" t="s">
        <v>3144</v>
      </c>
      <c r="D1182" t="s">
        <v>190</v>
      </c>
      <c r="E1182">
        <v>1911.62488248</v>
      </c>
      <c r="F1182">
        <v>737.1</v>
      </c>
      <c r="G1182">
        <v>113.542766229809</v>
      </c>
      <c r="H1182">
        <v>-49.2925604080189</v>
      </c>
      <c r="I1182">
        <v>69.863727419304695</v>
      </c>
      <c r="J1182">
        <v>-8.5181381959486799</v>
      </c>
      <c r="K1182">
        <v>756.77977564950697</v>
      </c>
      <c r="L1182">
        <v>532.15078644063306</v>
      </c>
      <c r="M1182">
        <v>33.042616403869502</v>
      </c>
      <c r="N1182">
        <v>0.60995231807402495</v>
      </c>
      <c r="O1182">
        <v>41.086691086691097</v>
      </c>
      <c r="P1182">
        <v>161.128332300062</v>
      </c>
      <c r="Q1182">
        <v>0.20302579189683401</v>
      </c>
    </row>
    <row r="1183" spans="1:17" hidden="1" x14ac:dyDescent="0.3">
      <c r="A1183" t="s">
        <v>2525</v>
      </c>
      <c r="B1183" t="s">
        <v>2526</v>
      </c>
      <c r="C1183" t="s">
        <v>3144</v>
      </c>
      <c r="D1183" t="s">
        <v>190</v>
      </c>
      <c r="E1183">
        <v>1910.635254</v>
      </c>
      <c r="F1183">
        <v>419.25</v>
      </c>
      <c r="G1183">
        <v>-33.676132577312202</v>
      </c>
      <c r="H1183">
        <v>1.61662205377718</v>
      </c>
      <c r="I1183">
        <v>-10.267287349632801</v>
      </c>
      <c r="J1183">
        <v>4.2823348681360196</v>
      </c>
      <c r="K1183">
        <v>433.58484260724202</v>
      </c>
      <c r="L1183">
        <v>424.916831514195</v>
      </c>
      <c r="M1183">
        <v>48.7526809602047</v>
      </c>
      <c r="N1183">
        <v>1.9323168461951401</v>
      </c>
      <c r="O1183">
        <v>23.7924865831842</v>
      </c>
      <c r="P1183">
        <v>17.371220604703201</v>
      </c>
      <c r="Q1183">
        <v>-3.6146410774951003E-2</v>
      </c>
    </row>
    <row r="1184" spans="1:17" hidden="1" x14ac:dyDescent="0.3">
      <c r="A1184" t="s">
        <v>2527</v>
      </c>
      <c r="B1184" t="s">
        <v>2528</v>
      </c>
      <c r="C1184" t="s">
        <v>3144</v>
      </c>
      <c r="D1184" t="s">
        <v>1684</v>
      </c>
      <c r="E1184">
        <v>1906.0882018</v>
      </c>
      <c r="F1184">
        <v>65.760000000000005</v>
      </c>
      <c r="G1184">
        <v>4.5970319762848302</v>
      </c>
      <c r="H1184">
        <v>5.63364837676653</v>
      </c>
      <c r="I1184">
        <v>-4.1230531707323799</v>
      </c>
      <c r="J1184">
        <v>4.1616751481532601</v>
      </c>
      <c r="K1184">
        <v>63.505993498572998</v>
      </c>
      <c r="L1184">
        <v>60.366037516871998</v>
      </c>
      <c r="M1184">
        <v>59.453032016997597</v>
      </c>
      <c r="N1184">
        <v>1.0276882681950501</v>
      </c>
      <c r="O1184">
        <v>2.7220194647201899</v>
      </c>
      <c r="P1184">
        <v>31.388611388611299</v>
      </c>
      <c r="Q1184">
        <v>-2.8326200589973E-2</v>
      </c>
    </row>
    <row r="1185" spans="1:17" hidden="1" x14ac:dyDescent="0.3">
      <c r="A1185" t="s">
        <v>2529</v>
      </c>
      <c r="B1185" t="s">
        <v>2530</v>
      </c>
      <c r="C1185" t="s">
        <v>3144</v>
      </c>
      <c r="D1185" t="s">
        <v>1684</v>
      </c>
      <c r="E1185">
        <v>1905.052968</v>
      </c>
      <c r="F1185">
        <v>65.81</v>
      </c>
      <c r="G1185">
        <v>4.2555839168448699</v>
      </c>
      <c r="H1185">
        <v>5.8207873032858499</v>
      </c>
      <c r="I1185">
        <v>-3.92258633150227</v>
      </c>
      <c r="J1185">
        <v>4.3596714645008596</v>
      </c>
      <c r="K1185">
        <v>63.496464665063797</v>
      </c>
      <c r="L1185">
        <v>60.343593436771499</v>
      </c>
      <c r="M1185">
        <v>55.931821315525497</v>
      </c>
      <c r="N1185">
        <v>1.0624561374414101</v>
      </c>
      <c r="O1185">
        <v>4.5433824646709997</v>
      </c>
      <c r="P1185">
        <v>32.361222847948497</v>
      </c>
      <c r="Q1185">
        <v>-2.9924776916618E-2</v>
      </c>
    </row>
    <row r="1186" spans="1:17" hidden="1" x14ac:dyDescent="0.3">
      <c r="A1186" t="s">
        <v>2531</v>
      </c>
      <c r="B1186" t="s">
        <v>2532</v>
      </c>
      <c r="C1186" t="s">
        <v>3144</v>
      </c>
      <c r="D1186" t="s">
        <v>745</v>
      </c>
      <c r="E1186">
        <v>1901.11000107</v>
      </c>
      <c r="F1186">
        <v>784.97</v>
      </c>
      <c r="G1186">
        <v>40.648038144461999</v>
      </c>
      <c r="H1186">
        <v>1.50553391951489</v>
      </c>
      <c r="I1186">
        <v>6.9640048904387397</v>
      </c>
      <c r="J1186">
        <v>1.17255163930745</v>
      </c>
      <c r="K1186">
        <v>794.21378043447601</v>
      </c>
      <c r="L1186">
        <v>704.74093349168197</v>
      </c>
      <c r="M1186">
        <v>43.078312623575101</v>
      </c>
      <c r="N1186">
        <v>1.31599382411411</v>
      </c>
      <c r="O1186">
        <v>5.7365249627374197</v>
      </c>
      <c r="P1186">
        <v>76.974411002141807</v>
      </c>
      <c r="Q1186">
        <v>-3.6227040049000002E-5</v>
      </c>
    </row>
    <row r="1187" spans="1:17" hidden="1" x14ac:dyDescent="0.3">
      <c r="A1187" t="s">
        <v>2533</v>
      </c>
      <c r="B1187" t="s">
        <v>2534</v>
      </c>
      <c r="C1187" t="s">
        <v>3144</v>
      </c>
      <c r="D1187" t="s">
        <v>1971</v>
      </c>
      <c r="E1187">
        <v>1892.19061435</v>
      </c>
      <c r="F1187">
        <v>165.93</v>
      </c>
      <c r="G1187">
        <v>-30.334345818816001</v>
      </c>
      <c r="H1187">
        <v>1.4299496545880599</v>
      </c>
      <c r="I1187">
        <v>-18.7651272062459</v>
      </c>
      <c r="J1187">
        <v>4.2428642554700904</v>
      </c>
      <c r="K1187">
        <v>167.628565889687</v>
      </c>
      <c r="L1187">
        <v>169.56450981035101</v>
      </c>
      <c r="M1187">
        <v>50.492201486151103</v>
      </c>
      <c r="N1187">
        <v>1.4727449158536701</v>
      </c>
      <c r="O1187">
        <v>31.260169951184199</v>
      </c>
      <c r="P1187">
        <v>11.963562753036401</v>
      </c>
      <c r="Q1187">
        <v>-9.2201180843781996E-2</v>
      </c>
    </row>
    <row r="1188" spans="1:17" hidden="1" x14ac:dyDescent="0.3">
      <c r="A1188" t="s">
        <v>2535</v>
      </c>
      <c r="B1188" t="s">
        <v>2536</v>
      </c>
      <c r="C1188" t="s">
        <v>3144</v>
      </c>
      <c r="D1188" t="s">
        <v>161</v>
      </c>
      <c r="E1188">
        <v>1887.0146999999999</v>
      </c>
      <c r="F1188">
        <v>1692</v>
      </c>
      <c r="G1188">
        <v>240.90346087157499</v>
      </c>
      <c r="H1188">
        <v>-16.614448794147599</v>
      </c>
      <c r="I1188">
        <v>20.102729843966902</v>
      </c>
      <c r="J1188">
        <v>-2.0539302905643102</v>
      </c>
      <c r="K1188">
        <v>1904.7648998975701</v>
      </c>
      <c r="L1188">
        <v>1505.84837289812</v>
      </c>
      <c r="M1188">
        <v>31.438534730682399</v>
      </c>
      <c r="N1188">
        <v>0.812848313200354</v>
      </c>
      <c r="O1188">
        <v>38.634751773049601</v>
      </c>
      <c r="P1188">
        <v>282.80542986425303</v>
      </c>
      <c r="Q1188">
        <v>0.17159877683591701</v>
      </c>
    </row>
    <row r="1189" spans="1:17" hidden="1" x14ac:dyDescent="0.3">
      <c r="A1189" t="s">
        <v>2537</v>
      </c>
      <c r="B1189" t="s">
        <v>2538</v>
      </c>
      <c r="C1189" t="s">
        <v>3144</v>
      </c>
      <c r="D1189" t="s">
        <v>524</v>
      </c>
      <c r="E1189">
        <v>1881.62291712</v>
      </c>
      <c r="F1189">
        <v>291.85000000000002</v>
      </c>
      <c r="G1189">
        <v>46.221745671700702</v>
      </c>
      <c r="H1189">
        <v>26.128581480053299</v>
      </c>
      <c r="I1189">
        <v>94.026021927874098</v>
      </c>
      <c r="J1189">
        <v>11.737446351177301</v>
      </c>
      <c r="K1189">
        <v>249.27245463605101</v>
      </c>
      <c r="L1189">
        <v>182.040195344209</v>
      </c>
      <c r="M1189">
        <v>53.435773139585898</v>
      </c>
      <c r="N1189">
        <v>0.96137473703727605</v>
      </c>
      <c r="O1189">
        <v>25.842042144937398</v>
      </c>
      <c r="P1189">
        <v>159.76858032932799</v>
      </c>
      <c r="Q1189">
        <v>1.2359414576749999E-2</v>
      </c>
    </row>
    <row r="1190" spans="1:17" hidden="1" x14ac:dyDescent="0.3">
      <c r="A1190" t="s">
        <v>2539</v>
      </c>
      <c r="B1190" t="s">
        <v>2540</v>
      </c>
      <c r="C1190" t="s">
        <v>3144</v>
      </c>
      <c r="D1190" t="s">
        <v>562</v>
      </c>
      <c r="E1190">
        <v>1877.0727636900001</v>
      </c>
      <c r="F1190">
        <v>351.65</v>
      </c>
      <c r="G1190">
        <v>-24.7221738060036</v>
      </c>
      <c r="H1190">
        <v>-30.207436061585899</v>
      </c>
      <c r="I1190">
        <v>-23.319830166178502</v>
      </c>
      <c r="J1190">
        <v>1.8255123532762301</v>
      </c>
      <c r="K1190">
        <v>463.12345930241599</v>
      </c>
      <c r="L1190">
        <v>426.99889617454801</v>
      </c>
      <c r="M1190">
        <v>35.503224778181398</v>
      </c>
      <c r="N1190">
        <v>0.56466445993786496</v>
      </c>
      <c r="O1190">
        <v>77.733541874022393</v>
      </c>
      <c r="P1190">
        <v>35.249999999999901</v>
      </c>
    </row>
    <row r="1191" spans="1:17" hidden="1" x14ac:dyDescent="0.3">
      <c r="A1191" t="s">
        <v>2541</v>
      </c>
      <c r="B1191" t="s">
        <v>2542</v>
      </c>
      <c r="C1191" t="s">
        <v>3144</v>
      </c>
      <c r="D1191" t="s">
        <v>292</v>
      </c>
      <c r="E1191">
        <v>1871.6396257500001</v>
      </c>
      <c r="F1191">
        <v>289.39999999999998</v>
      </c>
      <c r="G1191">
        <v>-3.82255126610485</v>
      </c>
      <c r="H1191">
        <v>-6.0230578642089103</v>
      </c>
      <c r="I1191">
        <v>-34.406846962482497</v>
      </c>
      <c r="J1191">
        <v>-1.2902090817724501</v>
      </c>
      <c r="K1191">
        <v>318.36542336873902</v>
      </c>
      <c r="L1191">
        <v>314.06694976709599</v>
      </c>
      <c r="M1191">
        <v>24.1246649382953</v>
      </c>
      <c r="N1191">
        <v>0.491770671622414</v>
      </c>
      <c r="O1191">
        <v>46.043538355217699</v>
      </c>
      <c r="P1191">
        <v>36.060178655383098</v>
      </c>
      <c r="Q1191">
        <v>8.1435457585420007E-2</v>
      </c>
    </row>
    <row r="1192" spans="1:17" hidden="1" x14ac:dyDescent="0.3">
      <c r="A1192" t="s">
        <v>2543</v>
      </c>
      <c r="B1192" t="s">
        <v>2544</v>
      </c>
      <c r="C1192" t="s">
        <v>3144</v>
      </c>
      <c r="D1192" t="s">
        <v>543</v>
      </c>
      <c r="E1192">
        <v>1870.064159064</v>
      </c>
      <c r="F1192">
        <v>179.04</v>
      </c>
      <c r="G1192">
        <v>9.0109870954836104</v>
      </c>
      <c r="H1192">
        <v>-11.804764951120299</v>
      </c>
      <c r="I1192">
        <v>25.7574655597221</v>
      </c>
      <c r="J1192">
        <v>-3.9252184937196599</v>
      </c>
      <c r="K1192">
        <v>192.161674196012</v>
      </c>
      <c r="L1192">
        <v>161.38188572827099</v>
      </c>
      <c r="M1192">
        <v>18.639248838405699</v>
      </c>
      <c r="N1192">
        <v>0.57893349868801203</v>
      </c>
      <c r="O1192">
        <v>28.960008936550398</v>
      </c>
      <c r="P1192">
        <v>63.3576642335766</v>
      </c>
      <c r="Q1192">
        <v>0.109832713302651</v>
      </c>
    </row>
    <row r="1193" spans="1:17" hidden="1" x14ac:dyDescent="0.3">
      <c r="A1193" t="s">
        <v>2545</v>
      </c>
      <c r="B1193" t="s">
        <v>2546</v>
      </c>
      <c r="C1193" t="s">
        <v>3144</v>
      </c>
      <c r="D1193" t="s">
        <v>143</v>
      </c>
      <c r="E1193">
        <v>1865.0263395720001</v>
      </c>
      <c r="F1193">
        <v>105.9</v>
      </c>
      <c r="G1193">
        <v>-9.3122271932656903E-2</v>
      </c>
      <c r="H1193">
        <v>-13.395105108303399</v>
      </c>
      <c r="I1193">
        <v>-31.7498921217759</v>
      </c>
      <c r="J1193">
        <v>1.4439533073192901</v>
      </c>
      <c r="K1193">
        <v>119.847670896355</v>
      </c>
      <c r="L1193">
        <v>124.65683819927</v>
      </c>
      <c r="M1193">
        <v>22.886646675498099</v>
      </c>
      <c r="N1193">
        <v>0.45130336471126298</v>
      </c>
      <c r="O1193">
        <v>159.112370160528</v>
      </c>
      <c r="P1193">
        <v>31.226765799256501</v>
      </c>
    </row>
    <row r="1194" spans="1:17" hidden="1" x14ac:dyDescent="0.3">
      <c r="A1194" t="s">
        <v>2547</v>
      </c>
      <c r="B1194" t="s">
        <v>2548</v>
      </c>
      <c r="C1194" t="s">
        <v>3144</v>
      </c>
      <c r="D1194" t="s">
        <v>190</v>
      </c>
      <c r="E1194">
        <v>1851.556668945</v>
      </c>
      <c r="F1194">
        <v>1061.9000000000001</v>
      </c>
      <c r="G1194">
        <v>2.6989889903867299</v>
      </c>
      <c r="H1194">
        <v>-10.1462568249206</v>
      </c>
      <c r="I1194">
        <v>31.7057096539938</v>
      </c>
      <c r="J1194">
        <v>1.2318720692796601</v>
      </c>
      <c r="K1194">
        <v>1118.2203439073601</v>
      </c>
      <c r="L1194">
        <v>924.67373159903798</v>
      </c>
      <c r="M1194">
        <v>37.464610383798899</v>
      </c>
      <c r="N1194">
        <v>0.18401523747556101</v>
      </c>
      <c r="O1194">
        <v>43.987192767680497</v>
      </c>
      <c r="P1194">
        <v>68.288431061806605</v>
      </c>
      <c r="Q1194">
        <v>0.102576956304571</v>
      </c>
    </row>
    <row r="1195" spans="1:17" hidden="1" x14ac:dyDescent="0.3">
      <c r="A1195" t="s">
        <v>2549</v>
      </c>
      <c r="B1195" t="s">
        <v>2550</v>
      </c>
      <c r="C1195" t="s">
        <v>3144</v>
      </c>
      <c r="D1195" t="s">
        <v>51</v>
      </c>
      <c r="E1195">
        <v>1847.4829908449999</v>
      </c>
      <c r="F1195">
        <v>851.35</v>
      </c>
      <c r="G1195">
        <v>107.43402234912</v>
      </c>
      <c r="H1195">
        <v>-0.89721893803442399</v>
      </c>
      <c r="I1195">
        <v>47.142500742785202</v>
      </c>
      <c r="J1195">
        <v>9.2904107301771894</v>
      </c>
      <c r="K1195">
        <v>830.11235425019697</v>
      </c>
      <c r="L1195">
        <v>659.41722875121502</v>
      </c>
      <c r="M1195">
        <v>62.138015408708</v>
      </c>
      <c r="N1195">
        <v>0.48230777542321401</v>
      </c>
      <c r="O1195">
        <v>11.8341457684853</v>
      </c>
      <c r="P1195">
        <v>173.21887034659801</v>
      </c>
      <c r="Q1195">
        <v>9.5410195515054003E-2</v>
      </c>
    </row>
    <row r="1196" spans="1:17" hidden="1" x14ac:dyDescent="0.3">
      <c r="A1196" t="s">
        <v>2551</v>
      </c>
      <c r="B1196" t="s">
        <v>2552</v>
      </c>
      <c r="C1196" t="s">
        <v>3144</v>
      </c>
      <c r="D1196" t="s">
        <v>406</v>
      </c>
      <c r="E1196">
        <v>1846.82156938499</v>
      </c>
      <c r="F1196">
        <v>453.25</v>
      </c>
      <c r="G1196">
        <v>3.68790582473788</v>
      </c>
      <c r="H1196">
        <v>-4.9794657508386102</v>
      </c>
      <c r="I1196">
        <v>29.260928711016199</v>
      </c>
      <c r="J1196">
        <v>8.9092196208180693E-2</v>
      </c>
      <c r="K1196">
        <v>457.73318566746298</v>
      </c>
      <c r="L1196">
        <v>397.31863547829698</v>
      </c>
      <c r="M1196">
        <v>33.602226215452802</v>
      </c>
      <c r="N1196">
        <v>0.35929974092366401</v>
      </c>
      <c r="O1196">
        <v>17.319360176503</v>
      </c>
      <c r="P1196">
        <v>61.644079885877296</v>
      </c>
      <c r="Q1196">
        <v>-7.9534468185224E-2</v>
      </c>
    </row>
    <row r="1197" spans="1:17" hidden="1" x14ac:dyDescent="0.3">
      <c r="A1197" t="s">
        <v>2553</v>
      </c>
      <c r="B1197" t="s">
        <v>2554</v>
      </c>
      <c r="C1197" t="s">
        <v>3144</v>
      </c>
      <c r="D1197" t="s">
        <v>436</v>
      </c>
      <c r="E1197">
        <v>1844.00649</v>
      </c>
      <c r="F1197">
        <v>2850.5</v>
      </c>
      <c r="G1197">
        <v>152.25896937543101</v>
      </c>
      <c r="H1197">
        <v>-4.8470083189353099</v>
      </c>
      <c r="I1197">
        <v>54.7039760820197</v>
      </c>
      <c r="J1197">
        <v>11.8715608591608</v>
      </c>
      <c r="K1197">
        <v>3131.6196119125102</v>
      </c>
      <c r="L1197">
        <v>2525.3327028040299</v>
      </c>
      <c r="M1197">
        <v>56.311118858675599</v>
      </c>
      <c r="N1197">
        <v>0.98375549325890799</v>
      </c>
      <c r="O1197">
        <v>43.316961936502302</v>
      </c>
      <c r="P1197">
        <v>188.22042467138499</v>
      </c>
      <c r="Q1197">
        <v>0.114364067610649</v>
      </c>
    </row>
    <row r="1198" spans="1:17" hidden="1" x14ac:dyDescent="0.3">
      <c r="A1198" t="s">
        <v>2555</v>
      </c>
      <c r="B1198" t="s">
        <v>2556</v>
      </c>
      <c r="C1198" t="s">
        <v>3144</v>
      </c>
      <c r="D1198" t="s">
        <v>57</v>
      </c>
      <c r="E1198">
        <v>1842.4099988799901</v>
      </c>
      <c r="F1198">
        <v>18.18</v>
      </c>
      <c r="G1198">
        <v>-8.8742282627160698</v>
      </c>
      <c r="H1198">
        <v>2.6633254601007801</v>
      </c>
      <c r="I1198">
        <v>-8.2875330848969906</v>
      </c>
      <c r="J1198">
        <v>-2.5888969342265802</v>
      </c>
      <c r="K1198">
        <v>19.219004934904799</v>
      </c>
      <c r="L1198">
        <v>18.599840772089099</v>
      </c>
      <c r="M1198">
        <v>43.515293489800698</v>
      </c>
      <c r="N1198">
        <v>1.15149942284687</v>
      </c>
      <c r="O1198">
        <v>54.290429042904201</v>
      </c>
      <c r="P1198">
        <v>29.857142857142801</v>
      </c>
      <c r="Q1198">
        <v>2.1768149960589001E-2</v>
      </c>
    </row>
    <row r="1199" spans="1:17" hidden="1" x14ac:dyDescent="0.3">
      <c r="A1199" t="s">
        <v>2557</v>
      </c>
      <c r="B1199" t="s">
        <v>2558</v>
      </c>
      <c r="C1199" t="s">
        <v>3144</v>
      </c>
      <c r="D1199" t="s">
        <v>2559</v>
      </c>
      <c r="E1199">
        <v>1833.3077350000001</v>
      </c>
      <c r="F1199">
        <v>1643.85</v>
      </c>
      <c r="G1199">
        <v>-15.467581146391501</v>
      </c>
      <c r="H1199">
        <v>14.727077052142899</v>
      </c>
      <c r="I1199">
        <v>8.5275547491249402</v>
      </c>
      <c r="J1199">
        <v>0.42800990513369902</v>
      </c>
      <c r="K1199">
        <v>1547.21052537071</v>
      </c>
      <c r="L1199">
        <v>1411.1167813667601</v>
      </c>
      <c r="M1199">
        <v>45.746722200847401</v>
      </c>
      <c r="N1199">
        <v>0.70066547638370302</v>
      </c>
      <c r="O1199">
        <v>14.3048331660431</v>
      </c>
      <c r="P1199">
        <v>63.567164179104402</v>
      </c>
      <c r="Q1199">
        <v>0.24506772000569799</v>
      </c>
    </row>
    <row r="1200" spans="1:17" hidden="1" x14ac:dyDescent="0.3">
      <c r="A1200" t="s">
        <v>2560</v>
      </c>
      <c r="B1200" t="s">
        <v>2561</v>
      </c>
      <c r="C1200" t="s">
        <v>3144</v>
      </c>
      <c r="D1200" t="s">
        <v>48</v>
      </c>
      <c r="E1200">
        <v>1832.2867000000001</v>
      </c>
      <c r="F1200">
        <v>137.75</v>
      </c>
      <c r="G1200">
        <v>149.33544915663799</v>
      </c>
      <c r="H1200">
        <v>-6.5254694397716202</v>
      </c>
      <c r="I1200">
        <v>42.031636836592703</v>
      </c>
      <c r="J1200">
        <v>-3.7692583766753298</v>
      </c>
      <c r="K1200">
        <v>159.37532577318601</v>
      </c>
      <c r="L1200">
        <v>126.671800878428</v>
      </c>
      <c r="M1200">
        <v>26.528274196433699</v>
      </c>
      <c r="N1200">
        <v>0.649491691347863</v>
      </c>
      <c r="O1200">
        <v>48.094373865698699</v>
      </c>
      <c r="P1200">
        <v>186.82977615825001</v>
      </c>
      <c r="Q1200">
        <v>0.18263891351910999</v>
      </c>
    </row>
    <row r="1201" spans="1:17" hidden="1" x14ac:dyDescent="0.3">
      <c r="A1201" t="s">
        <v>2562</v>
      </c>
      <c r="B1201" t="s">
        <v>2563</v>
      </c>
      <c r="C1201" t="s">
        <v>3144</v>
      </c>
      <c r="D1201" t="s">
        <v>135</v>
      </c>
      <c r="E1201">
        <v>1831.6244392799999</v>
      </c>
      <c r="F1201">
        <v>124.65</v>
      </c>
      <c r="G1201">
        <v>204.472053931174</v>
      </c>
      <c r="H1201">
        <v>1.61677264426565</v>
      </c>
      <c r="I1201">
        <v>25.102959273487102</v>
      </c>
      <c r="J1201">
        <v>17.8648486717819</v>
      </c>
      <c r="K1201">
        <v>116.05621341133499</v>
      </c>
      <c r="L1201">
        <v>99.851653061747996</v>
      </c>
      <c r="M1201">
        <v>29.7105599897139</v>
      </c>
      <c r="N1201">
        <v>1.2997816048872799</v>
      </c>
      <c r="O1201">
        <v>10.453269153630099</v>
      </c>
      <c r="P1201">
        <v>300.67502410800302</v>
      </c>
    </row>
    <row r="1202" spans="1:17" hidden="1" x14ac:dyDescent="0.3">
      <c r="A1202" t="s">
        <v>2564</v>
      </c>
      <c r="B1202" t="s">
        <v>2565</v>
      </c>
      <c r="C1202" t="s">
        <v>3144</v>
      </c>
      <c r="D1202" t="s">
        <v>406</v>
      </c>
      <c r="E1202">
        <v>1830.5267765999999</v>
      </c>
      <c r="F1202">
        <v>202.02</v>
      </c>
      <c r="G1202">
        <v>-59.325841165941803</v>
      </c>
      <c r="H1202">
        <v>-4.1097341475811797</v>
      </c>
      <c r="I1202">
        <v>-26.4840986676518</v>
      </c>
      <c r="J1202">
        <v>1.4539663267342899</v>
      </c>
      <c r="K1202">
        <v>219.19384892589201</v>
      </c>
      <c r="L1202">
        <v>238.97293509007201</v>
      </c>
      <c r="M1202">
        <v>22.067063855729899</v>
      </c>
      <c r="N1202">
        <v>0.74640185115936397</v>
      </c>
      <c r="O1202">
        <v>72.433422433422393</v>
      </c>
      <c r="P1202">
        <v>1.00999999999999</v>
      </c>
      <c r="Q1202">
        <v>0.13801560498012</v>
      </c>
    </row>
    <row r="1203" spans="1:17" hidden="1" x14ac:dyDescent="0.3">
      <c r="A1203" t="s">
        <v>2566</v>
      </c>
      <c r="B1203" t="s">
        <v>2567</v>
      </c>
      <c r="C1203" t="s">
        <v>3144</v>
      </c>
      <c r="D1203" t="s">
        <v>100</v>
      </c>
      <c r="E1203">
        <v>1829.791788</v>
      </c>
      <c r="F1203">
        <v>319.7</v>
      </c>
      <c r="G1203">
        <v>-41.126646866768603</v>
      </c>
      <c r="H1203">
        <v>1.3170254060408899</v>
      </c>
      <c r="I1203">
        <v>-17.603711075630098</v>
      </c>
      <c r="J1203">
        <v>1.01048104471066</v>
      </c>
      <c r="K1203">
        <v>339.39162975864502</v>
      </c>
      <c r="L1203">
        <v>342.61055602020798</v>
      </c>
      <c r="M1203">
        <v>37.7139056873214</v>
      </c>
      <c r="N1203">
        <v>0.50250854247662702</v>
      </c>
      <c r="O1203">
        <v>38.880200187675896</v>
      </c>
      <c r="P1203">
        <v>13.348697039531899</v>
      </c>
      <c r="Q1203">
        <v>4.8675020630328997E-2</v>
      </c>
    </row>
    <row r="1204" spans="1:17" hidden="1" x14ac:dyDescent="0.3">
      <c r="A1204" t="s">
        <v>2568</v>
      </c>
      <c r="B1204" t="s">
        <v>2569</v>
      </c>
      <c r="C1204" t="s">
        <v>3144</v>
      </c>
      <c r="D1204" t="s">
        <v>482</v>
      </c>
      <c r="E1204">
        <v>1826.1192535299999</v>
      </c>
      <c r="F1204">
        <v>341.55</v>
      </c>
      <c r="G1204">
        <v>3.7270635319953</v>
      </c>
      <c r="H1204">
        <v>-7.7526843497776801</v>
      </c>
      <c r="I1204">
        <v>-14.9969968146785</v>
      </c>
      <c r="J1204">
        <v>8.50393154022718</v>
      </c>
      <c r="K1204">
        <v>357.60519098852001</v>
      </c>
      <c r="L1204">
        <v>348.24446317599399</v>
      </c>
      <c r="M1204">
        <v>46.733385505449696</v>
      </c>
      <c r="N1204">
        <v>0.82467067541980998</v>
      </c>
      <c r="O1204">
        <v>32.484262919045499</v>
      </c>
      <c r="P1204">
        <v>30.862068965517199</v>
      </c>
      <c r="Q1204">
        <v>-5.0859967309735001E-2</v>
      </c>
    </row>
    <row r="1205" spans="1:17" hidden="1" x14ac:dyDescent="0.3">
      <c r="A1205" t="s">
        <v>2570</v>
      </c>
      <c r="B1205" t="s">
        <v>2571</v>
      </c>
      <c r="C1205" t="s">
        <v>3144</v>
      </c>
      <c r="D1205" t="s">
        <v>271</v>
      </c>
      <c r="E1205">
        <v>1824.5743097249999</v>
      </c>
      <c r="F1205">
        <v>1303.5999999999999</v>
      </c>
      <c r="G1205">
        <v>-8.4261115370028605</v>
      </c>
      <c r="H1205">
        <v>-1.0351080518607001</v>
      </c>
      <c r="I1205">
        <v>-19.302561818754</v>
      </c>
      <c r="J1205">
        <v>-0.22787208950610699</v>
      </c>
      <c r="K1205">
        <v>1352.6419925672601</v>
      </c>
      <c r="L1205">
        <v>1352.3882782553201</v>
      </c>
      <c r="M1205">
        <v>42.988969935763301</v>
      </c>
      <c r="N1205">
        <v>0.79828069974433702</v>
      </c>
      <c r="O1205">
        <v>35.7778459650199</v>
      </c>
      <c r="P1205">
        <v>19.050228310502199</v>
      </c>
      <c r="Q1205">
        <v>6.7101883721533001E-2</v>
      </c>
    </row>
    <row r="1206" spans="1:17" hidden="1" x14ac:dyDescent="0.3">
      <c r="A1206" t="s">
        <v>2572</v>
      </c>
      <c r="B1206" t="s">
        <v>2573</v>
      </c>
      <c r="C1206" t="s">
        <v>3144</v>
      </c>
      <c r="D1206" t="s">
        <v>24</v>
      </c>
      <c r="E1206">
        <v>1823.737050125</v>
      </c>
      <c r="F1206">
        <v>165.11</v>
      </c>
      <c r="G1206">
        <v>-27.5619829126356</v>
      </c>
      <c r="H1206">
        <v>-7.4335022130173503</v>
      </c>
      <c r="I1206">
        <v>-22.1479965348653</v>
      </c>
      <c r="J1206">
        <v>-3.0016622496820702</v>
      </c>
      <c r="K1206">
        <v>185.96716047740099</v>
      </c>
      <c r="L1206">
        <v>182.16260450492399</v>
      </c>
      <c r="M1206">
        <v>23.2203092705792</v>
      </c>
      <c r="N1206">
        <v>0.66799444174962097</v>
      </c>
      <c r="O1206">
        <v>31.851492944097799</v>
      </c>
      <c r="P1206">
        <v>16.029515108924802</v>
      </c>
      <c r="Q1206">
        <v>-8.3014111250450003E-3</v>
      </c>
    </row>
    <row r="1207" spans="1:17" hidden="1" x14ac:dyDescent="0.3">
      <c r="A1207" t="s">
        <v>2574</v>
      </c>
      <c r="B1207" t="s">
        <v>2575</v>
      </c>
      <c r="C1207" t="s">
        <v>3144</v>
      </c>
      <c r="D1207" t="s">
        <v>114</v>
      </c>
      <c r="E1207">
        <v>1823.50564835</v>
      </c>
      <c r="F1207">
        <v>79.27</v>
      </c>
      <c r="G1207">
        <v>73.658993396618598</v>
      </c>
      <c r="H1207">
        <v>-15.680520245209999</v>
      </c>
      <c r="I1207">
        <v>8.0977493448770606</v>
      </c>
      <c r="J1207">
        <v>-2.6086822634050102</v>
      </c>
      <c r="K1207">
        <v>91.355901419850895</v>
      </c>
      <c r="L1207">
        <v>78.6197720047698</v>
      </c>
      <c r="M1207">
        <v>10.8267610220318</v>
      </c>
      <c r="N1207">
        <v>0.56881137770127699</v>
      </c>
      <c r="O1207">
        <v>36.117068247760798</v>
      </c>
      <c r="P1207">
        <v>105.309505309505</v>
      </c>
      <c r="Q1207">
        <v>7.0065373382282997E-2</v>
      </c>
    </row>
    <row r="1208" spans="1:17" hidden="1" x14ac:dyDescent="0.3">
      <c r="A1208" t="s">
        <v>2576</v>
      </c>
      <c r="B1208" t="s">
        <v>2577</v>
      </c>
      <c r="C1208" t="s">
        <v>3144</v>
      </c>
      <c r="D1208" t="s">
        <v>276</v>
      </c>
      <c r="E1208">
        <v>1817.4</v>
      </c>
      <c r="F1208">
        <v>1456.55</v>
      </c>
      <c r="G1208">
        <v>-34.649722997168702</v>
      </c>
      <c r="H1208">
        <v>5.2911114039145497</v>
      </c>
      <c r="I1208">
        <v>-6.2602206622813901</v>
      </c>
      <c r="J1208">
        <v>1.95873216384571</v>
      </c>
      <c r="K1208">
        <v>1474.6791099698</v>
      </c>
      <c r="L1208">
        <v>1438.35799004263</v>
      </c>
      <c r="M1208">
        <v>49.131809215996903</v>
      </c>
      <c r="N1208">
        <v>1.220782010637</v>
      </c>
      <c r="O1208">
        <v>16.370876385980502</v>
      </c>
      <c r="P1208">
        <v>23.326700817069501</v>
      </c>
      <c r="Q1208">
        <v>0.158359826336084</v>
      </c>
    </row>
    <row r="1209" spans="1:17" hidden="1" x14ac:dyDescent="0.3">
      <c r="A1209" t="s">
        <v>2578</v>
      </c>
      <c r="B1209" t="s">
        <v>2579</v>
      </c>
      <c r="C1209" t="s">
        <v>3144</v>
      </c>
      <c r="D1209" t="s">
        <v>114</v>
      </c>
      <c r="E1209">
        <v>1816.4007736000001</v>
      </c>
      <c r="F1209">
        <v>7.77</v>
      </c>
      <c r="G1209">
        <v>-54.220106398916798</v>
      </c>
      <c r="H1209">
        <v>-0.84257658078646602</v>
      </c>
      <c r="I1209">
        <v>-74.329820967792003</v>
      </c>
      <c r="J1209">
        <v>19.557842196208099</v>
      </c>
      <c r="K1209">
        <v>9.2545823861646692</v>
      </c>
      <c r="L1209">
        <v>13.513937911366501</v>
      </c>
      <c r="M1209">
        <v>65.793170726423199</v>
      </c>
      <c r="N1209">
        <v>1.02699033882022</v>
      </c>
      <c r="O1209">
        <v>249.42084942084901</v>
      </c>
      <c r="P1209">
        <v>27.796052631578899</v>
      </c>
      <c r="Q1209">
        <v>8.901263361964E-3</v>
      </c>
    </row>
    <row r="1210" spans="1:17" hidden="1" x14ac:dyDescent="0.3">
      <c r="A1210" t="s">
        <v>2580</v>
      </c>
      <c r="B1210" t="s">
        <v>2581</v>
      </c>
      <c r="C1210" t="s">
        <v>3144</v>
      </c>
      <c r="D1210" t="s">
        <v>117</v>
      </c>
      <c r="E1210">
        <v>1813.3600882799999</v>
      </c>
      <c r="F1210">
        <v>251.8</v>
      </c>
      <c r="G1210">
        <v>-51.072101839424597</v>
      </c>
      <c r="H1210">
        <v>-19.919021069317601</v>
      </c>
      <c r="I1210">
        <v>-35.043823576758697</v>
      </c>
      <c r="J1210">
        <v>-3.0949503334430699</v>
      </c>
      <c r="K1210">
        <v>321.60327067399999</v>
      </c>
      <c r="M1210">
        <v>10.2433327484946</v>
      </c>
      <c r="N1210">
        <v>0.78959247449377301</v>
      </c>
      <c r="O1210">
        <v>58.856235107227903</v>
      </c>
      <c r="P1210">
        <v>0.61938061938062705</v>
      </c>
    </row>
    <row r="1211" spans="1:17" hidden="1" x14ac:dyDescent="0.3">
      <c r="A1211" t="s">
        <v>2582</v>
      </c>
      <c r="B1211" t="s">
        <v>2583</v>
      </c>
      <c r="C1211" t="s">
        <v>3144</v>
      </c>
      <c r="D1211" t="s">
        <v>2584</v>
      </c>
      <c r="E1211">
        <v>1808.4121611999999</v>
      </c>
      <c r="F1211">
        <v>619.70000000000005</v>
      </c>
      <c r="G1211">
        <v>-20.169511075978999</v>
      </c>
      <c r="H1211">
        <v>-4.6624981327632504</v>
      </c>
      <c r="I1211">
        <v>13.125786096579599</v>
      </c>
      <c r="J1211">
        <v>4.1866883500543199</v>
      </c>
      <c r="K1211">
        <v>656.45718772413704</v>
      </c>
      <c r="L1211">
        <v>601.93328212391202</v>
      </c>
      <c r="M1211">
        <v>48.807713687976502</v>
      </c>
      <c r="N1211">
        <v>0.38266151206537902</v>
      </c>
      <c r="O1211">
        <v>36.259480393738897</v>
      </c>
      <c r="P1211">
        <v>31.851063829787201</v>
      </c>
      <c r="Q1211">
        <v>9.6045329691116996E-2</v>
      </c>
    </row>
    <row r="1212" spans="1:17" hidden="1" x14ac:dyDescent="0.3">
      <c r="A1212" t="s">
        <v>2585</v>
      </c>
      <c r="B1212" t="s">
        <v>2586</v>
      </c>
      <c r="C1212" t="s">
        <v>3144</v>
      </c>
      <c r="D1212" t="s">
        <v>21</v>
      </c>
      <c r="E1212">
        <v>1808.0473804799999</v>
      </c>
      <c r="F1212">
        <v>1382.05</v>
      </c>
      <c r="G1212">
        <v>168.327245448989</v>
      </c>
      <c r="H1212">
        <v>4.6575586137399902</v>
      </c>
      <c r="I1212">
        <v>35.488299359666101</v>
      </c>
      <c r="J1212">
        <v>-4.5534510099896801</v>
      </c>
      <c r="K1212">
        <v>1508.9903256456601</v>
      </c>
      <c r="L1212">
        <v>1163.1195037476</v>
      </c>
      <c r="M1212">
        <v>38.335917311752802</v>
      </c>
      <c r="N1212">
        <v>1.01799347411726</v>
      </c>
      <c r="O1212">
        <v>34.872110270974197</v>
      </c>
      <c r="P1212">
        <v>231.70526821072801</v>
      </c>
      <c r="Q1212">
        <v>0.13888612184331001</v>
      </c>
    </row>
    <row r="1213" spans="1:17" hidden="1" x14ac:dyDescent="0.3">
      <c r="A1213" t="s">
        <v>2587</v>
      </c>
      <c r="B1213" t="s">
        <v>2588</v>
      </c>
      <c r="C1213" t="s">
        <v>3144</v>
      </c>
      <c r="D1213" t="s">
        <v>276</v>
      </c>
      <c r="E1213">
        <v>1800.94816517</v>
      </c>
      <c r="F1213">
        <v>51.66</v>
      </c>
      <c r="G1213">
        <v>4.6202592832210296</v>
      </c>
      <c r="H1213">
        <v>-4.7184996100730601</v>
      </c>
      <c r="I1213">
        <v>-33.432486389158498</v>
      </c>
      <c r="J1213">
        <v>-0.457315353800679</v>
      </c>
      <c r="K1213">
        <v>58.2095596725324</v>
      </c>
      <c r="L1213">
        <v>59.179174117841598</v>
      </c>
      <c r="M1213">
        <v>29.721078447460201</v>
      </c>
      <c r="N1213">
        <v>0.78448941204348799</v>
      </c>
      <c r="O1213">
        <v>85.636856368563699</v>
      </c>
      <c r="P1213">
        <v>41.923076923076898</v>
      </c>
      <c r="Q1213">
        <v>-4.7474683206800003E-3</v>
      </c>
    </row>
    <row r="1214" spans="1:17" hidden="1" x14ac:dyDescent="0.3">
      <c r="A1214" t="s">
        <v>2589</v>
      </c>
      <c r="B1214" t="s">
        <v>2590</v>
      </c>
      <c r="C1214" t="s">
        <v>3144</v>
      </c>
      <c r="D1214" t="s">
        <v>117</v>
      </c>
      <c r="E1214">
        <v>1795.071878</v>
      </c>
      <c r="F1214">
        <v>250.35</v>
      </c>
      <c r="G1214">
        <v>-30.208245745622602</v>
      </c>
      <c r="H1214">
        <v>-5.4385254901081996</v>
      </c>
      <c r="I1214">
        <v>-29.4432830561183</v>
      </c>
      <c r="J1214">
        <v>4.3925242494546701</v>
      </c>
      <c r="K1214">
        <v>267.60866840633503</v>
      </c>
      <c r="L1214">
        <v>269.97114677741803</v>
      </c>
      <c r="M1214">
        <v>42.328959727661697</v>
      </c>
      <c r="N1214">
        <v>0.74391459206380295</v>
      </c>
      <c r="O1214">
        <v>60.015977631316098</v>
      </c>
      <c r="P1214">
        <v>11.9382964453387</v>
      </c>
      <c r="Q1214">
        <v>0.13006317932596601</v>
      </c>
    </row>
    <row r="1215" spans="1:17" hidden="1" x14ac:dyDescent="0.3">
      <c r="A1215" t="s">
        <v>2591</v>
      </c>
      <c r="B1215" t="s">
        <v>2592</v>
      </c>
      <c r="C1215" t="s">
        <v>3144</v>
      </c>
      <c r="D1215" t="s">
        <v>276</v>
      </c>
      <c r="E1215">
        <v>1794.4773</v>
      </c>
      <c r="F1215">
        <v>285.5</v>
      </c>
      <c r="G1215">
        <v>74.538436854354003</v>
      </c>
      <c r="H1215">
        <v>-6.1099975860018096</v>
      </c>
      <c r="I1215">
        <v>50.981108909146698</v>
      </c>
      <c r="J1215">
        <v>0.95493633645793397</v>
      </c>
      <c r="K1215">
        <v>307.57164264124702</v>
      </c>
      <c r="L1215">
        <v>245.171923885349</v>
      </c>
      <c r="M1215">
        <v>56.4869859336766</v>
      </c>
      <c r="N1215">
        <v>0.24253751342097701</v>
      </c>
      <c r="O1215">
        <v>26.077057793344999</v>
      </c>
      <c r="P1215">
        <v>135.75557390586201</v>
      </c>
    </row>
    <row r="1216" spans="1:17" hidden="1" x14ac:dyDescent="0.3">
      <c r="A1216" t="s">
        <v>2593</v>
      </c>
      <c r="B1216" t="s">
        <v>2594</v>
      </c>
      <c r="C1216" t="s">
        <v>3144</v>
      </c>
      <c r="D1216" t="s">
        <v>439</v>
      </c>
      <c r="E1216">
        <v>1791.9169999999999</v>
      </c>
      <c r="F1216">
        <v>1130.5999999999999</v>
      </c>
      <c r="G1216">
        <v>-7.6964835724438601</v>
      </c>
      <c r="H1216">
        <v>2.4405510935860799</v>
      </c>
      <c r="I1216">
        <v>-24.214624976485101</v>
      </c>
      <c r="J1216">
        <v>-2.39387367386324</v>
      </c>
      <c r="K1216">
        <v>1222.70259351092</v>
      </c>
      <c r="L1216">
        <v>1230.0764404740901</v>
      </c>
      <c r="M1216">
        <v>39.853114627521798</v>
      </c>
      <c r="N1216">
        <v>2.9923567175932999</v>
      </c>
      <c r="O1216">
        <v>41.960021227666701</v>
      </c>
      <c r="P1216">
        <v>18.7605042016806</v>
      </c>
      <c r="Q1216">
        <v>4.9638279221823997E-2</v>
      </c>
    </row>
    <row r="1217" spans="1:17" hidden="1" x14ac:dyDescent="0.3">
      <c r="A1217" t="s">
        <v>2595</v>
      </c>
      <c r="B1217" t="s">
        <v>2596</v>
      </c>
      <c r="C1217" t="s">
        <v>3144</v>
      </c>
      <c r="D1217" t="s">
        <v>271</v>
      </c>
      <c r="E1217">
        <v>1791.089119755</v>
      </c>
      <c r="F1217">
        <v>590.54999999999995</v>
      </c>
      <c r="G1217">
        <v>-69.021002534299299</v>
      </c>
      <c r="H1217">
        <v>-0.40929810852517901</v>
      </c>
      <c r="I1217">
        <v>-39.5385439494938</v>
      </c>
      <c r="J1217">
        <v>4.5599899625311897</v>
      </c>
      <c r="K1217">
        <v>624.458974843291</v>
      </c>
      <c r="L1217">
        <v>731.62302737726895</v>
      </c>
      <c r="M1217">
        <v>40.567803608006301</v>
      </c>
      <c r="N1217">
        <v>0.49021749311430002</v>
      </c>
      <c r="O1217">
        <v>94.733722800778907</v>
      </c>
      <c r="P1217">
        <v>3.2430069930069898</v>
      </c>
    </row>
    <row r="1218" spans="1:17" hidden="1" x14ac:dyDescent="0.3">
      <c r="A1218" t="s">
        <v>2597</v>
      </c>
      <c r="B1218" t="s">
        <v>2598</v>
      </c>
      <c r="C1218" t="s">
        <v>3144</v>
      </c>
      <c r="D1218" t="s">
        <v>190</v>
      </c>
      <c r="E1218">
        <v>1790.81761454</v>
      </c>
      <c r="F1218">
        <v>709.35</v>
      </c>
      <c r="G1218">
        <v>-33.348064091643799</v>
      </c>
      <c r="H1218">
        <v>-7.8901444882530498</v>
      </c>
      <c r="I1218">
        <v>7.1504337685110499</v>
      </c>
      <c r="J1218">
        <v>-1.4990654226550999</v>
      </c>
      <c r="K1218">
        <v>786.42562347492105</v>
      </c>
      <c r="L1218">
        <v>735.25281917499399</v>
      </c>
      <c r="M1218">
        <v>27.090390349118401</v>
      </c>
      <c r="N1218">
        <v>0.48809769207896397</v>
      </c>
      <c r="O1218">
        <v>28.9842813843659</v>
      </c>
      <c r="P1218">
        <v>29.4434306569343</v>
      </c>
      <c r="Q1218">
        <v>-2.4894503541864999E-2</v>
      </c>
    </row>
    <row r="1219" spans="1:17" hidden="1" x14ac:dyDescent="0.3">
      <c r="A1219" t="s">
        <v>2599</v>
      </c>
      <c r="B1219" t="s">
        <v>2600</v>
      </c>
      <c r="C1219" t="s">
        <v>3144</v>
      </c>
      <c r="D1219" t="s">
        <v>1738</v>
      </c>
      <c r="E1219">
        <v>1789.39049855999</v>
      </c>
      <c r="F1219">
        <v>162.66999999999999</v>
      </c>
      <c r="G1219">
        <v>-58.568456931040402</v>
      </c>
      <c r="H1219">
        <v>-10.4955709532141</v>
      </c>
      <c r="I1219">
        <v>-40.275847414279099</v>
      </c>
      <c r="J1219">
        <v>-4.3897384489530999</v>
      </c>
      <c r="K1219">
        <v>187.91403478744999</v>
      </c>
      <c r="L1219">
        <v>210.91830042483599</v>
      </c>
      <c r="M1219">
        <v>34.644457519334303</v>
      </c>
      <c r="N1219">
        <v>1.25746341858304</v>
      </c>
      <c r="O1219">
        <v>85.621196286961293</v>
      </c>
      <c r="P1219">
        <v>2.3081761006289199</v>
      </c>
      <c r="Q1219">
        <v>0.141918165090447</v>
      </c>
    </row>
    <row r="1220" spans="1:17" hidden="1" x14ac:dyDescent="0.3">
      <c r="A1220" t="s">
        <v>2601</v>
      </c>
      <c r="B1220" t="s">
        <v>2602</v>
      </c>
      <c r="C1220" t="s">
        <v>3144</v>
      </c>
      <c r="D1220" t="s">
        <v>77</v>
      </c>
      <c r="E1220">
        <v>1782.2266941467601</v>
      </c>
      <c r="F1220">
        <v>30.81</v>
      </c>
      <c r="G1220">
        <v>-25.9694288921417</v>
      </c>
      <c r="H1220">
        <v>-7.1133253233471097</v>
      </c>
      <c r="I1220">
        <v>-29.376115306776502</v>
      </c>
      <c r="J1220">
        <v>0.94591002445957595</v>
      </c>
      <c r="K1220">
        <v>34.550448167245598</v>
      </c>
      <c r="L1220">
        <v>36.112210191237899</v>
      </c>
      <c r="M1220">
        <v>26.147099459778602</v>
      </c>
      <c r="N1220">
        <v>0.396451625568706</v>
      </c>
      <c r="O1220">
        <v>57.740993184031097</v>
      </c>
      <c r="P1220">
        <v>6.9791666666666696</v>
      </c>
    </row>
    <row r="1221" spans="1:17" hidden="1" x14ac:dyDescent="0.3">
      <c r="A1221" t="s">
        <v>2603</v>
      </c>
      <c r="B1221" t="s">
        <v>2604</v>
      </c>
      <c r="C1221" t="s">
        <v>3144</v>
      </c>
      <c r="D1221" t="s">
        <v>217</v>
      </c>
      <c r="E1221">
        <v>1781.4574752000001</v>
      </c>
      <c r="F1221">
        <v>1095.7</v>
      </c>
      <c r="G1221">
        <v>63.157263411498299</v>
      </c>
      <c r="H1221">
        <v>-3.6696927744595502</v>
      </c>
      <c r="I1221">
        <v>-6.9824409105766803</v>
      </c>
      <c r="J1221">
        <v>-2.44064410079628</v>
      </c>
      <c r="K1221">
        <v>1179.9816349835301</v>
      </c>
      <c r="L1221">
        <v>1050.37676478342</v>
      </c>
      <c r="M1221">
        <v>38.578568281516702</v>
      </c>
      <c r="N1221">
        <v>0.55236513567915801</v>
      </c>
      <c r="O1221">
        <v>36.237108697636202</v>
      </c>
      <c r="P1221">
        <v>126.524705395906</v>
      </c>
      <c r="Q1221">
        <v>0.14351356434287299</v>
      </c>
    </row>
    <row r="1222" spans="1:17" hidden="1" x14ac:dyDescent="0.3">
      <c r="A1222" t="s">
        <v>2605</v>
      </c>
      <c r="B1222" t="s">
        <v>2606</v>
      </c>
      <c r="C1222" t="s">
        <v>3144</v>
      </c>
      <c r="D1222" t="s">
        <v>482</v>
      </c>
      <c r="E1222">
        <v>1771.3197720000001</v>
      </c>
      <c r="F1222">
        <v>546.45000000000005</v>
      </c>
      <c r="G1222">
        <v>-18.106413607846001</v>
      </c>
      <c r="H1222">
        <v>-11.470939350239</v>
      </c>
      <c r="I1222">
        <v>-2.41894555526655</v>
      </c>
      <c r="J1222">
        <v>2.93456336660405</v>
      </c>
      <c r="K1222">
        <v>617.06802983149805</v>
      </c>
      <c r="L1222">
        <v>561.98227189837201</v>
      </c>
      <c r="M1222">
        <v>27.188018837542899</v>
      </c>
      <c r="N1222">
        <v>0.66566691172541503</v>
      </c>
      <c r="O1222">
        <v>33.040534358129698</v>
      </c>
      <c r="P1222">
        <v>35.763975155279503</v>
      </c>
      <c r="Q1222">
        <v>-8.7817131444805005E-2</v>
      </c>
    </row>
    <row r="1223" spans="1:17" hidden="1" x14ac:dyDescent="0.3">
      <c r="A1223" t="s">
        <v>2607</v>
      </c>
      <c r="B1223" t="s">
        <v>2608</v>
      </c>
      <c r="C1223" t="s">
        <v>3144</v>
      </c>
      <c r="D1223" t="s">
        <v>271</v>
      </c>
      <c r="E1223">
        <v>1760.7905744099901</v>
      </c>
      <c r="F1223">
        <v>375.3</v>
      </c>
      <c r="G1223">
        <v>68.695262240750907</v>
      </c>
      <c r="H1223">
        <v>-11.083056724087999</v>
      </c>
      <c r="I1223">
        <v>-3.5774991565044898</v>
      </c>
      <c r="J1223">
        <v>-4.0406583361471897</v>
      </c>
      <c r="K1223">
        <v>423.70264746727997</v>
      </c>
      <c r="L1223">
        <v>368.54439760822601</v>
      </c>
      <c r="M1223">
        <v>20.513506103717901</v>
      </c>
      <c r="N1223">
        <v>1.04602628595946</v>
      </c>
      <c r="O1223">
        <v>33.240074606980997</v>
      </c>
      <c r="P1223">
        <v>106.208791208791</v>
      </c>
      <c r="Q1223">
        <v>0.24461746755942401</v>
      </c>
    </row>
    <row r="1224" spans="1:17" hidden="1" x14ac:dyDescent="0.3">
      <c r="A1224" t="s">
        <v>2609</v>
      </c>
      <c r="B1224" t="s">
        <v>2610</v>
      </c>
      <c r="C1224" t="s">
        <v>3144</v>
      </c>
      <c r="D1224" t="s">
        <v>271</v>
      </c>
      <c r="E1224">
        <v>1755.4044624999999</v>
      </c>
      <c r="F1224">
        <v>1543.75</v>
      </c>
      <c r="G1224">
        <v>223.036951147228</v>
      </c>
      <c r="H1224">
        <v>18.322872368349199</v>
      </c>
      <c r="I1224">
        <v>129.99407834016</v>
      </c>
      <c r="J1224">
        <v>26.113293324027701</v>
      </c>
      <c r="K1224">
        <v>1346.1121377824199</v>
      </c>
      <c r="L1224">
        <v>1020.77053572743</v>
      </c>
      <c r="M1224">
        <v>77.961387215476094</v>
      </c>
      <c r="N1224">
        <v>0.98791206085821903</v>
      </c>
      <c r="O1224">
        <v>11.2291497975708</v>
      </c>
      <c r="P1224">
        <v>364.98493975903602</v>
      </c>
      <c r="Q1224">
        <v>0.27365295409901802</v>
      </c>
    </row>
    <row r="1225" spans="1:17" hidden="1" x14ac:dyDescent="0.3">
      <c r="A1225" t="s">
        <v>2611</v>
      </c>
      <c r="B1225" t="s">
        <v>2612</v>
      </c>
      <c r="C1225" t="s">
        <v>3144</v>
      </c>
      <c r="D1225" t="s">
        <v>48</v>
      </c>
      <c r="E1225">
        <v>1755.3489876000001</v>
      </c>
      <c r="F1225">
        <v>1521.25</v>
      </c>
      <c r="G1225">
        <v>82.827068884623301</v>
      </c>
      <c r="H1225">
        <v>-4.0751670453503497</v>
      </c>
      <c r="I1225">
        <v>11.272346732951901</v>
      </c>
      <c r="J1225">
        <v>-4.7131175941569001</v>
      </c>
      <c r="K1225">
        <v>1521.88795412628</v>
      </c>
      <c r="L1225">
        <v>1237.47039680697</v>
      </c>
      <c r="M1225">
        <v>52.691977697684102</v>
      </c>
      <c r="N1225">
        <v>0.573650086398106</v>
      </c>
      <c r="O1225">
        <v>16.838126540673802</v>
      </c>
      <c r="P1225">
        <v>123.36832831657</v>
      </c>
    </row>
    <row r="1226" spans="1:17" hidden="1" x14ac:dyDescent="0.3">
      <c r="A1226" t="s">
        <v>2613</v>
      </c>
      <c r="B1226" t="s">
        <v>2614</v>
      </c>
      <c r="C1226" t="s">
        <v>3144</v>
      </c>
      <c r="D1226" t="s">
        <v>83</v>
      </c>
      <c r="E1226">
        <v>1751.3451219000001</v>
      </c>
      <c r="F1226">
        <v>242.55</v>
      </c>
      <c r="G1226">
        <v>84.565249330400704</v>
      </c>
      <c r="H1226">
        <v>12.265362626719501</v>
      </c>
      <c r="I1226">
        <v>89.165288635409794</v>
      </c>
      <c r="J1226">
        <v>-2.4687269906677098</v>
      </c>
      <c r="K1226">
        <v>231.065355683966</v>
      </c>
      <c r="L1226">
        <v>160.947866332974</v>
      </c>
      <c r="M1226">
        <v>39.959328661891099</v>
      </c>
      <c r="N1226">
        <v>0.432227159496753</v>
      </c>
      <c r="O1226">
        <v>48.571428571428498</v>
      </c>
      <c r="P1226">
        <v>160.66630843632399</v>
      </c>
      <c r="Q1226">
        <v>0.10885421925170401</v>
      </c>
    </row>
    <row r="1227" spans="1:17" hidden="1" x14ac:dyDescent="0.3">
      <c r="A1227" t="s">
        <v>2615</v>
      </c>
      <c r="B1227" t="s">
        <v>2616</v>
      </c>
      <c r="C1227" t="s">
        <v>3144</v>
      </c>
      <c r="D1227" t="s">
        <v>176</v>
      </c>
      <c r="E1227">
        <v>1748.936941815</v>
      </c>
      <c r="F1227">
        <v>410.6</v>
      </c>
      <c r="G1227">
        <v>-39.384459963090698</v>
      </c>
      <c r="H1227">
        <v>-1.0363865614736401</v>
      </c>
      <c r="I1227">
        <v>-27.2621177719355</v>
      </c>
      <c r="J1227">
        <v>0.73966037802635798</v>
      </c>
      <c r="K1227">
        <v>442.45522724756</v>
      </c>
      <c r="L1227">
        <v>478.54384413544301</v>
      </c>
      <c r="M1227">
        <v>36.399086654391397</v>
      </c>
      <c r="N1227">
        <v>0.65562973484694198</v>
      </c>
      <c r="O1227">
        <v>56.1130053580126</v>
      </c>
      <c r="P1227">
        <v>1.63366336633663</v>
      </c>
    </row>
    <row r="1228" spans="1:17" hidden="1" x14ac:dyDescent="0.3">
      <c r="A1228" t="s">
        <v>2617</v>
      </c>
      <c r="B1228" t="s">
        <v>2618</v>
      </c>
      <c r="C1228" t="s">
        <v>3144</v>
      </c>
      <c r="D1228" t="s">
        <v>1964</v>
      </c>
      <c r="E1228">
        <v>1744.80736632</v>
      </c>
      <c r="F1228">
        <v>585.79999999999995</v>
      </c>
      <c r="G1228">
        <v>-36.845346757061002</v>
      </c>
      <c r="H1228">
        <v>-8.99350418507745</v>
      </c>
      <c r="I1228">
        <v>-27.055858455039299</v>
      </c>
      <c r="J1228">
        <v>2.6295635076835802</v>
      </c>
      <c r="K1228">
        <v>634.30891565972797</v>
      </c>
      <c r="L1228">
        <v>641.60945122731005</v>
      </c>
      <c r="M1228">
        <v>25.1439270714129</v>
      </c>
      <c r="N1228">
        <v>0.27118900278709401</v>
      </c>
      <c r="O1228">
        <v>56.196654148173401</v>
      </c>
      <c r="P1228">
        <v>12.6538461538461</v>
      </c>
      <c r="Q1228">
        <v>0.13182738791752099</v>
      </c>
    </row>
    <row r="1229" spans="1:17" hidden="1" x14ac:dyDescent="0.3">
      <c r="A1229" t="s">
        <v>2619</v>
      </c>
      <c r="B1229" t="s">
        <v>2620</v>
      </c>
      <c r="C1229" t="s">
        <v>3144</v>
      </c>
      <c r="D1229" t="s">
        <v>325</v>
      </c>
      <c r="E1229">
        <v>1736.1044021</v>
      </c>
      <c r="F1229">
        <v>901.35</v>
      </c>
      <c r="G1229">
        <v>-50.680923006496599</v>
      </c>
      <c r="H1229">
        <v>-10.114701446849701</v>
      </c>
      <c r="I1229">
        <v>-5.3281330458115796</v>
      </c>
      <c r="J1229">
        <v>-0.21325849480860301</v>
      </c>
      <c r="K1229">
        <v>975.19918992473504</v>
      </c>
      <c r="L1229">
        <v>942.87732105590203</v>
      </c>
      <c r="M1229">
        <v>34.156291887939197</v>
      </c>
      <c r="N1229">
        <v>0.57891743490523495</v>
      </c>
      <c r="O1229">
        <v>38.680867587507599</v>
      </c>
      <c r="P1229">
        <v>33.553118980589701</v>
      </c>
      <c r="Q1229">
        <v>-2.0459218565198001E-2</v>
      </c>
    </row>
    <row r="1230" spans="1:17" hidden="1" x14ac:dyDescent="0.3">
      <c r="A1230" t="s">
        <v>2621</v>
      </c>
      <c r="B1230" t="s">
        <v>2622</v>
      </c>
      <c r="C1230" t="s">
        <v>3144</v>
      </c>
      <c r="D1230" t="s">
        <v>403</v>
      </c>
      <c r="E1230">
        <v>1734.7981532700001</v>
      </c>
      <c r="F1230">
        <v>192.06</v>
      </c>
      <c r="G1230">
        <v>19.833168654928301</v>
      </c>
      <c r="H1230">
        <v>3.6981194304519902</v>
      </c>
      <c r="I1230">
        <v>-14.2979492274018</v>
      </c>
      <c r="J1230">
        <v>2.0967604831882301</v>
      </c>
      <c r="K1230">
        <v>202.22595955608699</v>
      </c>
      <c r="L1230">
        <v>191.13465698451199</v>
      </c>
      <c r="M1230">
        <v>48.688030789434301</v>
      </c>
      <c r="N1230">
        <v>1.1954972983002501</v>
      </c>
      <c r="O1230">
        <v>26.262626262626199</v>
      </c>
      <c r="P1230">
        <v>65.2129032258064</v>
      </c>
      <c r="Q1230">
        <v>7.7349930162583E-2</v>
      </c>
    </row>
    <row r="1231" spans="1:17" hidden="1" x14ac:dyDescent="0.3">
      <c r="A1231" t="s">
        <v>2623</v>
      </c>
      <c r="B1231" t="s">
        <v>2624</v>
      </c>
      <c r="C1231" t="s">
        <v>3144</v>
      </c>
      <c r="D1231" t="s">
        <v>271</v>
      </c>
      <c r="E1231">
        <v>1728.2719999999999</v>
      </c>
      <c r="F1231">
        <v>3138.65</v>
      </c>
      <c r="G1231">
        <v>173.44486136965199</v>
      </c>
      <c r="H1231">
        <v>36.947154398486703</v>
      </c>
      <c r="I1231">
        <v>136.20624370530999</v>
      </c>
      <c r="J1231">
        <v>22.632842196208099</v>
      </c>
      <c r="K1231">
        <v>2387.2050655744401</v>
      </c>
      <c r="L1231">
        <v>1729.21770942331</v>
      </c>
      <c r="M1231">
        <v>85.953525419003498</v>
      </c>
      <c r="N1231">
        <v>2.4686925181934298</v>
      </c>
      <c r="O1231">
        <v>11.5049463941503</v>
      </c>
      <c r="P1231">
        <v>212.59897415467299</v>
      </c>
      <c r="Q1231">
        <v>0.12020374397467901</v>
      </c>
    </row>
    <row r="1232" spans="1:17" hidden="1" x14ac:dyDescent="0.3">
      <c r="A1232" t="s">
        <v>2625</v>
      </c>
      <c r="B1232" t="s">
        <v>2626</v>
      </c>
      <c r="C1232" t="s">
        <v>3144</v>
      </c>
      <c r="D1232" t="s">
        <v>415</v>
      </c>
      <c r="E1232">
        <v>1724.9595687599999</v>
      </c>
      <c r="F1232">
        <v>3072.6</v>
      </c>
      <c r="G1232">
        <v>185.38707277193899</v>
      </c>
      <c r="H1232">
        <v>-8.5889586254155699</v>
      </c>
      <c r="I1232">
        <v>73.221801103279603</v>
      </c>
      <c r="J1232">
        <v>1.2064854088880701</v>
      </c>
      <c r="K1232">
        <v>3375.1291954655098</v>
      </c>
      <c r="L1232">
        <v>2575.91934542126</v>
      </c>
      <c r="M1232">
        <v>47.889736254195903</v>
      </c>
      <c r="N1232">
        <v>1.02104904973556</v>
      </c>
      <c r="O1232">
        <v>56.712556141378599</v>
      </c>
      <c r="P1232">
        <v>242.77108433734901</v>
      </c>
      <c r="Q1232">
        <v>0.22476432792748099</v>
      </c>
    </row>
    <row r="1233" spans="1:17" hidden="1" x14ac:dyDescent="0.3">
      <c r="A1233" t="s">
        <v>2627</v>
      </c>
      <c r="B1233" t="s">
        <v>2628</v>
      </c>
      <c r="C1233" t="s">
        <v>3144</v>
      </c>
      <c r="D1233" t="s">
        <v>271</v>
      </c>
      <c r="E1233">
        <v>1722.7074084999999</v>
      </c>
      <c r="F1233">
        <v>514.25</v>
      </c>
      <c r="G1233">
        <v>22.355304752306601</v>
      </c>
      <c r="H1233">
        <v>-3.46895813635359</v>
      </c>
      <c r="I1233">
        <v>19.872575858187201</v>
      </c>
      <c r="J1233">
        <v>2.4068098802297202</v>
      </c>
      <c r="K1233">
        <v>570.464300317283</v>
      </c>
      <c r="L1233">
        <v>499.99308871026301</v>
      </c>
      <c r="M1233">
        <v>34.511974992032698</v>
      </c>
      <c r="N1233">
        <v>0.32254670900243299</v>
      </c>
      <c r="O1233">
        <v>45.182304326689298</v>
      </c>
      <c r="P1233">
        <v>72.451374916163601</v>
      </c>
      <c r="Q1233">
        <v>0.106101661971382</v>
      </c>
    </row>
    <row r="1234" spans="1:17" hidden="1" x14ac:dyDescent="0.3">
      <c r="A1234" t="s">
        <v>2629</v>
      </c>
      <c r="B1234" t="s">
        <v>2630</v>
      </c>
      <c r="C1234" t="s">
        <v>3144</v>
      </c>
      <c r="D1234" t="s">
        <v>406</v>
      </c>
      <c r="E1234">
        <v>1709.7642610559999</v>
      </c>
      <c r="F1234">
        <v>80.5</v>
      </c>
      <c r="G1234">
        <v>-10.0866849457404</v>
      </c>
      <c r="H1234">
        <v>-6.7013363255768397</v>
      </c>
      <c r="I1234">
        <v>-9.2590795982391594</v>
      </c>
      <c r="J1234">
        <v>2.7907251586478101</v>
      </c>
      <c r="K1234">
        <v>85.863362592923806</v>
      </c>
      <c r="L1234">
        <v>81.728285485149399</v>
      </c>
      <c r="M1234">
        <v>38.7237560277757</v>
      </c>
      <c r="N1234">
        <v>0.44421726142156998</v>
      </c>
      <c r="O1234">
        <v>33.5403726708074</v>
      </c>
      <c r="P1234">
        <v>26.572327044025101</v>
      </c>
      <c r="Q1234">
        <v>4.6359631738817998E-2</v>
      </c>
    </row>
    <row r="1235" spans="1:17" hidden="1" x14ac:dyDescent="0.3">
      <c r="A1235" t="s">
        <v>2631</v>
      </c>
      <c r="B1235" t="s">
        <v>2632</v>
      </c>
      <c r="C1235" t="s">
        <v>3144</v>
      </c>
      <c r="D1235" t="s">
        <v>482</v>
      </c>
      <c r="E1235">
        <v>1708.953597021</v>
      </c>
      <c r="F1235">
        <v>98.78</v>
      </c>
      <c r="G1235">
        <v>-64.657701528292705</v>
      </c>
      <c r="H1235">
        <v>-4.0151977046594096</v>
      </c>
      <c r="I1235">
        <v>-17.035424324333299</v>
      </c>
      <c r="J1235">
        <v>3.0295787929447799</v>
      </c>
      <c r="K1235">
        <v>105.530570199583</v>
      </c>
      <c r="L1235">
        <v>113.586465624769</v>
      </c>
      <c r="M1235">
        <v>40.299142621944199</v>
      </c>
      <c r="N1235">
        <v>0.42956818669886199</v>
      </c>
      <c r="O1235">
        <v>68.657623000607401</v>
      </c>
      <c r="P1235">
        <v>23.552220137585898</v>
      </c>
      <c r="Q1235">
        <v>-8.2250084015334998E-2</v>
      </c>
    </row>
    <row r="1236" spans="1:17" hidden="1" x14ac:dyDescent="0.3">
      <c r="A1236" t="s">
        <v>2633</v>
      </c>
      <c r="B1236" t="s">
        <v>2634</v>
      </c>
      <c r="C1236" t="s">
        <v>3144</v>
      </c>
      <c r="D1236" t="s">
        <v>21</v>
      </c>
      <c r="E1236">
        <v>1705.52995515</v>
      </c>
      <c r="F1236">
        <v>1305.05</v>
      </c>
      <c r="G1236">
        <v>55.420255056179499</v>
      </c>
      <c r="H1236">
        <v>-11.324071544775901</v>
      </c>
      <c r="I1236">
        <v>22.4032084531745</v>
      </c>
      <c r="J1236">
        <v>-1.2110452392722699</v>
      </c>
      <c r="K1236">
        <v>1398.80417993938</v>
      </c>
      <c r="L1236">
        <v>1145.6786693220999</v>
      </c>
      <c r="M1236">
        <v>26.365506217447901</v>
      </c>
      <c r="N1236">
        <v>0.44015841790480198</v>
      </c>
      <c r="O1236">
        <v>33.090686180606099</v>
      </c>
      <c r="P1236">
        <v>120.09444303904201</v>
      </c>
      <c r="Q1236">
        <v>0.16538196788972601</v>
      </c>
    </row>
    <row r="1237" spans="1:17" hidden="1" x14ac:dyDescent="0.3">
      <c r="A1237" t="s">
        <v>2635</v>
      </c>
      <c r="B1237" t="s">
        <v>2636</v>
      </c>
      <c r="C1237" t="s">
        <v>3144</v>
      </c>
      <c r="D1237" t="s">
        <v>607</v>
      </c>
      <c r="E1237">
        <v>1701.0937799999999</v>
      </c>
      <c r="F1237">
        <v>108.79</v>
      </c>
      <c r="G1237">
        <v>12.5982042586795</v>
      </c>
      <c r="H1237">
        <v>-26.1861726183072</v>
      </c>
      <c r="I1237">
        <v>21.962567805437899</v>
      </c>
      <c r="J1237">
        <v>1.43067017188151</v>
      </c>
      <c r="K1237">
        <v>123.03136668165401</v>
      </c>
      <c r="L1237">
        <v>102.24142321151901</v>
      </c>
      <c r="M1237">
        <v>54.219977380712301</v>
      </c>
      <c r="N1237">
        <v>0.391006177305317</v>
      </c>
      <c r="O1237">
        <v>46.649508226858998</v>
      </c>
      <c r="P1237">
        <v>54.410616705698601</v>
      </c>
    </row>
    <row r="1238" spans="1:17" hidden="1" x14ac:dyDescent="0.3">
      <c r="A1238" t="s">
        <v>2637</v>
      </c>
      <c r="B1238" t="s">
        <v>2638</v>
      </c>
      <c r="C1238" t="s">
        <v>3144</v>
      </c>
      <c r="D1238" t="s">
        <v>54</v>
      </c>
      <c r="E1238">
        <v>1699.04753448</v>
      </c>
      <c r="F1238">
        <v>1578.4</v>
      </c>
      <c r="G1238">
        <v>-57.409922625388397</v>
      </c>
      <c r="H1238">
        <v>-3.30225940097516</v>
      </c>
      <c r="I1238">
        <v>-33.259278693253997</v>
      </c>
      <c r="J1238">
        <v>1.44330307702938</v>
      </c>
      <c r="K1238">
        <v>1759.13733593648</v>
      </c>
      <c r="L1238">
        <v>1954.9294776463701</v>
      </c>
      <c r="M1238">
        <v>32.226355799079499</v>
      </c>
      <c r="N1238">
        <v>0.97394433387511903</v>
      </c>
      <c r="O1238">
        <v>69.792194627470806</v>
      </c>
      <c r="P1238">
        <v>1.4395886889460201</v>
      </c>
      <c r="Q1238">
        <v>5.2095139002946003E-2</v>
      </c>
    </row>
    <row r="1239" spans="1:17" hidden="1" x14ac:dyDescent="0.3">
      <c r="A1239" t="s">
        <v>2639</v>
      </c>
      <c r="B1239" t="s">
        <v>2640</v>
      </c>
      <c r="C1239" t="s">
        <v>3144</v>
      </c>
      <c r="D1239" t="s">
        <v>2641</v>
      </c>
      <c r="E1239">
        <v>1698.1897433399999</v>
      </c>
      <c r="F1239">
        <v>452.25</v>
      </c>
      <c r="G1239">
        <v>450.90575667226898</v>
      </c>
      <c r="H1239">
        <v>-22.984607182702302</v>
      </c>
      <c r="I1239">
        <v>-13.1389535458427</v>
      </c>
      <c r="J1239">
        <v>0.29923895734178302</v>
      </c>
      <c r="K1239">
        <v>583.31625254891401</v>
      </c>
      <c r="L1239">
        <v>474.70471610895902</v>
      </c>
      <c r="M1239">
        <v>24.535191118487901</v>
      </c>
      <c r="N1239">
        <v>0.79779242131292005</v>
      </c>
      <c r="O1239">
        <v>76.451077943615203</v>
      </c>
      <c r="P1239">
        <v>477.07030751563099</v>
      </c>
    </row>
    <row r="1240" spans="1:17" hidden="1" x14ac:dyDescent="0.3">
      <c r="A1240" t="s">
        <v>2642</v>
      </c>
      <c r="B1240" t="s">
        <v>2643</v>
      </c>
      <c r="C1240" t="s">
        <v>3144</v>
      </c>
      <c r="D1240" t="s">
        <v>125</v>
      </c>
      <c r="E1240">
        <v>1693.685188075</v>
      </c>
      <c r="F1240">
        <v>754.65</v>
      </c>
      <c r="G1240">
        <v>0.52897723520839701</v>
      </c>
      <c r="H1240">
        <v>-5.6091761956855901</v>
      </c>
      <c r="I1240">
        <v>25.799960869723499</v>
      </c>
      <c r="J1240">
        <v>4.2956390299812597</v>
      </c>
      <c r="K1240">
        <v>727.76372847087805</v>
      </c>
      <c r="L1240">
        <v>638.01112259235299</v>
      </c>
      <c r="M1240">
        <v>48.204456842237001</v>
      </c>
      <c r="N1240">
        <v>0.40027170581754201</v>
      </c>
      <c r="O1240">
        <v>12.230835486649401</v>
      </c>
      <c r="P1240">
        <v>51.156735102653897</v>
      </c>
      <c r="Q1240">
        <v>-6.9249306404418995E-2</v>
      </c>
    </row>
    <row r="1241" spans="1:17" hidden="1" x14ac:dyDescent="0.3">
      <c r="A1241" t="s">
        <v>2644</v>
      </c>
      <c r="B1241" t="s">
        <v>2645</v>
      </c>
      <c r="C1241" t="s">
        <v>3144</v>
      </c>
      <c r="D1241" t="s">
        <v>607</v>
      </c>
      <c r="E1241">
        <v>1692.3029750000001</v>
      </c>
      <c r="F1241">
        <v>56.43</v>
      </c>
      <c r="G1241">
        <v>-13.866043380674601</v>
      </c>
      <c r="H1241">
        <v>-6.2048867681246396</v>
      </c>
      <c r="I1241">
        <v>-19.1934845065615</v>
      </c>
      <c r="J1241">
        <v>-1.04959153103551</v>
      </c>
      <c r="K1241">
        <v>61.622371379127401</v>
      </c>
      <c r="L1241">
        <v>58.0428814351067</v>
      </c>
      <c r="M1241">
        <v>29.188193916460101</v>
      </c>
      <c r="N1241">
        <v>0.43524684986593398</v>
      </c>
      <c r="O1241">
        <v>38.224348750664497</v>
      </c>
      <c r="P1241">
        <v>25.5394883203559</v>
      </c>
      <c r="Q1241">
        <v>7.1071011628524999E-2</v>
      </c>
    </row>
    <row r="1242" spans="1:17" hidden="1" x14ac:dyDescent="0.3">
      <c r="A1242" t="s">
        <v>2646</v>
      </c>
      <c r="B1242" t="s">
        <v>2647</v>
      </c>
      <c r="C1242" t="s">
        <v>3144</v>
      </c>
      <c r="D1242" t="s">
        <v>120</v>
      </c>
      <c r="E1242">
        <v>1691.58110154</v>
      </c>
      <c r="F1242">
        <v>54.59</v>
      </c>
      <c r="G1242">
        <v>-24.5544996567628</v>
      </c>
      <c r="H1242">
        <v>2.0389869039559398</v>
      </c>
      <c r="I1242">
        <v>-22.229670326266898</v>
      </c>
      <c r="J1242">
        <v>2.3191082906287801</v>
      </c>
      <c r="K1242">
        <v>58.900688265196301</v>
      </c>
      <c r="L1242">
        <v>58.2994540561739</v>
      </c>
      <c r="M1242">
        <v>35.897229547598002</v>
      </c>
      <c r="N1242">
        <v>1.2145309470149399</v>
      </c>
      <c r="O1242">
        <v>58.087561824509898</v>
      </c>
      <c r="P1242">
        <v>20.9482663121745</v>
      </c>
      <c r="Q1242">
        <v>7.9519638722010996E-2</v>
      </c>
    </row>
    <row r="1243" spans="1:17" hidden="1" x14ac:dyDescent="0.3">
      <c r="A1243" t="s">
        <v>2648</v>
      </c>
      <c r="B1243" t="s">
        <v>2649</v>
      </c>
      <c r="C1243" t="s">
        <v>3144</v>
      </c>
      <c r="D1243" t="s">
        <v>83</v>
      </c>
      <c r="E1243">
        <v>1686.5740000000001</v>
      </c>
      <c r="F1243">
        <v>135.78</v>
      </c>
      <c r="G1243">
        <v>253.10919217339799</v>
      </c>
      <c r="H1243">
        <v>24.915069153151201</v>
      </c>
      <c r="I1243">
        <v>90.129214144968401</v>
      </c>
      <c r="J1243">
        <v>1.78318792086075</v>
      </c>
      <c r="K1243">
        <v>111.34445267274801</v>
      </c>
      <c r="L1243">
        <v>77.084545834219597</v>
      </c>
      <c r="M1243">
        <v>61.991702354115503</v>
      </c>
      <c r="N1243">
        <v>0.85818720140185401</v>
      </c>
      <c r="O1243">
        <v>15.893356900869</v>
      </c>
      <c r="P1243">
        <v>284.10183875530402</v>
      </c>
      <c r="Q1243">
        <v>0.149994668101923</v>
      </c>
    </row>
    <row r="1244" spans="1:17" hidden="1" x14ac:dyDescent="0.3">
      <c r="A1244" t="s">
        <v>2650</v>
      </c>
      <c r="B1244" t="s">
        <v>2651</v>
      </c>
      <c r="C1244" t="s">
        <v>3144</v>
      </c>
      <c r="D1244" t="s">
        <v>233</v>
      </c>
      <c r="E1244">
        <v>1684.167876</v>
      </c>
      <c r="F1244">
        <v>884.6</v>
      </c>
      <c r="G1244">
        <v>64.297285737540903</v>
      </c>
      <c r="H1244">
        <v>2.49393082829299</v>
      </c>
      <c r="I1244">
        <v>57.1481449684726</v>
      </c>
      <c r="J1244">
        <v>2.8235003703058301</v>
      </c>
      <c r="K1244">
        <v>879.99738347294897</v>
      </c>
      <c r="L1244">
        <v>685.73277332427404</v>
      </c>
      <c r="M1244">
        <v>40.711504099071703</v>
      </c>
      <c r="N1244">
        <v>0.46852304024335101</v>
      </c>
      <c r="O1244">
        <v>17.273343884241399</v>
      </c>
      <c r="P1244">
        <v>122.261306532663</v>
      </c>
      <c r="Q1244">
        <v>5.2683436531389002E-2</v>
      </c>
    </row>
    <row r="1245" spans="1:17" hidden="1" x14ac:dyDescent="0.3">
      <c r="A1245" t="s">
        <v>2652</v>
      </c>
      <c r="B1245" t="s">
        <v>2653</v>
      </c>
      <c r="C1245" t="s">
        <v>3144</v>
      </c>
      <c r="D1245" t="s">
        <v>276</v>
      </c>
      <c r="E1245">
        <v>1679.2361820850001</v>
      </c>
      <c r="F1245">
        <v>1074.2</v>
      </c>
      <c r="G1245">
        <v>-8.2631130209487598</v>
      </c>
      <c r="H1245">
        <v>-7.4194876108360903</v>
      </c>
      <c r="I1245">
        <v>15.7367060928458</v>
      </c>
      <c r="J1245">
        <v>0.45921681466827302</v>
      </c>
      <c r="K1245">
        <v>1173.5302403078399</v>
      </c>
      <c r="L1245">
        <v>1053.82741558715</v>
      </c>
      <c r="M1245">
        <v>34.71867236816</v>
      </c>
      <c r="N1245">
        <v>0.59826877810493595</v>
      </c>
      <c r="O1245">
        <v>24.846397318935001</v>
      </c>
      <c r="P1245">
        <v>38.374339817081001</v>
      </c>
      <c r="Q1245">
        <v>0.108511550513925</v>
      </c>
    </row>
    <row r="1246" spans="1:17" hidden="1" x14ac:dyDescent="0.3">
      <c r="A1246" t="s">
        <v>2654</v>
      </c>
      <c r="B1246" t="s">
        <v>2655</v>
      </c>
      <c r="C1246" t="s">
        <v>3144</v>
      </c>
      <c r="D1246" t="s">
        <v>788</v>
      </c>
      <c r="E1246">
        <v>1675.3723399999999</v>
      </c>
      <c r="F1246">
        <v>259</v>
      </c>
      <c r="G1246">
        <v>138.20209200649001</v>
      </c>
      <c r="H1246">
        <v>-11.6670462287855</v>
      </c>
      <c r="I1246">
        <v>-7.13368757373566</v>
      </c>
      <c r="J1246">
        <v>-6.4340406362684899E-2</v>
      </c>
      <c r="K1246">
        <v>302.95166046577202</v>
      </c>
      <c r="L1246">
        <v>269.14132426330201</v>
      </c>
      <c r="M1246">
        <v>37.781055779787501</v>
      </c>
      <c r="N1246">
        <v>0.59839344786133997</v>
      </c>
      <c r="O1246">
        <v>71.814671814671797</v>
      </c>
      <c r="P1246">
        <v>169.230769230769</v>
      </c>
      <c r="Q1246">
        <v>9.5675453362844998E-2</v>
      </c>
    </row>
    <row r="1247" spans="1:17" hidden="1" x14ac:dyDescent="0.3">
      <c r="A1247" t="s">
        <v>2656</v>
      </c>
      <c r="B1247" t="s">
        <v>2657</v>
      </c>
      <c r="C1247" t="s">
        <v>3144</v>
      </c>
      <c r="D1247" t="s">
        <v>63</v>
      </c>
      <c r="E1247">
        <v>1671.391876935</v>
      </c>
      <c r="F1247">
        <v>356.45</v>
      </c>
      <c r="G1247">
        <v>67.190480347308693</v>
      </c>
      <c r="H1247">
        <v>-6.2777307614051896</v>
      </c>
      <c r="I1247">
        <v>9.6989938506376898</v>
      </c>
      <c r="J1247">
        <v>3.9728421962081701</v>
      </c>
      <c r="K1247">
        <v>363.17475582043397</v>
      </c>
      <c r="L1247">
        <v>304.48087205267302</v>
      </c>
      <c r="M1247">
        <v>54.635313600315797</v>
      </c>
      <c r="N1247">
        <v>0.63562609610974796</v>
      </c>
      <c r="O1247">
        <v>24.603731238602801</v>
      </c>
      <c r="P1247">
        <v>111.41755634638101</v>
      </c>
      <c r="Q1247">
        <v>9.2622518872611997E-2</v>
      </c>
    </row>
    <row r="1248" spans="1:17" hidden="1" x14ac:dyDescent="0.3">
      <c r="A1248" t="s">
        <v>2658</v>
      </c>
      <c r="B1248" t="s">
        <v>2659</v>
      </c>
      <c r="C1248" t="s">
        <v>3144</v>
      </c>
      <c r="D1248" t="s">
        <v>271</v>
      </c>
      <c r="E1248">
        <v>1669.2840932250001</v>
      </c>
      <c r="F1248">
        <v>2858.05</v>
      </c>
      <c r="G1248">
        <v>135.75352100414599</v>
      </c>
      <c r="H1248">
        <v>-6.4230578642089204</v>
      </c>
      <c r="I1248">
        <v>46.357731690234999</v>
      </c>
      <c r="J1248">
        <v>7.10040012847199</v>
      </c>
      <c r="K1248">
        <v>2831.2249491694301</v>
      </c>
      <c r="L1248">
        <v>2244.7772386294901</v>
      </c>
      <c r="M1248">
        <v>56.3815163475007</v>
      </c>
      <c r="N1248">
        <v>0.56006939946694301</v>
      </c>
      <c r="O1248">
        <v>22.426129703819001</v>
      </c>
      <c r="P1248">
        <v>186.95281124497899</v>
      </c>
      <c r="Q1248">
        <v>0.171697066151416</v>
      </c>
    </row>
    <row r="1249" spans="1:17" hidden="1" x14ac:dyDescent="0.3">
      <c r="A1249" t="s">
        <v>2660</v>
      </c>
      <c r="B1249" t="s">
        <v>2661</v>
      </c>
      <c r="C1249" t="s">
        <v>3144</v>
      </c>
      <c r="D1249" t="s">
        <v>135</v>
      </c>
      <c r="E1249">
        <v>1664.39426714</v>
      </c>
      <c r="F1249">
        <v>49.12</v>
      </c>
      <c r="G1249">
        <v>23.5915467176143</v>
      </c>
      <c r="H1249">
        <v>-8.0081418227655501</v>
      </c>
      <c r="I1249">
        <v>-21.3919184704875</v>
      </c>
      <c r="J1249">
        <v>0.802538594473304</v>
      </c>
      <c r="K1249">
        <v>57.278108162437498</v>
      </c>
      <c r="L1249">
        <v>55.493454750162897</v>
      </c>
      <c r="M1249">
        <v>25.332267144313899</v>
      </c>
      <c r="N1249">
        <v>0.66487634520375005</v>
      </c>
      <c r="O1249">
        <v>59.2630293159609</v>
      </c>
      <c r="P1249">
        <v>54.9526813880126</v>
      </c>
      <c r="Q1249">
        <v>0.122359212183507</v>
      </c>
    </row>
    <row r="1250" spans="1:17" hidden="1" x14ac:dyDescent="0.3">
      <c r="A1250" t="s">
        <v>2662</v>
      </c>
      <c r="B1250" t="s">
        <v>2663</v>
      </c>
      <c r="C1250" t="s">
        <v>3144</v>
      </c>
      <c r="D1250" t="s">
        <v>469</v>
      </c>
      <c r="E1250">
        <v>1662.7115328</v>
      </c>
      <c r="F1250">
        <v>770.85</v>
      </c>
      <c r="G1250">
        <v>-27.128127640431899</v>
      </c>
      <c r="H1250">
        <v>8.1386751820773906</v>
      </c>
      <c r="I1250">
        <v>11.2669875185251</v>
      </c>
      <c r="J1250">
        <v>3.4736141957117099</v>
      </c>
      <c r="K1250">
        <v>753.10992094507299</v>
      </c>
      <c r="L1250">
        <v>701.12248506228502</v>
      </c>
      <c r="M1250">
        <v>46.019361791323398</v>
      </c>
      <c r="N1250">
        <v>0.482823829135412</v>
      </c>
      <c r="O1250">
        <v>12.8753972887072</v>
      </c>
      <c r="P1250">
        <v>36.433628318583999</v>
      </c>
      <c r="Q1250">
        <v>7.9453693909987994E-2</v>
      </c>
    </row>
    <row r="1251" spans="1:17" hidden="1" x14ac:dyDescent="0.3">
      <c r="A1251" t="s">
        <v>2664</v>
      </c>
      <c r="B1251" t="s">
        <v>2665</v>
      </c>
      <c r="C1251" t="s">
        <v>3144</v>
      </c>
      <c r="D1251" t="s">
        <v>482</v>
      </c>
      <c r="E1251">
        <v>1657.48385635</v>
      </c>
      <c r="F1251">
        <v>5269.4</v>
      </c>
      <c r="G1251">
        <v>-40.832763142408901</v>
      </c>
      <c r="H1251">
        <v>-11.188451349363101</v>
      </c>
      <c r="I1251">
        <v>-11.0576023039203</v>
      </c>
      <c r="J1251">
        <v>3.3183531923271898</v>
      </c>
      <c r="K1251">
        <v>5681.9630162868098</v>
      </c>
      <c r="L1251">
        <v>5750.7756812795997</v>
      </c>
      <c r="M1251">
        <v>33.8007994351115</v>
      </c>
      <c r="N1251">
        <v>1.28954806626121</v>
      </c>
      <c r="O1251">
        <v>21.645728166394601</v>
      </c>
      <c r="P1251">
        <v>18.042114695340398</v>
      </c>
      <c r="Q1251">
        <v>-0.11725900273385</v>
      </c>
    </row>
    <row r="1252" spans="1:17" hidden="1" x14ac:dyDescent="0.3">
      <c r="A1252" t="s">
        <v>2666</v>
      </c>
      <c r="B1252" t="s">
        <v>2667</v>
      </c>
      <c r="C1252" t="s">
        <v>3144</v>
      </c>
      <c r="D1252" t="s">
        <v>482</v>
      </c>
      <c r="E1252">
        <v>1651.71751008</v>
      </c>
      <c r="F1252">
        <v>471.65</v>
      </c>
      <c r="G1252">
        <v>0.91344996493729902</v>
      </c>
      <c r="H1252">
        <v>-4.2680958093344197</v>
      </c>
      <c r="I1252">
        <v>34.187472829341402</v>
      </c>
      <c r="J1252">
        <v>-0.24521325088280799</v>
      </c>
      <c r="K1252">
        <v>490.590409028811</v>
      </c>
      <c r="L1252">
        <v>426.21914011167303</v>
      </c>
      <c r="M1252">
        <v>42.488383242265598</v>
      </c>
      <c r="N1252">
        <v>0.46909634345817403</v>
      </c>
      <c r="O1252">
        <v>19.749814481076999</v>
      </c>
      <c r="P1252">
        <v>60.972696245733701</v>
      </c>
      <c r="Q1252">
        <v>-9.1385359129520005E-2</v>
      </c>
    </row>
    <row r="1253" spans="1:17" hidden="1" x14ac:dyDescent="0.3">
      <c r="A1253" t="s">
        <v>2668</v>
      </c>
      <c r="B1253" t="s">
        <v>2669</v>
      </c>
      <c r="C1253" t="s">
        <v>3144</v>
      </c>
      <c r="D1253" t="s">
        <v>482</v>
      </c>
      <c r="E1253">
        <v>1651.4171511</v>
      </c>
      <c r="F1253">
        <v>434.5</v>
      </c>
      <c r="G1253">
        <v>42.802977836397602</v>
      </c>
      <c r="H1253">
        <v>9.1309726243001403</v>
      </c>
      <c r="I1253">
        <v>10.8269790896833</v>
      </c>
      <c r="J1253">
        <v>0.35411008986871001</v>
      </c>
      <c r="K1253">
        <v>455.37640075472501</v>
      </c>
      <c r="L1253">
        <v>386.894453458447</v>
      </c>
      <c r="M1253">
        <v>38.0945494252367</v>
      </c>
      <c r="N1253">
        <v>0.61936823489887805</v>
      </c>
      <c r="O1253">
        <v>28.584579976985001</v>
      </c>
      <c r="P1253">
        <v>69.7265625</v>
      </c>
      <c r="Q1253">
        <v>4.5317265667981999E-2</v>
      </c>
    </row>
    <row r="1254" spans="1:17" hidden="1" x14ac:dyDescent="0.3">
      <c r="A1254" t="s">
        <v>2670</v>
      </c>
      <c r="B1254" t="s">
        <v>2671</v>
      </c>
      <c r="C1254" t="s">
        <v>3144</v>
      </c>
      <c r="D1254" t="s">
        <v>135</v>
      </c>
      <c r="E1254">
        <v>1644.5474404049901</v>
      </c>
      <c r="F1254">
        <v>372.55</v>
      </c>
      <c r="G1254">
        <v>76.915307428647495</v>
      </c>
      <c r="H1254">
        <v>21.101242544201298</v>
      </c>
      <c r="I1254">
        <v>-8.7759134458837096</v>
      </c>
      <c r="J1254">
        <v>-0.48103340187794302</v>
      </c>
      <c r="K1254">
        <v>354.25914961498597</v>
      </c>
      <c r="L1254">
        <v>324.51750207070103</v>
      </c>
      <c r="M1254">
        <v>61.392530395803199</v>
      </c>
      <c r="N1254">
        <v>2.6346001348063202</v>
      </c>
      <c r="O1254">
        <v>16.7494296067641</v>
      </c>
      <c r="P1254">
        <v>134.973194575843</v>
      </c>
      <c r="Q1254">
        <v>8.9033561155515001E-2</v>
      </c>
    </row>
    <row r="1255" spans="1:17" hidden="1" x14ac:dyDescent="0.3">
      <c r="A1255" t="s">
        <v>2672</v>
      </c>
      <c r="B1255" t="s">
        <v>2673</v>
      </c>
      <c r="C1255" t="s">
        <v>3144</v>
      </c>
      <c r="D1255" t="s">
        <v>190</v>
      </c>
      <c r="E1255">
        <v>1639.4877044</v>
      </c>
      <c r="F1255">
        <v>691.05</v>
      </c>
      <c r="G1255">
        <v>15.226753504464799</v>
      </c>
      <c r="H1255">
        <v>-9.1566537631836606</v>
      </c>
      <c r="I1255">
        <v>-13.755519442619899</v>
      </c>
      <c r="J1255">
        <v>-1.5756323800630001</v>
      </c>
      <c r="K1255">
        <v>773.41400218060301</v>
      </c>
      <c r="L1255">
        <v>705.75000405257902</v>
      </c>
      <c r="M1255">
        <v>21.421444937253099</v>
      </c>
      <c r="N1255">
        <v>0.52025847365126199</v>
      </c>
      <c r="O1255">
        <v>25.461254612546099</v>
      </c>
      <c r="P1255">
        <v>49.545552910625297</v>
      </c>
      <c r="Q1255">
        <v>6.6096854993894005E-2</v>
      </c>
    </row>
    <row r="1256" spans="1:17" hidden="1" x14ac:dyDescent="0.3">
      <c r="A1256" t="s">
        <v>2674</v>
      </c>
      <c r="B1256" t="s">
        <v>2675</v>
      </c>
      <c r="C1256" t="s">
        <v>3144</v>
      </c>
      <c r="D1256" t="s">
        <v>190</v>
      </c>
      <c r="E1256">
        <v>1639.19712</v>
      </c>
      <c r="F1256">
        <v>854.35</v>
      </c>
      <c r="G1256">
        <v>114.023810134991</v>
      </c>
      <c r="H1256">
        <v>0.61774673349222098</v>
      </c>
      <c r="I1256">
        <v>-13.730269421137599</v>
      </c>
      <c r="J1256">
        <v>2.4051348846348</v>
      </c>
      <c r="K1256">
        <v>914.65615814556702</v>
      </c>
      <c r="L1256">
        <v>814.20527015290997</v>
      </c>
      <c r="M1256">
        <v>45.184905833936902</v>
      </c>
      <c r="N1256">
        <v>0.49574963106744402</v>
      </c>
      <c r="O1256">
        <v>49.874173348159403</v>
      </c>
      <c r="P1256">
        <v>142.47197388959799</v>
      </c>
      <c r="Q1256">
        <v>0.113994575422011</v>
      </c>
    </row>
    <row r="1257" spans="1:17" hidden="1" x14ac:dyDescent="0.3">
      <c r="A1257" t="s">
        <v>2676</v>
      </c>
      <c r="B1257" t="s">
        <v>2677</v>
      </c>
      <c r="C1257" t="s">
        <v>3144</v>
      </c>
      <c r="D1257" t="s">
        <v>398</v>
      </c>
      <c r="E1257">
        <v>1637.2352474100001</v>
      </c>
      <c r="F1257">
        <v>507.65</v>
      </c>
      <c r="G1257">
        <v>-4.3675258913458803</v>
      </c>
      <c r="H1257">
        <v>1.2965123805395899</v>
      </c>
      <c r="I1257">
        <v>-20.429610626286401</v>
      </c>
      <c r="J1257">
        <v>2.550743662925</v>
      </c>
      <c r="K1257">
        <v>522.33078183611497</v>
      </c>
      <c r="L1257">
        <v>510.59346849087098</v>
      </c>
      <c r="M1257">
        <v>38.544696173338998</v>
      </c>
      <c r="N1257">
        <v>0.967120269224225</v>
      </c>
      <c r="O1257">
        <v>49.404117009750799</v>
      </c>
      <c r="P1257">
        <v>25.655940594059398</v>
      </c>
      <c r="Q1257">
        <v>2.5526636279910001E-3</v>
      </c>
    </row>
    <row r="1258" spans="1:17" hidden="1" x14ac:dyDescent="0.3">
      <c r="A1258" t="s">
        <v>2678</v>
      </c>
      <c r="B1258" t="s">
        <v>2679</v>
      </c>
      <c r="C1258" t="s">
        <v>3144</v>
      </c>
      <c r="D1258" t="s">
        <v>731</v>
      </c>
      <c r="E1258">
        <v>1635.8639268469999</v>
      </c>
      <c r="F1258">
        <v>180.57</v>
      </c>
      <c r="G1258">
        <v>-10.931621679353499</v>
      </c>
      <c r="H1258">
        <v>-5.1544312194720803</v>
      </c>
      <c r="I1258">
        <v>5.0966565833123498</v>
      </c>
      <c r="J1258">
        <v>-1.10197854147559</v>
      </c>
      <c r="K1258">
        <v>193.543601226622</v>
      </c>
      <c r="M1258">
        <v>25.682706179556099</v>
      </c>
      <c r="N1258">
        <v>0.76726237925144503</v>
      </c>
      <c r="O1258">
        <v>27.374425430580899</v>
      </c>
      <c r="P1258">
        <v>30.847826086956498</v>
      </c>
    </row>
    <row r="1259" spans="1:17" hidden="1" x14ac:dyDescent="0.3">
      <c r="A1259" t="s">
        <v>2680</v>
      </c>
      <c r="B1259" t="s">
        <v>2681</v>
      </c>
      <c r="C1259" t="s">
        <v>3144</v>
      </c>
      <c r="D1259" t="s">
        <v>2358</v>
      </c>
      <c r="E1259">
        <v>1634.7472998000001</v>
      </c>
      <c r="F1259">
        <v>990.9</v>
      </c>
      <c r="G1259">
        <v>-38.841351900862797</v>
      </c>
      <c r="H1259">
        <v>-8.2005468978391391</v>
      </c>
      <c r="I1259">
        <v>-26.097599016112099</v>
      </c>
      <c r="J1259">
        <v>0.50760855134835703</v>
      </c>
      <c r="K1259">
        <v>1107.06316180712</v>
      </c>
      <c r="L1259">
        <v>1130.72771636844</v>
      </c>
      <c r="M1259">
        <v>30.333496926124202</v>
      </c>
      <c r="N1259">
        <v>0.92567702167781896</v>
      </c>
      <c r="O1259">
        <v>46.427490160460103</v>
      </c>
      <c r="P1259">
        <v>5.88801025860226</v>
      </c>
      <c r="Q1259">
        <v>8.8917072666843996E-2</v>
      </c>
    </row>
    <row r="1260" spans="1:17" hidden="1" x14ac:dyDescent="0.3">
      <c r="A1260" t="s">
        <v>2682</v>
      </c>
      <c r="B1260" t="s">
        <v>2683</v>
      </c>
      <c r="C1260" t="s">
        <v>3144</v>
      </c>
      <c r="D1260" t="s">
        <v>271</v>
      </c>
      <c r="E1260">
        <v>1634.260878645</v>
      </c>
      <c r="F1260">
        <v>280.10000000000002</v>
      </c>
      <c r="G1260">
        <v>86.112826951257901</v>
      </c>
      <c r="H1260">
        <v>-5.7969622466790298</v>
      </c>
      <c r="I1260">
        <v>14.992161638648</v>
      </c>
      <c r="J1260">
        <v>1.53297460269609</v>
      </c>
      <c r="K1260">
        <v>317.31859686267501</v>
      </c>
      <c r="L1260">
        <v>259.94346697006898</v>
      </c>
      <c r="M1260">
        <v>37.389316398331601</v>
      </c>
      <c r="N1260">
        <v>0.40642691090246302</v>
      </c>
      <c r="O1260">
        <v>56.622634773295196</v>
      </c>
      <c r="P1260">
        <v>112.277377794619</v>
      </c>
      <c r="Q1260">
        <v>0.14443748865054401</v>
      </c>
    </row>
    <row r="1261" spans="1:17" hidden="1" x14ac:dyDescent="0.3">
      <c r="A1261" t="s">
        <v>2684</v>
      </c>
      <c r="B1261" t="s">
        <v>2685</v>
      </c>
      <c r="C1261" t="s">
        <v>3144</v>
      </c>
      <c r="D1261" t="s">
        <v>406</v>
      </c>
      <c r="E1261">
        <v>1628.5730417</v>
      </c>
      <c r="F1261">
        <v>95.09</v>
      </c>
      <c r="G1261">
        <v>3.2976683533712299</v>
      </c>
      <c r="H1261">
        <v>-4.3601272365543702</v>
      </c>
      <c r="I1261">
        <v>-6.3262289125730202</v>
      </c>
      <c r="J1261">
        <v>0.19986438457118999</v>
      </c>
      <c r="K1261">
        <v>106.35943569563101</v>
      </c>
      <c r="L1261">
        <v>100.27723261228201</v>
      </c>
      <c r="M1261">
        <v>33.987636446985398</v>
      </c>
      <c r="N1261">
        <v>0.189396279171403</v>
      </c>
      <c r="O1261">
        <v>40.919129245977402</v>
      </c>
      <c r="P1261">
        <v>31.612456747404799</v>
      </c>
      <c r="Q1261">
        <v>0.108209931731445</v>
      </c>
    </row>
    <row r="1262" spans="1:17" hidden="1" x14ac:dyDescent="0.3">
      <c r="A1262" t="s">
        <v>2686</v>
      </c>
      <c r="B1262" t="s">
        <v>2687</v>
      </c>
      <c r="C1262" t="s">
        <v>3144</v>
      </c>
      <c r="D1262" t="s">
        <v>217</v>
      </c>
      <c r="E1262">
        <v>1624.68987556</v>
      </c>
      <c r="F1262">
        <v>923</v>
      </c>
      <c r="G1262">
        <v>117.40320215835401</v>
      </c>
      <c r="H1262">
        <v>-8.3501722920696206</v>
      </c>
      <c r="I1262">
        <v>1.43822122407955</v>
      </c>
      <c r="J1262">
        <v>4.3481427426562602</v>
      </c>
      <c r="K1262">
        <v>955.33144952149598</v>
      </c>
      <c r="L1262">
        <v>787.35984650672299</v>
      </c>
      <c r="M1262">
        <v>36.849520866351497</v>
      </c>
      <c r="N1262">
        <v>0.54003969079270397</v>
      </c>
      <c r="O1262">
        <v>23.8299024918743</v>
      </c>
      <c r="P1262">
        <v>155.57247681018899</v>
      </c>
      <c r="Q1262">
        <v>0.16416277051665201</v>
      </c>
    </row>
    <row r="1263" spans="1:17" hidden="1" x14ac:dyDescent="0.3">
      <c r="A1263" t="s">
        <v>2688</v>
      </c>
      <c r="B1263" t="s">
        <v>2689</v>
      </c>
      <c r="C1263" t="s">
        <v>3144</v>
      </c>
      <c r="D1263" t="s">
        <v>1473</v>
      </c>
      <c r="E1263">
        <v>1620.3344587500001</v>
      </c>
      <c r="F1263">
        <v>108.81</v>
      </c>
      <c r="G1263">
        <v>-0.33627677571161002</v>
      </c>
      <c r="H1263">
        <v>-7.7344571404453397</v>
      </c>
      <c r="I1263">
        <v>-13.929376028971101</v>
      </c>
      <c r="J1263">
        <v>-2.6309589304143901</v>
      </c>
      <c r="K1263">
        <v>124.245673306532</v>
      </c>
      <c r="L1263">
        <v>113.66365805939699</v>
      </c>
      <c r="M1263">
        <v>22.746328883618698</v>
      </c>
      <c r="N1263">
        <v>0.38450501234422202</v>
      </c>
      <c r="O1263">
        <v>35.3919676500321</v>
      </c>
      <c r="P1263">
        <v>49.979324603721501</v>
      </c>
      <c r="Q1263">
        <v>0.18417862944949301</v>
      </c>
    </row>
    <row r="1264" spans="1:17" hidden="1" x14ac:dyDescent="0.3">
      <c r="A1264" t="s">
        <v>2690</v>
      </c>
      <c r="B1264" t="s">
        <v>2691</v>
      </c>
      <c r="C1264" t="s">
        <v>3144</v>
      </c>
      <c r="D1264" t="s">
        <v>117</v>
      </c>
      <c r="E1264">
        <v>1614.14</v>
      </c>
      <c r="F1264">
        <v>747.4</v>
      </c>
      <c r="G1264">
        <v>-14.4873001896443</v>
      </c>
      <c r="H1264">
        <v>2.4508734310547999</v>
      </c>
      <c r="I1264">
        <v>0.82802108718384304</v>
      </c>
      <c r="J1264">
        <v>1.7376005969930699</v>
      </c>
      <c r="K1264">
        <v>726.518285649821</v>
      </c>
      <c r="L1264">
        <v>666.03709167354805</v>
      </c>
      <c r="M1264">
        <v>59.689958499750297</v>
      </c>
      <c r="N1264">
        <v>0.71492359298991903</v>
      </c>
      <c r="O1264">
        <v>11.586834359111499</v>
      </c>
      <c r="P1264">
        <v>29.869678540399601</v>
      </c>
      <c r="Q1264">
        <v>0.113754041096012</v>
      </c>
    </row>
    <row r="1265" spans="1:17" hidden="1" x14ac:dyDescent="0.3">
      <c r="A1265" t="s">
        <v>2692</v>
      </c>
      <c r="B1265" t="s">
        <v>2693</v>
      </c>
      <c r="C1265" t="s">
        <v>3144</v>
      </c>
      <c r="E1265">
        <v>1609.9376568</v>
      </c>
      <c r="F1265">
        <v>353.55</v>
      </c>
      <c r="G1265">
        <v>1155.27800080578</v>
      </c>
      <c r="H1265">
        <v>0.61825235033701598</v>
      </c>
      <c r="I1265">
        <v>173.04354319823901</v>
      </c>
      <c r="J1265">
        <v>-6.9546892446829398</v>
      </c>
      <c r="K1265">
        <v>380.78333433353998</v>
      </c>
      <c r="L1265">
        <v>260.61055191126201</v>
      </c>
      <c r="M1265">
        <v>42.181906265655797</v>
      </c>
      <c r="N1265">
        <v>0.83166457261481896</v>
      </c>
      <c r="O1265">
        <v>39.951916277754201</v>
      </c>
      <c r="P1265">
        <v>1382.3899371069101</v>
      </c>
      <c r="Q1265">
        <v>0.20824688345357401</v>
      </c>
    </row>
    <row r="1266" spans="1:17" hidden="1" x14ac:dyDescent="0.3">
      <c r="A1266" t="s">
        <v>2694</v>
      </c>
      <c r="B1266" t="s">
        <v>2695</v>
      </c>
      <c r="C1266" t="s">
        <v>3144</v>
      </c>
      <c r="D1266" t="s">
        <v>72</v>
      </c>
      <c r="E1266">
        <v>1602.0964160000001</v>
      </c>
      <c r="F1266">
        <v>275.8</v>
      </c>
      <c r="G1266">
        <v>63.128517104476799</v>
      </c>
      <c r="H1266">
        <v>-5.0018160341435598</v>
      </c>
      <c r="I1266">
        <v>73.241386993772693</v>
      </c>
      <c r="J1266">
        <v>0.59950886287484495</v>
      </c>
      <c r="K1266">
        <v>277.67752494409302</v>
      </c>
      <c r="L1266">
        <v>207.93846032027699</v>
      </c>
      <c r="M1266">
        <v>40.595903242751099</v>
      </c>
      <c r="N1266">
        <v>0.232724319869623</v>
      </c>
      <c r="O1266">
        <v>34.735315445975303</v>
      </c>
      <c r="P1266">
        <v>94.911660777385094</v>
      </c>
      <c r="Q1266">
        <v>4.8688561644344E-2</v>
      </c>
    </row>
    <row r="1267" spans="1:17" hidden="1" x14ac:dyDescent="0.3">
      <c r="A1267" t="s">
        <v>2696</v>
      </c>
      <c r="B1267" t="s">
        <v>2697</v>
      </c>
      <c r="C1267" t="s">
        <v>3144</v>
      </c>
      <c r="D1267" t="s">
        <v>190</v>
      </c>
      <c r="E1267">
        <v>1597.8768</v>
      </c>
      <c r="F1267">
        <v>1231.05</v>
      </c>
      <c r="G1267">
        <v>32.068096971548698</v>
      </c>
      <c r="H1267">
        <v>-11.836931490582501</v>
      </c>
      <c r="I1267">
        <v>4.3853330753817099</v>
      </c>
      <c r="J1267">
        <v>-2.91692135417378</v>
      </c>
      <c r="K1267">
        <v>1301.35535650469</v>
      </c>
      <c r="L1267">
        <v>1130.3325258735599</v>
      </c>
      <c r="M1267">
        <v>29.149142976084601</v>
      </c>
      <c r="N1267">
        <v>0.418886930324468</v>
      </c>
      <c r="O1267">
        <v>21.847203606677201</v>
      </c>
      <c r="P1267">
        <v>64.370118165431506</v>
      </c>
      <c r="Q1267">
        <v>4.3994972040039999E-2</v>
      </c>
    </row>
    <row r="1268" spans="1:17" hidden="1" x14ac:dyDescent="0.3">
      <c r="A1268" t="s">
        <v>2698</v>
      </c>
      <c r="B1268" t="s">
        <v>2699</v>
      </c>
      <c r="C1268" t="s">
        <v>3144</v>
      </c>
      <c r="D1268" t="s">
        <v>403</v>
      </c>
      <c r="E1268">
        <v>1585.5013937000001</v>
      </c>
      <c r="F1268">
        <v>318.85000000000002</v>
      </c>
      <c r="G1268">
        <v>14.050928488213</v>
      </c>
      <c r="H1268">
        <v>37.331345300565701</v>
      </c>
      <c r="I1268">
        <v>28.826464399038802</v>
      </c>
      <c r="J1268">
        <v>8.4738258027655604</v>
      </c>
      <c r="K1268">
        <v>255.34076840436799</v>
      </c>
      <c r="L1268">
        <v>229.722045401218</v>
      </c>
      <c r="M1268">
        <v>82.818168950172605</v>
      </c>
      <c r="N1268">
        <v>2.5860430895764699</v>
      </c>
      <c r="O1268">
        <v>7.4015994981966298</v>
      </c>
      <c r="P1268">
        <v>73.902372511589803</v>
      </c>
      <c r="Q1268">
        <v>0.10142783828</v>
      </c>
    </row>
    <row r="1269" spans="1:17" hidden="1" x14ac:dyDescent="0.3">
      <c r="A1269" t="s">
        <v>2700</v>
      </c>
      <c r="B1269" t="s">
        <v>2701</v>
      </c>
      <c r="C1269" t="s">
        <v>3144</v>
      </c>
      <c r="D1269" t="s">
        <v>436</v>
      </c>
      <c r="E1269">
        <v>1577.0659155389999</v>
      </c>
      <c r="F1269">
        <v>104.2</v>
      </c>
      <c r="G1269">
        <v>-54.843537838569901</v>
      </c>
      <c r="H1269">
        <v>6.20402176432298</v>
      </c>
      <c r="I1269">
        <v>-13.2961238818105</v>
      </c>
      <c r="J1269">
        <v>-2.1519065343118702</v>
      </c>
      <c r="K1269">
        <v>105.212136901349</v>
      </c>
      <c r="L1269">
        <v>110.44167250380499</v>
      </c>
      <c r="M1269">
        <v>38.327364707249203</v>
      </c>
      <c r="N1269">
        <v>1.42326944305634</v>
      </c>
      <c r="O1269">
        <v>61.516314779270601</v>
      </c>
      <c r="P1269">
        <v>15.7777777777777</v>
      </c>
      <c r="Q1269">
        <v>-4.7400623657678997E-2</v>
      </c>
    </row>
    <row r="1270" spans="1:17" hidden="1" x14ac:dyDescent="0.3">
      <c r="A1270" t="s">
        <v>2702</v>
      </c>
      <c r="B1270" t="s">
        <v>2703</v>
      </c>
      <c r="C1270" t="s">
        <v>3144</v>
      </c>
      <c r="D1270" t="s">
        <v>21</v>
      </c>
      <c r="E1270">
        <v>1575.0675659999999</v>
      </c>
      <c r="F1270">
        <v>142.34</v>
      </c>
      <c r="G1270">
        <v>332.66260965046598</v>
      </c>
      <c r="H1270">
        <v>18.117505180993199</v>
      </c>
      <c r="I1270">
        <v>100.11483524796</v>
      </c>
      <c r="J1270">
        <v>-5.4208163403771898</v>
      </c>
      <c r="K1270">
        <v>122.99559803719301</v>
      </c>
      <c r="L1270">
        <v>82.672138400965196</v>
      </c>
      <c r="M1270">
        <v>52.280577921005602</v>
      </c>
      <c r="N1270">
        <v>1.24123068011631</v>
      </c>
      <c r="O1270">
        <v>17.8867500351271</v>
      </c>
      <c r="P1270">
        <v>395.09565217391298</v>
      </c>
    </row>
    <row r="1271" spans="1:17" hidden="1" x14ac:dyDescent="0.3">
      <c r="A1271" t="s">
        <v>2704</v>
      </c>
      <c r="B1271" t="s">
        <v>2705</v>
      </c>
      <c r="C1271" t="s">
        <v>3144</v>
      </c>
      <c r="D1271" t="s">
        <v>120</v>
      </c>
      <c r="E1271">
        <v>1573.3148383799901</v>
      </c>
      <c r="F1271">
        <v>14.02</v>
      </c>
      <c r="G1271">
        <v>-16.8002612197003</v>
      </c>
      <c r="H1271">
        <v>-2.8275067353908701</v>
      </c>
      <c r="I1271">
        <v>-41.174147642180699</v>
      </c>
      <c r="J1271">
        <v>1.2661755295415</v>
      </c>
      <c r="K1271">
        <v>15.418679032967001</v>
      </c>
      <c r="L1271">
        <v>16.267252954764899</v>
      </c>
      <c r="M1271">
        <v>41.037077042160199</v>
      </c>
      <c r="N1271">
        <v>0.87884280101482004</v>
      </c>
      <c r="O1271">
        <v>87.982499658667706</v>
      </c>
      <c r="P1271">
        <v>17.475474437415699</v>
      </c>
      <c r="Q1271">
        <v>4.1070701141008997E-2</v>
      </c>
    </row>
    <row r="1272" spans="1:17" hidden="1" x14ac:dyDescent="0.3">
      <c r="A1272" t="s">
        <v>2706</v>
      </c>
      <c r="B1272" t="s">
        <v>2707</v>
      </c>
      <c r="C1272" t="s">
        <v>3144</v>
      </c>
      <c r="D1272" t="s">
        <v>482</v>
      </c>
      <c r="E1272">
        <v>1572.99006611</v>
      </c>
      <c r="F1272">
        <v>1122.8</v>
      </c>
      <c r="G1272">
        <v>-26.955361534768301</v>
      </c>
      <c r="H1272">
        <v>-4.5084888239124101</v>
      </c>
      <c r="I1272">
        <v>-22.537286819041299</v>
      </c>
      <c r="J1272">
        <v>2.2562052369439298</v>
      </c>
      <c r="K1272">
        <v>1286.7580441370801</v>
      </c>
      <c r="L1272">
        <v>1304.10843126337</v>
      </c>
      <c r="M1272">
        <v>30.900158929865199</v>
      </c>
      <c r="N1272">
        <v>0.96807253075259203</v>
      </c>
      <c r="O1272">
        <v>38.314926968293499</v>
      </c>
      <c r="P1272">
        <v>10.094621758101599</v>
      </c>
      <c r="Q1272">
        <v>-7.1363550126431002E-2</v>
      </c>
    </row>
    <row r="1273" spans="1:17" hidden="1" x14ac:dyDescent="0.3">
      <c r="A1273" t="s">
        <v>2708</v>
      </c>
      <c r="B1273" t="s">
        <v>2709</v>
      </c>
      <c r="C1273" t="s">
        <v>3144</v>
      </c>
      <c r="D1273" t="s">
        <v>117</v>
      </c>
      <c r="E1273">
        <v>1572.76161</v>
      </c>
      <c r="F1273">
        <v>511.1</v>
      </c>
      <c r="G1273">
        <v>41.794699896040598</v>
      </c>
      <c r="H1273">
        <v>-10.7061398623239</v>
      </c>
      <c r="I1273">
        <v>-18.803177512789599</v>
      </c>
      <c r="J1273">
        <v>1.65776463674591</v>
      </c>
      <c r="K1273">
        <v>566.39394255176103</v>
      </c>
      <c r="L1273">
        <v>509.30992373402597</v>
      </c>
      <c r="M1273">
        <v>35.831568412189903</v>
      </c>
      <c r="N1273">
        <v>0.82493943653316404</v>
      </c>
      <c r="O1273">
        <v>31.676775582077799</v>
      </c>
      <c r="P1273">
        <v>96.6147336026159</v>
      </c>
      <c r="Q1273">
        <v>0.13513470053130999</v>
      </c>
    </row>
    <row r="1274" spans="1:17" hidden="1" x14ac:dyDescent="0.3">
      <c r="A1274" t="s">
        <v>2710</v>
      </c>
      <c r="B1274" t="s">
        <v>2711</v>
      </c>
      <c r="C1274" t="s">
        <v>3144</v>
      </c>
      <c r="D1274" t="s">
        <v>51</v>
      </c>
      <c r="E1274">
        <v>1570.6994867650001</v>
      </c>
      <c r="F1274">
        <v>587.9</v>
      </c>
      <c r="G1274">
        <v>30.5252146150609</v>
      </c>
      <c r="H1274">
        <v>-12.1935342660435</v>
      </c>
      <c r="I1274">
        <v>5.7403411967758498</v>
      </c>
      <c r="J1274">
        <v>-0.19704686363472301</v>
      </c>
      <c r="K1274">
        <v>632.41732648263996</v>
      </c>
      <c r="L1274">
        <v>550.11227278077297</v>
      </c>
      <c r="M1274">
        <v>28.296523360497599</v>
      </c>
      <c r="N1274">
        <v>0.570513711915971</v>
      </c>
      <c r="O1274">
        <v>23.3287974145262</v>
      </c>
      <c r="P1274">
        <v>58.037634408602102</v>
      </c>
      <c r="Q1274">
        <v>2.9109905605912E-2</v>
      </c>
    </row>
    <row r="1275" spans="1:17" hidden="1" x14ac:dyDescent="0.3">
      <c r="A1275" t="s">
        <v>2712</v>
      </c>
      <c r="B1275" t="s">
        <v>2713</v>
      </c>
      <c r="C1275" t="s">
        <v>3144</v>
      </c>
      <c r="D1275" t="s">
        <v>48</v>
      </c>
      <c r="E1275">
        <v>1562.336693407</v>
      </c>
      <c r="F1275">
        <v>159.43</v>
      </c>
      <c r="G1275">
        <v>53.7790157480609</v>
      </c>
      <c r="H1275">
        <v>-8.1125120706612694</v>
      </c>
      <c r="I1275">
        <v>6.5340530687741403</v>
      </c>
      <c r="J1275">
        <v>-0.63774603908594496</v>
      </c>
      <c r="K1275">
        <v>176.98374357831099</v>
      </c>
      <c r="L1275">
        <v>151.69895212615501</v>
      </c>
      <c r="M1275">
        <v>30.559718704525402</v>
      </c>
      <c r="N1275">
        <v>0.54058180728334004</v>
      </c>
      <c r="O1275">
        <v>42.946747788998202</v>
      </c>
      <c r="P1275">
        <v>83.569372481289506</v>
      </c>
      <c r="Q1275">
        <v>0.148387969546872</v>
      </c>
    </row>
    <row r="1276" spans="1:17" hidden="1" x14ac:dyDescent="0.3">
      <c r="A1276" t="s">
        <v>2714</v>
      </c>
      <c r="B1276" t="s">
        <v>2715</v>
      </c>
      <c r="C1276" t="s">
        <v>3144</v>
      </c>
      <c r="D1276" t="s">
        <v>406</v>
      </c>
      <c r="E1276">
        <v>1559.3038285499999</v>
      </c>
      <c r="F1276">
        <v>128.47999999999999</v>
      </c>
      <c r="G1276">
        <v>-2.6260893048997</v>
      </c>
      <c r="H1276">
        <v>1.7470038641861301</v>
      </c>
      <c r="I1276">
        <v>-5.4255961340775496</v>
      </c>
      <c r="J1276">
        <v>5.6098128299021397</v>
      </c>
      <c r="K1276">
        <v>128.97454500680601</v>
      </c>
      <c r="L1276">
        <v>122.138042126481</v>
      </c>
      <c r="M1276">
        <v>58.7835938896743</v>
      </c>
      <c r="N1276">
        <v>0.52584194578234</v>
      </c>
      <c r="O1276">
        <v>21.497509339975</v>
      </c>
      <c r="P1276">
        <v>36.1016949152542</v>
      </c>
      <c r="Q1276">
        <v>4.9992784055243003E-2</v>
      </c>
    </row>
    <row r="1277" spans="1:17" hidden="1" x14ac:dyDescent="0.3">
      <c r="A1277" t="s">
        <v>2716</v>
      </c>
      <c r="B1277" t="s">
        <v>2717</v>
      </c>
      <c r="C1277" t="s">
        <v>3144</v>
      </c>
      <c r="D1277" t="s">
        <v>51</v>
      </c>
      <c r="E1277">
        <v>1558.5395658499999</v>
      </c>
      <c r="F1277">
        <v>1590</v>
      </c>
      <c r="G1277">
        <v>31.261191730896101</v>
      </c>
      <c r="H1277">
        <v>-7.7074021590916404</v>
      </c>
      <c r="I1277">
        <v>9.3138063014322601</v>
      </c>
      <c r="J1277">
        <v>1.4688691524944599</v>
      </c>
      <c r="K1277">
        <v>1575.2187781160401</v>
      </c>
      <c r="L1277">
        <v>1348.6887987704899</v>
      </c>
      <c r="M1277">
        <v>37.615950073570403</v>
      </c>
      <c r="N1277">
        <v>0.44419842452629299</v>
      </c>
      <c r="O1277">
        <v>24.842767295597401</v>
      </c>
      <c r="P1277">
        <v>78.181206925533701</v>
      </c>
      <c r="Q1277">
        <v>9.2213925555854004E-2</v>
      </c>
    </row>
    <row r="1278" spans="1:17" hidden="1" x14ac:dyDescent="0.3">
      <c r="A1278" t="s">
        <v>2718</v>
      </c>
      <c r="B1278" t="s">
        <v>2719</v>
      </c>
      <c r="C1278" t="s">
        <v>3144</v>
      </c>
      <c r="E1278">
        <v>1557.92</v>
      </c>
      <c r="F1278">
        <v>567.5</v>
      </c>
      <c r="G1278">
        <v>235.07033139724899</v>
      </c>
      <c r="H1278">
        <v>48.996995611726803</v>
      </c>
      <c r="I1278">
        <v>26.101874100375301</v>
      </c>
      <c r="J1278">
        <v>10.0350542480769</v>
      </c>
      <c r="K1278">
        <v>426.57345353968498</v>
      </c>
      <c r="L1278">
        <v>381.01877173070898</v>
      </c>
      <c r="M1278">
        <v>98.754436911476205</v>
      </c>
      <c r="N1278">
        <v>1.22691138787914</v>
      </c>
      <c r="O1278">
        <v>66.361233480176196</v>
      </c>
      <c r="P1278">
        <v>266.129032258064</v>
      </c>
    </row>
    <row r="1279" spans="1:17" hidden="1" x14ac:dyDescent="0.3">
      <c r="A1279" t="s">
        <v>2720</v>
      </c>
      <c r="B1279" t="s">
        <v>2721</v>
      </c>
      <c r="C1279" t="s">
        <v>3144</v>
      </c>
      <c r="D1279" t="s">
        <v>202</v>
      </c>
      <c r="E1279">
        <v>1555.15583124</v>
      </c>
      <c r="F1279">
        <v>2515</v>
      </c>
      <c r="G1279">
        <v>36.813772715592798</v>
      </c>
      <c r="H1279">
        <v>-11.5435547639826</v>
      </c>
      <c r="I1279">
        <v>4.6672148890632199</v>
      </c>
      <c r="J1279">
        <v>-1.04483637522039</v>
      </c>
      <c r="K1279">
        <v>2692.9551244747199</v>
      </c>
      <c r="L1279">
        <v>2238.5529828692302</v>
      </c>
      <c r="M1279">
        <v>25.322558892077399</v>
      </c>
      <c r="N1279">
        <v>0.35409550112653498</v>
      </c>
      <c r="O1279">
        <v>37.137176938369699</v>
      </c>
      <c r="P1279">
        <v>86.130846654825305</v>
      </c>
      <c r="Q1279">
        <v>0.12680137468514399</v>
      </c>
    </row>
    <row r="1280" spans="1:17" hidden="1" x14ac:dyDescent="0.3">
      <c r="A1280" t="s">
        <v>2722</v>
      </c>
      <c r="B1280" t="s">
        <v>2723</v>
      </c>
      <c r="C1280" t="s">
        <v>3144</v>
      </c>
      <c r="E1280">
        <v>1552.09969473</v>
      </c>
      <c r="F1280">
        <v>983.4</v>
      </c>
      <c r="G1280">
        <v>42.500229192656199</v>
      </c>
      <c r="H1280">
        <v>-7.7506519374799101</v>
      </c>
      <c r="I1280">
        <v>27.817013524375799</v>
      </c>
      <c r="J1280">
        <v>0.93298504654863801</v>
      </c>
      <c r="K1280">
        <v>1077.5692199170201</v>
      </c>
      <c r="L1280">
        <v>944.64679988532805</v>
      </c>
      <c r="M1280">
        <v>28.920893314800999</v>
      </c>
      <c r="N1280">
        <v>0.63619241524011005</v>
      </c>
      <c r="O1280">
        <v>27.303233679072601</v>
      </c>
      <c r="P1280">
        <v>69.844559585492206</v>
      </c>
      <c r="Q1280">
        <v>9.1424073518557997E-2</v>
      </c>
    </row>
    <row r="1281" spans="1:17" hidden="1" x14ac:dyDescent="0.3">
      <c r="A1281" t="s">
        <v>2724</v>
      </c>
      <c r="B1281" t="s">
        <v>2725</v>
      </c>
      <c r="C1281" t="s">
        <v>3144</v>
      </c>
      <c r="D1281" t="s">
        <v>2150</v>
      </c>
      <c r="E1281">
        <v>1550.1556708799999</v>
      </c>
      <c r="F1281">
        <v>293.64999999999998</v>
      </c>
      <c r="G1281">
        <v>7.6472513894936203</v>
      </c>
      <c r="H1281">
        <v>-9.8044996968185991</v>
      </c>
      <c r="I1281">
        <v>23.675529652159501</v>
      </c>
      <c r="J1281">
        <v>-0.71647548071979095</v>
      </c>
      <c r="K1281">
        <v>325.86389288612298</v>
      </c>
      <c r="M1281">
        <v>29.229244189358901</v>
      </c>
      <c r="N1281">
        <v>0.25080799021606198</v>
      </c>
      <c r="O1281">
        <v>41.920653839604903</v>
      </c>
      <c r="P1281">
        <v>40.502392344497501</v>
      </c>
    </row>
    <row r="1282" spans="1:17" hidden="1" x14ac:dyDescent="0.3">
      <c r="A1282" t="s">
        <v>2726</v>
      </c>
      <c r="B1282" t="s">
        <v>2727</v>
      </c>
      <c r="C1282" t="s">
        <v>3144</v>
      </c>
      <c r="D1282" t="s">
        <v>60</v>
      </c>
      <c r="E1282">
        <v>1548.2760137079999</v>
      </c>
      <c r="F1282">
        <v>209.28</v>
      </c>
      <c r="G1282">
        <v>-50.379651332225897</v>
      </c>
      <c r="H1282">
        <v>-3.3598457161264599</v>
      </c>
      <c r="I1282">
        <v>-31.915379289721599</v>
      </c>
      <c r="J1282">
        <v>1.88338496455195</v>
      </c>
      <c r="K1282">
        <v>226.87434290954599</v>
      </c>
      <c r="M1282">
        <v>37.792602659046899</v>
      </c>
      <c r="N1282">
        <v>0.98371224364883203</v>
      </c>
      <c r="O1282">
        <v>41.700114678898998</v>
      </c>
      <c r="P1282">
        <v>5.16582914572865</v>
      </c>
    </row>
    <row r="1283" spans="1:17" hidden="1" x14ac:dyDescent="0.3">
      <c r="A1283" t="s">
        <v>2728</v>
      </c>
      <c r="B1283" t="s">
        <v>2729</v>
      </c>
      <c r="C1283" t="s">
        <v>3144</v>
      </c>
      <c r="D1283" t="s">
        <v>482</v>
      </c>
      <c r="E1283">
        <v>1543.8226177199999</v>
      </c>
      <c r="F1283">
        <v>193.73</v>
      </c>
      <c r="G1283">
        <v>44.147537068726599</v>
      </c>
      <c r="H1283">
        <v>2.1261488553431001</v>
      </c>
      <c r="I1283">
        <v>30.7070571175962</v>
      </c>
      <c r="J1283">
        <v>-1.1236795429222499</v>
      </c>
      <c r="K1283">
        <v>195.01834981622699</v>
      </c>
      <c r="L1283">
        <v>155.08128621454799</v>
      </c>
      <c r="M1283">
        <v>45.222683188545503</v>
      </c>
      <c r="N1283">
        <v>0.57963100439887805</v>
      </c>
      <c r="O1283">
        <v>28.219687193516702</v>
      </c>
      <c r="P1283">
        <v>91.432806324110601</v>
      </c>
      <c r="Q1283">
        <v>6.6392221983975999E-2</v>
      </c>
    </row>
    <row r="1284" spans="1:17" hidden="1" x14ac:dyDescent="0.3">
      <c r="A1284" t="s">
        <v>2730</v>
      </c>
      <c r="B1284" t="s">
        <v>2731</v>
      </c>
      <c r="C1284" t="s">
        <v>3144</v>
      </c>
      <c r="D1284" t="s">
        <v>562</v>
      </c>
      <c r="E1284">
        <v>1541.0793000000001</v>
      </c>
      <c r="F1284">
        <v>145.53</v>
      </c>
      <c r="G1284">
        <v>60.771865341609796</v>
      </c>
      <c r="H1284">
        <v>-0.92147962377911197</v>
      </c>
      <c r="I1284">
        <v>-0.83848812707157805</v>
      </c>
      <c r="J1284">
        <v>-3.2028044914889802</v>
      </c>
      <c r="K1284">
        <v>153.94864775741399</v>
      </c>
      <c r="L1284">
        <v>140.18548685806499</v>
      </c>
      <c r="M1284">
        <v>24.086875644384701</v>
      </c>
      <c r="N1284">
        <v>0.95971520417405798</v>
      </c>
      <c r="O1284">
        <v>25.747268604411399</v>
      </c>
      <c r="P1284">
        <v>90.984251968503898</v>
      </c>
      <c r="Q1284">
        <v>6.6078336139305999E-2</v>
      </c>
    </row>
    <row r="1285" spans="1:17" hidden="1" x14ac:dyDescent="0.3">
      <c r="A1285" t="s">
        <v>2732</v>
      </c>
      <c r="B1285" t="s">
        <v>2733</v>
      </c>
      <c r="C1285" t="s">
        <v>3144</v>
      </c>
      <c r="D1285" t="s">
        <v>984</v>
      </c>
      <c r="E1285">
        <v>1537.6148401999999</v>
      </c>
      <c r="F1285">
        <v>718.05</v>
      </c>
      <c r="G1285">
        <v>-16.655629080359802</v>
      </c>
      <c r="H1285">
        <v>6.6930867057543404</v>
      </c>
      <c r="I1285">
        <v>9.5786323876274704</v>
      </c>
      <c r="J1285">
        <v>-0.52044801401696805</v>
      </c>
      <c r="K1285">
        <v>717.28650778361396</v>
      </c>
      <c r="L1285">
        <v>649.66747675189197</v>
      </c>
      <c r="M1285">
        <v>48.784499375823003</v>
      </c>
      <c r="N1285">
        <v>1.41948631213813</v>
      </c>
      <c r="O1285">
        <v>19.072487988301599</v>
      </c>
      <c r="P1285">
        <v>49.734125742883897</v>
      </c>
      <c r="Q1285">
        <v>5.2097875700327999E-2</v>
      </c>
    </row>
    <row r="1286" spans="1:17" hidden="1" x14ac:dyDescent="0.3">
      <c r="A1286" t="s">
        <v>2734</v>
      </c>
      <c r="B1286" t="s">
        <v>2735</v>
      </c>
      <c r="C1286" t="s">
        <v>3144</v>
      </c>
      <c r="D1286" t="s">
        <v>1111</v>
      </c>
      <c r="E1286">
        <v>1535.9187937500001</v>
      </c>
      <c r="F1286">
        <v>202.9</v>
      </c>
      <c r="G1286">
        <v>259.06423214505702</v>
      </c>
      <c r="H1286">
        <v>25.3177496239162</v>
      </c>
      <c r="I1286">
        <v>-4.8266758609153699</v>
      </c>
      <c r="J1286">
        <v>-7.9372365439493002</v>
      </c>
      <c r="K1286">
        <v>202.706808141533</v>
      </c>
      <c r="L1286">
        <v>167.73369300746</v>
      </c>
      <c r="M1286">
        <v>54.5713681022876</v>
      </c>
      <c r="N1286">
        <v>1.96383344527318</v>
      </c>
      <c r="O1286">
        <v>27.624445539674699</v>
      </c>
      <c r="P1286">
        <v>324.47698744769798</v>
      </c>
      <c r="Q1286">
        <v>0.21148981434699199</v>
      </c>
    </row>
    <row r="1287" spans="1:17" hidden="1" x14ac:dyDescent="0.3">
      <c r="A1287" t="s">
        <v>2736</v>
      </c>
      <c r="B1287" t="s">
        <v>2737</v>
      </c>
      <c r="C1287" t="s">
        <v>3144</v>
      </c>
      <c r="D1287" t="s">
        <v>1562</v>
      </c>
      <c r="E1287">
        <v>1526.8263568249999</v>
      </c>
      <c r="F1287">
        <v>126.2</v>
      </c>
      <c r="G1287">
        <v>338.14744326995702</v>
      </c>
      <c r="H1287">
        <v>12.772231990863499</v>
      </c>
      <c r="I1287">
        <v>112.63513077323201</v>
      </c>
      <c r="J1287">
        <v>3.33284219620817</v>
      </c>
      <c r="K1287">
        <v>104.082570484638</v>
      </c>
      <c r="L1287">
        <v>73.917614993190597</v>
      </c>
      <c r="M1287">
        <v>60.5616889274107</v>
      </c>
      <c r="N1287">
        <v>1.08320580122869</v>
      </c>
      <c r="O1287">
        <v>1.7432646592709899</v>
      </c>
      <c r="P1287">
        <v>385.38461538461502</v>
      </c>
      <c r="Q1287">
        <v>6.8093636733363994E-2</v>
      </c>
    </row>
    <row r="1288" spans="1:17" hidden="1" x14ac:dyDescent="0.3">
      <c r="A1288" t="s">
        <v>2738</v>
      </c>
      <c r="B1288" t="s">
        <v>2739</v>
      </c>
      <c r="C1288" t="s">
        <v>3144</v>
      </c>
      <c r="D1288" t="s">
        <v>21</v>
      </c>
      <c r="E1288">
        <v>1520.7336319999999</v>
      </c>
      <c r="F1288">
        <v>836</v>
      </c>
      <c r="G1288">
        <v>685.09212067531905</v>
      </c>
      <c r="H1288">
        <v>7.2113199851619303</v>
      </c>
      <c r="I1288">
        <v>272.47242307147798</v>
      </c>
      <c r="J1288">
        <v>9.3283748628349095</v>
      </c>
      <c r="K1288">
        <v>790.80505411934598</v>
      </c>
      <c r="M1288">
        <v>65.011336260822105</v>
      </c>
      <c r="N1288">
        <v>0.624289405684754</v>
      </c>
      <c r="O1288">
        <v>19.377990430621999</v>
      </c>
      <c r="P1288">
        <v>796.51474530831103</v>
      </c>
    </row>
    <row r="1289" spans="1:17" hidden="1" x14ac:dyDescent="0.3">
      <c r="A1289" t="s">
        <v>2740</v>
      </c>
      <c r="B1289" t="s">
        <v>2741</v>
      </c>
      <c r="C1289" t="s">
        <v>3144</v>
      </c>
      <c r="D1289" t="s">
        <v>51</v>
      </c>
      <c r="E1289">
        <v>1517.6613600000001</v>
      </c>
      <c r="F1289">
        <v>2465</v>
      </c>
      <c r="G1289">
        <v>71.035449156638705</v>
      </c>
      <c r="H1289">
        <v>0.61604719415683296</v>
      </c>
      <c r="I1289">
        <v>51.795079036975899</v>
      </c>
      <c r="J1289">
        <v>2.4061246389562698</v>
      </c>
      <c r="K1289">
        <v>2440.8395897925998</v>
      </c>
      <c r="L1289">
        <v>1952.60539557743</v>
      </c>
      <c r="M1289">
        <v>47.337590229678803</v>
      </c>
      <c r="N1289">
        <v>1.06112841813776</v>
      </c>
      <c r="O1289">
        <v>14.999999999999901</v>
      </c>
      <c r="P1289">
        <v>105.416666666666</v>
      </c>
    </row>
    <row r="1290" spans="1:17" hidden="1" x14ac:dyDescent="0.3">
      <c r="A1290" t="s">
        <v>2742</v>
      </c>
      <c r="B1290" t="s">
        <v>2743</v>
      </c>
      <c r="C1290" t="s">
        <v>3144</v>
      </c>
      <c r="D1290" t="s">
        <v>48</v>
      </c>
      <c r="E1290">
        <v>1516.8525</v>
      </c>
      <c r="F1290">
        <v>368.7</v>
      </c>
      <c r="G1290">
        <v>-10.129932432661001</v>
      </c>
      <c r="H1290">
        <v>-10.1460182371692</v>
      </c>
      <c r="I1290">
        <v>32.218939774516997</v>
      </c>
      <c r="J1290">
        <v>3.0052462157907498</v>
      </c>
      <c r="K1290">
        <v>404.25909378315703</v>
      </c>
      <c r="L1290">
        <v>364.300215172457</v>
      </c>
      <c r="M1290">
        <v>43.698242143986199</v>
      </c>
      <c r="N1290">
        <v>0.53531404373653702</v>
      </c>
      <c r="O1290">
        <v>34.919989151071299</v>
      </c>
      <c r="P1290">
        <v>60.199869650228102</v>
      </c>
      <c r="Q1290">
        <v>6.9313023796010995E-2</v>
      </c>
    </row>
    <row r="1291" spans="1:17" hidden="1" x14ac:dyDescent="0.3">
      <c r="A1291" t="s">
        <v>2744</v>
      </c>
      <c r="B1291" t="s">
        <v>2745</v>
      </c>
      <c r="C1291" t="s">
        <v>3144</v>
      </c>
      <c r="D1291" t="s">
        <v>51</v>
      </c>
      <c r="E1291">
        <v>1511.1614137250001</v>
      </c>
      <c r="F1291">
        <v>293.64999999999998</v>
      </c>
      <c r="G1291">
        <v>11.023022153602</v>
      </c>
      <c r="H1291">
        <v>-6.7059557264417098</v>
      </c>
      <c r="I1291">
        <v>-5.6902473272718597</v>
      </c>
      <c r="J1291">
        <v>-2.1073256694992599</v>
      </c>
      <c r="K1291">
        <v>309.53510819914698</v>
      </c>
      <c r="L1291">
        <v>268.48114633869199</v>
      </c>
      <c r="M1291">
        <v>31.151869436389699</v>
      </c>
      <c r="N1291">
        <v>0.72523129162957001</v>
      </c>
      <c r="O1291">
        <v>25.898178103184001</v>
      </c>
      <c r="P1291">
        <v>58.344567268805598</v>
      </c>
      <c r="Q1291">
        <v>4.6594795550944E-2</v>
      </c>
    </row>
    <row r="1292" spans="1:17" hidden="1" x14ac:dyDescent="0.3">
      <c r="A1292" t="s">
        <v>2746</v>
      </c>
      <c r="B1292" t="s">
        <v>2747</v>
      </c>
      <c r="C1292" t="s">
        <v>3144</v>
      </c>
      <c r="D1292" t="s">
        <v>436</v>
      </c>
      <c r="E1292">
        <v>1509.2430180389999</v>
      </c>
      <c r="F1292">
        <v>144.79</v>
      </c>
      <c r="G1292">
        <v>-33.3208478829999</v>
      </c>
      <c r="H1292">
        <v>-13.205806402220601</v>
      </c>
      <c r="I1292">
        <v>-19.324682013710799</v>
      </c>
      <c r="J1292">
        <v>-3.2409208940282199</v>
      </c>
      <c r="O1292">
        <v>22.246011464880102</v>
      </c>
      <c r="P1292">
        <v>2.76811697068635</v>
      </c>
    </row>
    <row r="1293" spans="1:17" hidden="1" x14ac:dyDescent="0.3">
      <c r="A1293" t="s">
        <v>2748</v>
      </c>
      <c r="B1293" t="s">
        <v>2749</v>
      </c>
      <c r="C1293" t="s">
        <v>3144</v>
      </c>
      <c r="D1293" t="s">
        <v>2750</v>
      </c>
      <c r="E1293">
        <v>1504.494449</v>
      </c>
      <c r="F1293">
        <v>634.29999999999995</v>
      </c>
      <c r="G1293">
        <v>153.26276193196901</v>
      </c>
      <c r="H1293">
        <v>-2.4595814442936001</v>
      </c>
      <c r="I1293">
        <v>94.774081158603593</v>
      </c>
      <c r="J1293">
        <v>-0.84607058327607598</v>
      </c>
      <c r="K1293">
        <v>613.71870455821795</v>
      </c>
      <c r="L1293">
        <v>425.88221197192303</v>
      </c>
      <c r="M1293">
        <v>43.642248436455802</v>
      </c>
      <c r="N1293">
        <v>0.41308953935493897</v>
      </c>
      <c r="O1293">
        <v>18.855431183982301</v>
      </c>
      <c r="P1293">
        <v>241.11320247378299</v>
      </c>
    </row>
    <row r="1294" spans="1:17" hidden="1" x14ac:dyDescent="0.3">
      <c r="A1294" t="s">
        <v>2751</v>
      </c>
      <c r="B1294" t="s">
        <v>2752</v>
      </c>
      <c r="C1294" t="s">
        <v>3144</v>
      </c>
      <c r="D1294" t="s">
        <v>287</v>
      </c>
      <c r="E1294">
        <v>1504.1690546039999</v>
      </c>
      <c r="F1294">
        <v>25.66</v>
      </c>
      <c r="G1294">
        <v>-41.617598619308502</v>
      </c>
      <c r="H1294">
        <v>-7.1450715160860501</v>
      </c>
      <c r="I1294">
        <v>-30.8163344044974</v>
      </c>
      <c r="J1294">
        <v>3.5291724714375299</v>
      </c>
      <c r="K1294">
        <v>28.9936786595634</v>
      </c>
      <c r="L1294">
        <v>31.046167863031599</v>
      </c>
      <c r="M1294">
        <v>40.1494958312447</v>
      </c>
      <c r="N1294">
        <v>0.60267888559855398</v>
      </c>
      <c r="O1294">
        <v>78.487918939984397</v>
      </c>
      <c r="P1294">
        <v>14.0444444444444</v>
      </c>
      <c r="Q1294">
        <v>-4.6588727528842001E-2</v>
      </c>
    </row>
    <row r="1295" spans="1:17" hidden="1" x14ac:dyDescent="0.3">
      <c r="A1295" t="s">
        <v>2753</v>
      </c>
      <c r="B1295" t="s">
        <v>2754</v>
      </c>
      <c r="C1295" t="s">
        <v>3144</v>
      </c>
      <c r="D1295" t="s">
        <v>217</v>
      </c>
      <c r="E1295">
        <v>1502.8189434000001</v>
      </c>
      <c r="F1295">
        <v>833.05</v>
      </c>
      <c r="G1295">
        <v>104.501377441285</v>
      </c>
      <c r="H1295">
        <v>-4.9576823979170896</v>
      </c>
      <c r="I1295">
        <v>16.824026131489401</v>
      </c>
      <c r="J1295">
        <v>1.3661755295414999</v>
      </c>
      <c r="K1295">
        <v>851.49010579001299</v>
      </c>
      <c r="L1295">
        <v>708.38305379559199</v>
      </c>
      <c r="M1295">
        <v>48.331123658986897</v>
      </c>
      <c r="N1295">
        <v>0.88393491699662197</v>
      </c>
      <c r="O1295">
        <v>21.553328131564701</v>
      </c>
      <c r="P1295">
        <v>143.58187134502899</v>
      </c>
      <c r="Q1295">
        <v>0.131389163222075</v>
      </c>
    </row>
    <row r="1296" spans="1:17" hidden="1" x14ac:dyDescent="0.3">
      <c r="A1296" t="s">
        <v>2755</v>
      </c>
      <c r="B1296" t="s">
        <v>2756</v>
      </c>
      <c r="C1296" t="s">
        <v>3144</v>
      </c>
      <c r="D1296" t="s">
        <v>48</v>
      </c>
      <c r="E1296">
        <v>1502.07527817</v>
      </c>
      <c r="F1296">
        <v>240.65</v>
      </c>
      <c r="G1296">
        <v>333.09117434747799</v>
      </c>
      <c r="H1296">
        <v>-5.2975072856348202</v>
      </c>
      <c r="I1296">
        <v>75.4072894856115</v>
      </c>
      <c r="J1296">
        <v>-5.7226994778949702</v>
      </c>
      <c r="K1296">
        <v>240.97159844721199</v>
      </c>
      <c r="L1296">
        <v>167.85395295609999</v>
      </c>
      <c r="M1296">
        <v>34.324780563661101</v>
      </c>
      <c r="N1296">
        <v>0.89779322762045299</v>
      </c>
      <c r="O1296">
        <v>25.867442343652499</v>
      </c>
      <c r="P1296">
        <v>367.28155339805801</v>
      </c>
      <c r="Q1296">
        <v>0.225656049391111</v>
      </c>
    </row>
    <row r="1297" spans="1:17" hidden="1" x14ac:dyDescent="0.3">
      <c r="A1297" t="s">
        <v>2757</v>
      </c>
      <c r="B1297" t="s">
        <v>2758</v>
      </c>
      <c r="C1297" t="s">
        <v>3144</v>
      </c>
      <c r="D1297" t="s">
        <v>745</v>
      </c>
      <c r="E1297">
        <v>1502.0466694199999</v>
      </c>
      <c r="F1297">
        <v>270.45</v>
      </c>
      <c r="G1297">
        <v>2.2603506239448898</v>
      </c>
      <c r="H1297">
        <v>2.0264089604356199</v>
      </c>
      <c r="I1297">
        <v>0.55871759612197902</v>
      </c>
      <c r="J1297">
        <v>0.59294626033417996</v>
      </c>
      <c r="K1297">
        <v>272.18998461566503</v>
      </c>
      <c r="L1297">
        <v>251.704063842436</v>
      </c>
      <c r="M1297">
        <v>57.335343564974302</v>
      </c>
      <c r="N1297">
        <v>1.3782591498006</v>
      </c>
      <c r="O1297">
        <v>6.3708633758550599</v>
      </c>
      <c r="P1297">
        <v>33.298831879343403</v>
      </c>
      <c r="Q1297">
        <v>2.5420345253382999E-2</v>
      </c>
    </row>
    <row r="1298" spans="1:17" hidden="1" x14ac:dyDescent="0.3">
      <c r="A1298" t="s">
        <v>2759</v>
      </c>
      <c r="B1298" t="s">
        <v>2760</v>
      </c>
      <c r="C1298" t="s">
        <v>3144</v>
      </c>
      <c r="D1298" t="s">
        <v>135</v>
      </c>
      <c r="E1298">
        <v>1501.59493656</v>
      </c>
      <c r="F1298">
        <v>110.21</v>
      </c>
      <c r="G1298">
        <v>35.789894417476297</v>
      </c>
      <c r="H1298">
        <v>-12.6003991868897</v>
      </c>
      <c r="I1298">
        <v>-3.13627258069531</v>
      </c>
      <c r="J1298">
        <v>-2.9130076061633599</v>
      </c>
      <c r="K1298">
        <v>128.13289338457301</v>
      </c>
      <c r="L1298">
        <v>116.440275620267</v>
      </c>
      <c r="M1298">
        <v>32.139681890068701</v>
      </c>
      <c r="N1298">
        <v>0.65505096550458897</v>
      </c>
      <c r="O1298">
        <v>36.965792577805999</v>
      </c>
      <c r="P1298">
        <v>64.492537313432805</v>
      </c>
      <c r="Q1298">
        <v>6.8826247431929999E-2</v>
      </c>
    </row>
    <row r="1299" spans="1:17" hidden="1" x14ac:dyDescent="0.3">
      <c r="A1299" t="s">
        <v>2761</v>
      </c>
      <c r="B1299" t="s">
        <v>2762</v>
      </c>
      <c r="C1299" t="s">
        <v>3144</v>
      </c>
      <c r="D1299" t="s">
        <v>271</v>
      </c>
      <c r="E1299">
        <v>1499.29</v>
      </c>
      <c r="F1299">
        <v>1107.5999999999999</v>
      </c>
      <c r="G1299">
        <v>31.187345732856901</v>
      </c>
      <c r="H1299">
        <v>-7.2800011741256103</v>
      </c>
      <c r="I1299">
        <v>22.0040280635423</v>
      </c>
      <c r="J1299">
        <v>0.710619973985952</v>
      </c>
      <c r="K1299">
        <v>1230.33228511876</v>
      </c>
      <c r="L1299">
        <v>1083.5311776127301</v>
      </c>
      <c r="M1299">
        <v>29.489770651402001</v>
      </c>
      <c r="N1299">
        <v>0.462062707111904</v>
      </c>
      <c r="O1299">
        <v>41.738894907909</v>
      </c>
      <c r="P1299">
        <v>75.935191803669198</v>
      </c>
      <c r="Q1299">
        <v>6.6676503166866005E-2</v>
      </c>
    </row>
    <row r="1300" spans="1:17" hidden="1" x14ac:dyDescent="0.3">
      <c r="A1300" t="s">
        <v>2763</v>
      </c>
      <c r="B1300" t="s">
        <v>2764</v>
      </c>
      <c r="C1300" t="s">
        <v>3144</v>
      </c>
      <c r="D1300" t="s">
        <v>117</v>
      </c>
      <c r="E1300">
        <v>1498.23922077</v>
      </c>
      <c r="F1300">
        <v>11.66</v>
      </c>
      <c r="G1300">
        <v>20.502115823305399</v>
      </c>
      <c r="H1300">
        <v>-6.6927007213517804</v>
      </c>
      <c r="I1300">
        <v>-32.661189524216901</v>
      </c>
      <c r="J1300">
        <v>0.16361142697740699</v>
      </c>
      <c r="K1300">
        <v>13.2168206306262</v>
      </c>
      <c r="L1300">
        <v>13.335899303013401</v>
      </c>
      <c r="M1300">
        <v>22.862270830063299</v>
      </c>
      <c r="N1300">
        <v>1.1384482199849799</v>
      </c>
      <c r="O1300">
        <v>57.804459691252099</v>
      </c>
      <c r="P1300">
        <v>49.487179487179397</v>
      </c>
      <c r="Q1300">
        <v>6.0239791419810999E-2</v>
      </c>
    </row>
    <row r="1301" spans="1:17" hidden="1" x14ac:dyDescent="0.3">
      <c r="A1301" t="s">
        <v>2765</v>
      </c>
      <c r="B1301" t="s">
        <v>2766</v>
      </c>
      <c r="C1301" t="s">
        <v>3144</v>
      </c>
      <c r="D1301" t="s">
        <v>276</v>
      </c>
      <c r="E1301">
        <v>1496.5157459699999</v>
      </c>
      <c r="F1301">
        <v>366.35</v>
      </c>
      <c r="G1301">
        <v>72.0767911479807</v>
      </c>
      <c r="H1301">
        <v>-7.1350954627535002</v>
      </c>
      <c r="I1301">
        <v>55.146831412086101</v>
      </c>
      <c r="J1301">
        <v>-1.0789722547307601</v>
      </c>
      <c r="K1301">
        <v>370.33202649530898</v>
      </c>
      <c r="M1301">
        <v>32.0361480217299</v>
      </c>
      <c r="N1301">
        <v>0.36797014247189802</v>
      </c>
      <c r="O1301">
        <v>26.654838269414402</v>
      </c>
      <c r="P1301">
        <v>113.80215932302301</v>
      </c>
    </row>
    <row r="1302" spans="1:17" hidden="1" x14ac:dyDescent="0.3">
      <c r="A1302" t="s">
        <v>2767</v>
      </c>
      <c r="B1302" t="s">
        <v>2768</v>
      </c>
      <c r="C1302" t="s">
        <v>3144</v>
      </c>
      <c r="D1302" t="s">
        <v>190</v>
      </c>
      <c r="E1302">
        <v>1495.034535</v>
      </c>
      <c r="F1302">
        <v>104</v>
      </c>
      <c r="G1302">
        <v>-1.53902657733367</v>
      </c>
      <c r="H1302">
        <v>-9.1910906510941608</v>
      </c>
      <c r="I1302">
        <v>-38.4368585855212</v>
      </c>
      <c r="J1302">
        <v>0.87994281906984195</v>
      </c>
      <c r="K1302">
        <v>119.138956778452</v>
      </c>
      <c r="L1302">
        <v>117.52431558361199</v>
      </c>
      <c r="M1302">
        <v>30.7699729213453</v>
      </c>
      <c r="N1302">
        <v>0.52588221396202295</v>
      </c>
      <c r="O1302">
        <v>50.961538461538403</v>
      </c>
      <c r="P1302">
        <v>28.792569659442702</v>
      </c>
      <c r="Q1302">
        <v>8.4637009745803002E-2</v>
      </c>
    </row>
    <row r="1303" spans="1:17" hidden="1" x14ac:dyDescent="0.3">
      <c r="A1303" t="s">
        <v>2769</v>
      </c>
      <c r="B1303" t="s">
        <v>2770</v>
      </c>
      <c r="C1303" t="s">
        <v>3144</v>
      </c>
      <c r="D1303" t="s">
        <v>276</v>
      </c>
      <c r="E1303">
        <v>1492.51571468</v>
      </c>
      <c r="F1303">
        <v>104.01</v>
      </c>
      <c r="G1303">
        <v>-35.5240279675442</v>
      </c>
      <c r="H1303">
        <v>-2.2872221701579201</v>
      </c>
      <c r="I1303">
        <v>-15.193324155318701</v>
      </c>
      <c r="J1303">
        <v>2.91711185912953</v>
      </c>
      <c r="K1303">
        <v>111.74329246152099</v>
      </c>
      <c r="L1303">
        <v>111.589286576755</v>
      </c>
      <c r="M1303">
        <v>44.879463515467499</v>
      </c>
      <c r="N1303">
        <v>0.77306222462950402</v>
      </c>
      <c r="O1303">
        <v>24.016921449860501</v>
      </c>
      <c r="P1303">
        <v>13.0543478260869</v>
      </c>
      <c r="Q1303">
        <v>-5.2166467110887002E-2</v>
      </c>
    </row>
    <row r="1304" spans="1:17" hidden="1" x14ac:dyDescent="0.3">
      <c r="A1304" t="s">
        <v>2771</v>
      </c>
      <c r="B1304" t="s">
        <v>2772</v>
      </c>
      <c r="C1304" t="s">
        <v>3144</v>
      </c>
      <c r="D1304" t="s">
        <v>167</v>
      </c>
      <c r="E1304">
        <v>1486.7286203250001</v>
      </c>
      <c r="F1304">
        <v>1156.05</v>
      </c>
      <c r="G1304">
        <v>-29.033816512996498</v>
      </c>
      <c r="H1304">
        <v>-4.2255579627155599</v>
      </c>
      <c r="I1304">
        <v>2.71515264382634</v>
      </c>
      <c r="J1304">
        <v>-1.3445015537918099</v>
      </c>
      <c r="K1304">
        <v>1248.7966280094799</v>
      </c>
      <c r="L1304">
        <v>1190.43912675505</v>
      </c>
      <c r="M1304">
        <v>40.036614628720798</v>
      </c>
      <c r="N1304">
        <v>0.80316331122065499</v>
      </c>
      <c r="O1304">
        <v>36.239782016348698</v>
      </c>
      <c r="P1304">
        <v>28.471411901983601</v>
      </c>
      <c r="Q1304">
        <v>-4.2638322688997997E-2</v>
      </c>
    </row>
    <row r="1305" spans="1:17" hidden="1" x14ac:dyDescent="0.3">
      <c r="A1305" t="s">
        <v>2773</v>
      </c>
      <c r="B1305" t="s">
        <v>2774</v>
      </c>
      <c r="C1305" t="s">
        <v>3144</v>
      </c>
      <c r="D1305" t="s">
        <v>72</v>
      </c>
      <c r="E1305">
        <v>1486.38924</v>
      </c>
      <c r="F1305">
        <v>117.3</v>
      </c>
      <c r="G1305">
        <v>-2.1687791731709498</v>
      </c>
      <c r="H1305">
        <v>-9.1215613789563701</v>
      </c>
      <c r="I1305">
        <v>-0.40755415225752301</v>
      </c>
      <c r="J1305">
        <v>3.21061997398595</v>
      </c>
      <c r="K1305">
        <v>118.726429505404</v>
      </c>
      <c r="L1305">
        <v>105.78562443734501</v>
      </c>
      <c r="M1305">
        <v>62.806701240496103</v>
      </c>
      <c r="N1305">
        <v>0.668339224394224</v>
      </c>
      <c r="O1305">
        <v>22.7621483375959</v>
      </c>
      <c r="P1305">
        <v>40.647482014388402</v>
      </c>
    </row>
    <row r="1306" spans="1:17" hidden="1" x14ac:dyDescent="0.3">
      <c r="A1306" t="s">
        <v>2775</v>
      </c>
      <c r="B1306" t="s">
        <v>2776</v>
      </c>
      <c r="C1306" t="s">
        <v>3144</v>
      </c>
      <c r="D1306" t="s">
        <v>779</v>
      </c>
      <c r="E1306">
        <v>1481.837757708</v>
      </c>
      <c r="F1306">
        <v>64.31</v>
      </c>
      <c r="G1306">
        <v>65.234258680448207</v>
      </c>
      <c r="H1306">
        <v>-6.7277903744970002</v>
      </c>
      <c r="I1306">
        <v>6.8973943892773901</v>
      </c>
      <c r="J1306">
        <v>-1.7409166690400399</v>
      </c>
      <c r="K1306">
        <v>68.786088606937696</v>
      </c>
      <c r="L1306">
        <v>59.429753162170798</v>
      </c>
      <c r="M1306">
        <v>36.985947936485402</v>
      </c>
      <c r="N1306">
        <v>0.64784205723413302</v>
      </c>
      <c r="O1306">
        <v>20.5100295443943</v>
      </c>
      <c r="P1306">
        <v>104.808917197452</v>
      </c>
      <c r="Q1306">
        <v>0.228080423859406</v>
      </c>
    </row>
    <row r="1307" spans="1:17" hidden="1" x14ac:dyDescent="0.3">
      <c r="A1307" t="s">
        <v>2777</v>
      </c>
      <c r="B1307" t="s">
        <v>2778</v>
      </c>
      <c r="C1307" t="s">
        <v>3144</v>
      </c>
      <c r="D1307" t="s">
        <v>2779</v>
      </c>
      <c r="E1307">
        <v>1470.4750819999999</v>
      </c>
      <c r="F1307">
        <v>1331.9</v>
      </c>
      <c r="G1307">
        <v>403.73399699829298</v>
      </c>
      <c r="H1307">
        <v>-7.5968579957013596</v>
      </c>
      <c r="I1307">
        <v>93.518161670069205</v>
      </c>
      <c r="J1307">
        <v>-3.5838964825081399</v>
      </c>
      <c r="K1307">
        <v>1489.9174766781</v>
      </c>
      <c r="L1307">
        <v>986.37101886562402</v>
      </c>
      <c r="M1307">
        <v>24.062551663913801</v>
      </c>
      <c r="N1307">
        <v>0.53061654663621904</v>
      </c>
      <c r="O1307">
        <v>35.854793903446101</v>
      </c>
      <c r="P1307">
        <v>456.34920634920599</v>
      </c>
    </row>
    <row r="1308" spans="1:17" hidden="1" x14ac:dyDescent="0.3">
      <c r="A1308" t="s">
        <v>2780</v>
      </c>
      <c r="B1308" t="s">
        <v>2781</v>
      </c>
      <c r="C1308" t="s">
        <v>3144</v>
      </c>
      <c r="D1308" t="s">
        <v>276</v>
      </c>
      <c r="E1308">
        <v>1469.49</v>
      </c>
      <c r="F1308">
        <v>486.65</v>
      </c>
      <c r="G1308">
        <v>-6.09299890652433</v>
      </c>
      <c r="H1308">
        <v>-6.1538596500893004</v>
      </c>
      <c r="I1308">
        <v>12.461031865708501</v>
      </c>
      <c r="J1308">
        <v>1.6418024913251601</v>
      </c>
      <c r="K1308">
        <v>510.97981333931301</v>
      </c>
      <c r="L1308">
        <v>450.70670076624401</v>
      </c>
      <c r="M1308">
        <v>27.498877879960698</v>
      </c>
      <c r="N1308">
        <v>0.79172493581696501</v>
      </c>
      <c r="O1308">
        <v>17.918421863762401</v>
      </c>
      <c r="P1308">
        <v>48.2784887263863</v>
      </c>
      <c r="Q1308">
        <v>-1.8429438155187002E-2</v>
      </c>
    </row>
    <row r="1309" spans="1:17" hidden="1" x14ac:dyDescent="0.3">
      <c r="A1309" t="s">
        <v>2782</v>
      </c>
      <c r="B1309" t="s">
        <v>2783</v>
      </c>
      <c r="C1309" t="s">
        <v>3144</v>
      </c>
      <c r="D1309" t="s">
        <v>21</v>
      </c>
      <c r="E1309">
        <v>1467.861919635</v>
      </c>
      <c r="F1309">
        <v>244.55</v>
      </c>
      <c r="G1309">
        <v>77.882174229646694</v>
      </c>
      <c r="H1309">
        <v>-8.9283523883063491</v>
      </c>
      <c r="I1309">
        <v>52.463461461857797</v>
      </c>
      <c r="J1309">
        <v>4.5450480504266402</v>
      </c>
      <c r="K1309">
        <v>253.936825168127</v>
      </c>
      <c r="L1309">
        <v>194.083322109828</v>
      </c>
      <c r="M1309">
        <v>38.756110932059798</v>
      </c>
      <c r="N1309">
        <v>0.34148866028027602</v>
      </c>
      <c r="O1309">
        <v>30.811694949907899</v>
      </c>
      <c r="P1309">
        <v>121.31221719457</v>
      </c>
      <c r="Q1309">
        <v>0.106276597538561</v>
      </c>
    </row>
    <row r="1310" spans="1:17" hidden="1" x14ac:dyDescent="0.3">
      <c r="A1310" t="s">
        <v>2784</v>
      </c>
      <c r="B1310" t="s">
        <v>2785</v>
      </c>
      <c r="C1310" t="s">
        <v>3144</v>
      </c>
      <c r="D1310" t="s">
        <v>984</v>
      </c>
      <c r="E1310">
        <v>1467.68984514</v>
      </c>
      <c r="F1310">
        <v>211.57</v>
      </c>
      <c r="G1310">
        <v>-54.214202263187801</v>
      </c>
      <c r="H1310">
        <v>3.1949681920321802</v>
      </c>
      <c r="I1310">
        <v>-18.309015636250798</v>
      </c>
      <c r="J1310">
        <v>1.95030944511647</v>
      </c>
      <c r="K1310">
        <v>217.49394561050801</v>
      </c>
      <c r="L1310">
        <v>229.141581873701</v>
      </c>
      <c r="M1310">
        <v>58.844146494780901</v>
      </c>
      <c r="N1310">
        <v>1.4922934011092599</v>
      </c>
      <c r="O1310">
        <v>44.514817790802098</v>
      </c>
      <c r="P1310">
        <v>10.7116692830978</v>
      </c>
      <c r="Q1310">
        <v>-3.6554530229291997E-2</v>
      </c>
    </row>
    <row r="1311" spans="1:17" hidden="1" x14ac:dyDescent="0.3">
      <c r="A1311" t="s">
        <v>2786</v>
      </c>
      <c r="B1311" t="s">
        <v>2787</v>
      </c>
      <c r="C1311" t="s">
        <v>3144</v>
      </c>
      <c r="D1311" t="s">
        <v>284</v>
      </c>
      <c r="E1311">
        <v>1458.852698117</v>
      </c>
      <c r="F1311">
        <v>170.5</v>
      </c>
      <c r="G1311">
        <v>-41.211885173206703</v>
      </c>
      <c r="H1311">
        <v>-1.97877843626614</v>
      </c>
      <c r="I1311">
        <v>-14.106985056054301</v>
      </c>
      <c r="J1311">
        <v>0.20727767571215999</v>
      </c>
      <c r="K1311">
        <v>180.52637178028399</v>
      </c>
      <c r="M1311">
        <v>34.8845669375103</v>
      </c>
      <c r="N1311">
        <v>0.52241678216693799</v>
      </c>
      <c r="O1311">
        <v>28.973607038123099</v>
      </c>
      <c r="P1311">
        <v>32.478632478632498</v>
      </c>
    </row>
    <row r="1312" spans="1:17" hidden="1" x14ac:dyDescent="0.3">
      <c r="A1312" t="s">
        <v>2788</v>
      </c>
      <c r="B1312" t="s">
        <v>2789</v>
      </c>
      <c r="C1312" t="s">
        <v>3144</v>
      </c>
      <c r="D1312" t="s">
        <v>143</v>
      </c>
      <c r="E1312">
        <v>1458.100519656</v>
      </c>
      <c r="F1312">
        <v>147.88999999999999</v>
      </c>
      <c r="G1312">
        <v>30.747916000139998</v>
      </c>
      <c r="H1312">
        <v>-9.2262232946039493</v>
      </c>
      <c r="I1312">
        <v>-28.066350272149201</v>
      </c>
      <c r="J1312">
        <v>-1.9653291913859401</v>
      </c>
      <c r="K1312">
        <v>174.95152365813701</v>
      </c>
      <c r="L1312">
        <v>167.97497157435299</v>
      </c>
      <c r="M1312">
        <v>19.605708296704101</v>
      </c>
      <c r="N1312">
        <v>0.49254534190042598</v>
      </c>
      <c r="O1312">
        <v>80.911488268307494</v>
      </c>
      <c r="P1312">
        <v>62.784810126582201</v>
      </c>
      <c r="Q1312">
        <v>7.4776033536261E-2</v>
      </c>
    </row>
    <row r="1313" spans="1:17" hidden="1" x14ac:dyDescent="0.3">
      <c r="A1313" t="s">
        <v>2790</v>
      </c>
      <c r="B1313" t="s">
        <v>2791</v>
      </c>
      <c r="C1313" t="s">
        <v>3144</v>
      </c>
      <c r="D1313" t="s">
        <v>37</v>
      </c>
      <c r="E1313">
        <v>1454.4690000000001</v>
      </c>
      <c r="F1313">
        <v>41.6</v>
      </c>
      <c r="G1313">
        <v>-35.335047669800197</v>
      </c>
      <c r="H1313">
        <v>-0.71062932544834101</v>
      </c>
      <c r="I1313">
        <v>-21.323292222027501</v>
      </c>
      <c r="J1313">
        <v>7.0020784560225904</v>
      </c>
      <c r="K1313">
        <v>44.475119468196802</v>
      </c>
      <c r="L1313">
        <v>45.309905855609301</v>
      </c>
      <c r="M1313">
        <v>44.830066158900898</v>
      </c>
      <c r="N1313">
        <v>0.79018994950709298</v>
      </c>
      <c r="O1313">
        <v>90.841346153846104</v>
      </c>
      <c r="P1313">
        <v>14.917127071823099</v>
      </c>
      <c r="Q1313">
        <v>0.18398342216166899</v>
      </c>
    </row>
    <row r="1314" spans="1:17" hidden="1" x14ac:dyDescent="0.3">
      <c r="A1314" t="s">
        <v>2792</v>
      </c>
      <c r="B1314" t="s">
        <v>2793</v>
      </c>
      <c r="C1314" t="s">
        <v>3144</v>
      </c>
      <c r="D1314" t="s">
        <v>276</v>
      </c>
      <c r="E1314">
        <v>1453.5903204900001</v>
      </c>
      <c r="F1314">
        <v>975.55</v>
      </c>
      <c r="G1314">
        <v>144.89685510273401</v>
      </c>
      <c r="H1314">
        <v>2.7717919644546498</v>
      </c>
      <c r="I1314">
        <v>29.747581735335601</v>
      </c>
      <c r="J1314">
        <v>4.1742215065530104</v>
      </c>
      <c r="K1314">
        <v>917.27764532125298</v>
      </c>
      <c r="L1314">
        <v>693.37437229166596</v>
      </c>
      <c r="M1314">
        <v>55.128028830037003</v>
      </c>
      <c r="N1314">
        <v>0.88391676446745304</v>
      </c>
      <c r="O1314">
        <v>13.4129465429757</v>
      </c>
      <c r="P1314">
        <v>189.094680693436</v>
      </c>
      <c r="Q1314">
        <v>0.149270536332894</v>
      </c>
    </row>
    <row r="1315" spans="1:17" hidden="1" x14ac:dyDescent="0.3">
      <c r="A1315" t="s">
        <v>2794</v>
      </c>
      <c r="B1315" t="s">
        <v>2795</v>
      </c>
      <c r="C1315" t="s">
        <v>3144</v>
      </c>
      <c r="D1315" t="s">
        <v>984</v>
      </c>
      <c r="E1315">
        <v>1450.3927036</v>
      </c>
      <c r="F1315">
        <v>356.45</v>
      </c>
      <c r="G1315">
        <v>-38.584698263508599</v>
      </c>
      <c r="H1315">
        <v>14.1574394395657</v>
      </c>
      <c r="I1315">
        <v>-7.9283872760358101</v>
      </c>
      <c r="J1315">
        <v>8.3391565407517607</v>
      </c>
      <c r="K1315">
        <v>347.499573153933</v>
      </c>
      <c r="L1315">
        <v>347.71848117051201</v>
      </c>
      <c r="M1315">
        <v>66.220533699044594</v>
      </c>
      <c r="N1315">
        <v>2.0132717368426798</v>
      </c>
      <c r="O1315">
        <v>50.315612287838398</v>
      </c>
      <c r="P1315">
        <v>29.6181818181818</v>
      </c>
      <c r="Q1315">
        <v>7.0344825351165999E-2</v>
      </c>
    </row>
    <row r="1316" spans="1:17" hidden="1" x14ac:dyDescent="0.3">
      <c r="A1316" t="s">
        <v>2796</v>
      </c>
      <c r="B1316" t="s">
        <v>2797</v>
      </c>
      <c r="C1316" t="s">
        <v>3144</v>
      </c>
      <c r="D1316" t="s">
        <v>117</v>
      </c>
      <c r="E1316">
        <v>1446.8557648799999</v>
      </c>
      <c r="F1316">
        <v>60.47</v>
      </c>
      <c r="G1316">
        <v>17.4696534321732</v>
      </c>
      <c r="H1316">
        <v>-9.2378465966032905</v>
      </c>
      <c r="I1316">
        <v>-19.9498445419182</v>
      </c>
      <c r="J1316">
        <v>-2.26882130882611</v>
      </c>
      <c r="K1316">
        <v>68.827806639158894</v>
      </c>
      <c r="L1316">
        <v>62.4700332694187</v>
      </c>
      <c r="M1316">
        <v>16.0169470633884</v>
      </c>
      <c r="N1316">
        <v>0.40276518321808602</v>
      </c>
      <c r="O1316">
        <v>42.219282288738199</v>
      </c>
      <c r="P1316">
        <v>67.739251040221902</v>
      </c>
      <c r="Q1316">
        <v>5.0251207296284003E-2</v>
      </c>
    </row>
    <row r="1317" spans="1:17" hidden="1" x14ac:dyDescent="0.3">
      <c r="A1317" t="s">
        <v>2798</v>
      </c>
      <c r="B1317" t="s">
        <v>2799</v>
      </c>
      <c r="C1317" t="s">
        <v>3144</v>
      </c>
      <c r="D1317" t="s">
        <v>403</v>
      </c>
      <c r="E1317">
        <v>1445.7</v>
      </c>
      <c r="F1317">
        <v>214.05</v>
      </c>
      <c r="G1317">
        <v>-12.7004639098865</v>
      </c>
      <c r="H1317">
        <v>-5.67034355059831</v>
      </c>
      <c r="I1317">
        <v>38.923615998691801</v>
      </c>
      <c r="J1317">
        <v>-0.50895831935795899</v>
      </c>
      <c r="K1317">
        <v>242.60985842206699</v>
      </c>
      <c r="L1317">
        <v>206.82947609001801</v>
      </c>
      <c r="M1317">
        <v>30.948115801157901</v>
      </c>
      <c r="N1317">
        <v>0.44726947306721698</v>
      </c>
      <c r="O1317">
        <v>35.015183368371801</v>
      </c>
      <c r="P1317">
        <v>89.424778761061901</v>
      </c>
      <c r="Q1317">
        <v>-7.5107159405288004E-2</v>
      </c>
    </row>
    <row r="1318" spans="1:17" hidden="1" x14ac:dyDescent="0.3">
      <c r="A1318" t="s">
        <v>2800</v>
      </c>
      <c r="B1318" t="s">
        <v>2801</v>
      </c>
      <c r="C1318" t="s">
        <v>3144</v>
      </c>
      <c r="D1318" t="s">
        <v>217</v>
      </c>
      <c r="E1318">
        <v>1445.24861106</v>
      </c>
      <c r="F1318">
        <v>364.2</v>
      </c>
      <c r="G1318">
        <v>-57.049834077064602</v>
      </c>
      <c r="H1318">
        <v>1.29603207298204</v>
      </c>
      <c r="I1318">
        <v>-31.611046190009599</v>
      </c>
      <c r="J1318">
        <v>2.86024572792825</v>
      </c>
      <c r="K1318">
        <v>385.74925453276899</v>
      </c>
      <c r="L1318">
        <v>445.15598764912698</v>
      </c>
      <c r="M1318">
        <v>51.525088005160697</v>
      </c>
      <c r="N1318">
        <v>1.68235373536688</v>
      </c>
      <c r="O1318">
        <v>74.464579901153201</v>
      </c>
      <c r="P1318">
        <v>4.3852106620808096</v>
      </c>
    </row>
    <row r="1319" spans="1:17" hidden="1" x14ac:dyDescent="0.3">
      <c r="A1319" t="s">
        <v>2802</v>
      </c>
      <c r="B1319" t="s">
        <v>2803</v>
      </c>
      <c r="C1319" t="s">
        <v>3144</v>
      </c>
      <c r="D1319" t="s">
        <v>271</v>
      </c>
      <c r="E1319">
        <v>1442.27975664</v>
      </c>
      <c r="F1319">
        <v>387.3</v>
      </c>
      <c r="G1319">
        <v>-37.628718176770697</v>
      </c>
      <c r="H1319">
        <v>3.32694213579106</v>
      </c>
      <c r="I1319">
        <v>2.32017341233606</v>
      </c>
      <c r="J1319">
        <v>0.209251674438587</v>
      </c>
      <c r="K1319">
        <v>421.14823258351998</v>
      </c>
      <c r="L1319">
        <v>408.05724110015302</v>
      </c>
      <c r="M1319">
        <v>30.057594872485399</v>
      </c>
      <c r="N1319">
        <v>0.56867569001018003</v>
      </c>
      <c r="O1319">
        <v>29.202168861347701</v>
      </c>
      <c r="P1319">
        <v>33.253053500774101</v>
      </c>
      <c r="Q1319">
        <v>5.0570050585946998E-2</v>
      </c>
    </row>
    <row r="1320" spans="1:17" hidden="1" x14ac:dyDescent="0.3">
      <c r="A1320" t="s">
        <v>2804</v>
      </c>
      <c r="B1320" t="s">
        <v>2805</v>
      </c>
      <c r="C1320" t="s">
        <v>3144</v>
      </c>
      <c r="D1320" t="s">
        <v>21</v>
      </c>
      <c r="E1320">
        <v>1433.9122477599999</v>
      </c>
      <c r="F1320">
        <v>377.15</v>
      </c>
      <c r="G1320">
        <v>-1.4868648929480099</v>
      </c>
      <c r="H1320">
        <v>-9.3810157343084004</v>
      </c>
      <c r="I1320">
        <v>19.3350628123702</v>
      </c>
      <c r="J1320">
        <v>0.48284219620817498</v>
      </c>
      <c r="K1320">
        <v>395.00456154751203</v>
      </c>
      <c r="L1320">
        <v>351.98476827562001</v>
      </c>
      <c r="M1320">
        <v>29.932362077693998</v>
      </c>
      <c r="N1320">
        <v>0.482555342348157</v>
      </c>
      <c r="O1320">
        <v>20.641654514119001</v>
      </c>
      <c r="P1320">
        <v>51.831723027375197</v>
      </c>
      <c r="Q1320">
        <v>-1.8331805439871E-2</v>
      </c>
    </row>
    <row r="1321" spans="1:17" hidden="1" x14ac:dyDescent="0.3">
      <c r="A1321" t="s">
        <v>2806</v>
      </c>
      <c r="B1321" t="s">
        <v>2807</v>
      </c>
      <c r="C1321" t="s">
        <v>3144</v>
      </c>
      <c r="D1321" t="s">
        <v>634</v>
      </c>
      <c r="E1321">
        <v>1431.0675762000001</v>
      </c>
      <c r="F1321">
        <v>201.02</v>
      </c>
      <c r="G1321">
        <v>-45.627691869002199</v>
      </c>
      <c r="H1321">
        <v>-5.3575327500536698</v>
      </c>
      <c r="I1321">
        <v>-35.684420728843399</v>
      </c>
      <c r="J1321">
        <v>1.3647524779912299</v>
      </c>
      <c r="K1321">
        <v>226.53867079320699</v>
      </c>
      <c r="L1321">
        <v>250.382916332235</v>
      </c>
      <c r="M1321">
        <v>19.1015669616407</v>
      </c>
      <c r="N1321">
        <v>0.81506984059465204</v>
      </c>
      <c r="O1321">
        <v>64.660232812655394</v>
      </c>
      <c r="P1321">
        <v>0.25935162094763398</v>
      </c>
      <c r="Q1321">
        <v>3.0435285617800002E-2</v>
      </c>
    </row>
    <row r="1322" spans="1:17" hidden="1" x14ac:dyDescent="0.3">
      <c r="A1322" t="s">
        <v>2808</v>
      </c>
      <c r="B1322" t="s">
        <v>2809</v>
      </c>
      <c r="C1322" t="s">
        <v>3144</v>
      </c>
      <c r="D1322" t="s">
        <v>2779</v>
      </c>
      <c r="E1322">
        <v>1427.203125</v>
      </c>
      <c r="F1322">
        <v>17.260000000000002</v>
      </c>
      <c r="G1322">
        <v>65.613226934416502</v>
      </c>
      <c r="H1322">
        <v>33.585095523728498</v>
      </c>
      <c r="I1322">
        <v>57.1117894348085</v>
      </c>
      <c r="J1322">
        <v>20.382777176702302</v>
      </c>
      <c r="K1322">
        <v>14.721795597649001</v>
      </c>
      <c r="L1322">
        <v>14.254665032413399</v>
      </c>
      <c r="M1322">
        <v>71.933894210665699</v>
      </c>
      <c r="N1322">
        <v>2.37125124321659</v>
      </c>
      <c r="O1322">
        <v>8.0533024333719396</v>
      </c>
      <c r="P1322">
        <v>126.50918635170601</v>
      </c>
      <c r="Q1322">
        <v>0.23825557662494201</v>
      </c>
    </row>
    <row r="1323" spans="1:17" hidden="1" x14ac:dyDescent="0.3">
      <c r="A1323" t="s">
        <v>2810</v>
      </c>
      <c r="B1323" t="s">
        <v>2811</v>
      </c>
      <c r="C1323" t="s">
        <v>3144</v>
      </c>
      <c r="D1323" t="s">
        <v>135</v>
      </c>
      <c r="E1323">
        <v>1427.08849656299</v>
      </c>
      <c r="F1323">
        <v>51.82</v>
      </c>
      <c r="G1323">
        <v>64.701010850929705</v>
      </c>
      <c r="H1323">
        <v>13.867023935382001</v>
      </c>
      <c r="I1323">
        <v>37.289047476203699</v>
      </c>
      <c r="J1323">
        <v>-1.3348018542520901</v>
      </c>
      <c r="K1323">
        <v>51.165296467878697</v>
      </c>
      <c r="L1323">
        <v>39.802400378670001</v>
      </c>
      <c r="M1323">
        <v>42.656791744330498</v>
      </c>
      <c r="N1323">
        <v>0.38961179533986101</v>
      </c>
      <c r="O1323">
        <v>32.960247008876898</v>
      </c>
      <c r="P1323">
        <v>117.274633123689</v>
      </c>
      <c r="Q1323">
        <v>8.6210369807691006E-2</v>
      </c>
    </row>
    <row r="1324" spans="1:17" hidden="1" x14ac:dyDescent="0.3">
      <c r="A1324" t="s">
        <v>2812</v>
      </c>
      <c r="B1324" t="s">
        <v>2813</v>
      </c>
      <c r="C1324" t="s">
        <v>3144</v>
      </c>
      <c r="D1324" t="s">
        <v>227</v>
      </c>
      <c r="E1324">
        <v>1420.5535245000001</v>
      </c>
      <c r="F1324">
        <v>468.2</v>
      </c>
      <c r="G1324">
        <v>73.111890952765606</v>
      </c>
      <c r="H1324">
        <v>6.5250748502124303</v>
      </c>
      <c r="I1324">
        <v>3.5458932563812802</v>
      </c>
      <c r="J1324">
        <v>-4.1328512344487498</v>
      </c>
      <c r="K1324">
        <v>479.076085405963</v>
      </c>
      <c r="L1324">
        <v>405.95397062381801</v>
      </c>
      <c r="M1324">
        <v>42.3682905291491</v>
      </c>
      <c r="N1324">
        <v>1.2341578305598699</v>
      </c>
      <c r="O1324">
        <v>32.7744553609568</v>
      </c>
      <c r="P1324">
        <v>110.80594326879699</v>
      </c>
      <c r="Q1324">
        <v>0.13200666756719601</v>
      </c>
    </row>
    <row r="1325" spans="1:17" hidden="1" x14ac:dyDescent="0.3">
      <c r="A1325" t="s">
        <v>2814</v>
      </c>
      <c r="B1325" t="s">
        <v>2815</v>
      </c>
      <c r="C1325" t="s">
        <v>3144</v>
      </c>
      <c r="D1325" t="s">
        <v>612</v>
      </c>
      <c r="E1325">
        <v>1415.9705315199999</v>
      </c>
      <c r="F1325">
        <v>21.5</v>
      </c>
      <c r="G1325">
        <v>48.661703982893599</v>
      </c>
      <c r="H1325">
        <v>79.199274151601301</v>
      </c>
      <c r="I1325">
        <v>69.780045410936495</v>
      </c>
      <c r="J1325">
        <v>4.4657018764923704</v>
      </c>
      <c r="K1325">
        <v>15.624019474943299</v>
      </c>
      <c r="L1325">
        <v>14.0081362474643</v>
      </c>
      <c r="M1325">
        <v>73.225881459251298</v>
      </c>
      <c r="N1325">
        <v>3.9459328745186801</v>
      </c>
      <c r="O1325">
        <v>22.558139534883701</v>
      </c>
      <c r="P1325">
        <v>114.99999999999901</v>
      </c>
      <c r="Q1325">
        <v>5.6357457734988001E-2</v>
      </c>
    </row>
    <row r="1326" spans="1:17" hidden="1" x14ac:dyDescent="0.3">
      <c r="A1326" t="s">
        <v>2816</v>
      </c>
      <c r="B1326" t="s">
        <v>2817</v>
      </c>
      <c r="C1326" t="s">
        <v>3144</v>
      </c>
      <c r="D1326" t="s">
        <v>607</v>
      </c>
      <c r="E1326">
        <v>1409.3629905</v>
      </c>
      <c r="F1326">
        <v>618.65</v>
      </c>
      <c r="G1326">
        <v>19.348797386675201</v>
      </c>
      <c r="H1326">
        <v>-9.6703827227686805</v>
      </c>
      <c r="I1326">
        <v>31.593395231446699</v>
      </c>
      <c r="J1326">
        <v>0.20149891262608799</v>
      </c>
      <c r="K1326">
        <v>690.46279911799195</v>
      </c>
      <c r="L1326">
        <v>583.34125228776702</v>
      </c>
      <c r="M1326">
        <v>27.424388327876901</v>
      </c>
      <c r="N1326">
        <v>0.40752379125346999</v>
      </c>
      <c r="O1326">
        <v>39.804412834397397</v>
      </c>
      <c r="P1326">
        <v>63.772336201191202</v>
      </c>
      <c r="Q1326">
        <v>2.6555071411200001E-2</v>
      </c>
    </row>
    <row r="1327" spans="1:17" hidden="1" x14ac:dyDescent="0.3">
      <c r="A1327" t="s">
        <v>2818</v>
      </c>
      <c r="B1327" t="s">
        <v>2819</v>
      </c>
      <c r="C1327" t="s">
        <v>3144</v>
      </c>
      <c r="D1327" t="s">
        <v>217</v>
      </c>
      <c r="E1327">
        <v>1407.6535275000001</v>
      </c>
      <c r="F1327">
        <v>4524.3500000000004</v>
      </c>
      <c r="G1327">
        <v>1758.98128248997</v>
      </c>
      <c r="H1327">
        <v>45.892109125380898</v>
      </c>
      <c r="I1327">
        <v>1121.85098370946</v>
      </c>
      <c r="J1327">
        <v>10.0514096260509</v>
      </c>
      <c r="K1327">
        <v>3071.6102749926199</v>
      </c>
      <c r="L1327">
        <v>1601.1161845797999</v>
      </c>
      <c r="M1327">
        <v>99.956168135650799</v>
      </c>
      <c r="N1327">
        <v>1.0802101672915001</v>
      </c>
      <c r="O1327">
        <v>0</v>
      </c>
      <c r="P1327">
        <v>2075.16826923076</v>
      </c>
      <c r="Q1327">
        <v>0.343993696018977</v>
      </c>
    </row>
    <row r="1328" spans="1:17" hidden="1" x14ac:dyDescent="0.3">
      <c r="A1328" t="s">
        <v>2820</v>
      </c>
      <c r="B1328" t="s">
        <v>2821</v>
      </c>
      <c r="C1328" t="s">
        <v>3144</v>
      </c>
      <c r="D1328" t="s">
        <v>398</v>
      </c>
      <c r="E1328">
        <v>1404.00935</v>
      </c>
      <c r="F1328">
        <v>1273.05</v>
      </c>
      <c r="G1328">
        <v>226.82311032397499</v>
      </c>
      <c r="H1328">
        <v>8.7376680385374108</v>
      </c>
      <c r="I1328">
        <v>59.197326780837003</v>
      </c>
      <c r="J1328">
        <v>9.3446257248670399</v>
      </c>
      <c r="K1328">
        <v>1212.3292557764701</v>
      </c>
      <c r="L1328">
        <v>877.94518475591303</v>
      </c>
      <c r="M1328">
        <v>59.337336842712702</v>
      </c>
      <c r="N1328">
        <v>0.33607027322137201</v>
      </c>
      <c r="O1328">
        <v>23.969993323121599</v>
      </c>
      <c r="P1328">
        <v>262.27945361411503</v>
      </c>
      <c r="Q1328">
        <v>0.14567384971771799</v>
      </c>
    </row>
    <row r="1329" spans="1:17" hidden="1" x14ac:dyDescent="0.3">
      <c r="A1329" t="s">
        <v>2822</v>
      </c>
      <c r="B1329" t="s">
        <v>2823</v>
      </c>
      <c r="C1329" t="s">
        <v>3144</v>
      </c>
      <c r="D1329" t="s">
        <v>72</v>
      </c>
      <c r="E1329">
        <v>1401.475285425</v>
      </c>
      <c r="F1329">
        <v>44000</v>
      </c>
      <c r="G1329">
        <v>128.68630348620701</v>
      </c>
      <c r="H1329">
        <v>-17.535795712527001</v>
      </c>
      <c r="I1329">
        <v>78.615818706679704</v>
      </c>
      <c r="J1329">
        <v>-3.20269751865944</v>
      </c>
      <c r="K1329">
        <v>50733.834590576298</v>
      </c>
      <c r="L1329">
        <v>39637.085563282599</v>
      </c>
      <c r="M1329">
        <v>13.351405396977899</v>
      </c>
      <c r="N1329">
        <v>1.0395083406496901</v>
      </c>
      <c r="O1329">
        <v>52.270454545454498</v>
      </c>
      <c r="P1329">
        <v>173.29192546583801</v>
      </c>
      <c r="Q1329">
        <v>8.2990566419118006E-2</v>
      </c>
    </row>
    <row r="1330" spans="1:17" hidden="1" x14ac:dyDescent="0.3">
      <c r="A1330" t="s">
        <v>2824</v>
      </c>
      <c r="B1330" t="s">
        <v>2825</v>
      </c>
      <c r="C1330" t="s">
        <v>3144</v>
      </c>
      <c r="D1330" t="s">
        <v>446</v>
      </c>
      <c r="E1330">
        <v>1398.38656661</v>
      </c>
      <c r="F1330">
        <v>536.70000000000005</v>
      </c>
      <c r="G1330">
        <v>89.1614270904401</v>
      </c>
      <c r="H1330">
        <v>-10.068416513997899</v>
      </c>
      <c r="I1330">
        <v>23.304801511796001</v>
      </c>
      <c r="J1330">
        <v>5.8681573387415202</v>
      </c>
      <c r="K1330">
        <v>567.24682715938195</v>
      </c>
      <c r="L1330">
        <v>464.34083774475198</v>
      </c>
      <c r="M1330">
        <v>44.713283637914202</v>
      </c>
      <c r="N1330">
        <v>0.434470575608154</v>
      </c>
      <c r="O1330">
        <v>24.4550027948574</v>
      </c>
      <c r="P1330">
        <v>116.324062877871</v>
      </c>
      <c r="Q1330">
        <v>0.13382515569509101</v>
      </c>
    </row>
    <row r="1331" spans="1:17" hidden="1" x14ac:dyDescent="0.3">
      <c r="A1331" t="s">
        <v>2826</v>
      </c>
      <c r="B1331" t="s">
        <v>2827</v>
      </c>
      <c r="C1331" t="s">
        <v>3144</v>
      </c>
      <c r="D1331" t="s">
        <v>406</v>
      </c>
      <c r="E1331">
        <v>1398.2930016</v>
      </c>
      <c r="F1331">
        <v>220.8</v>
      </c>
      <c r="G1331">
        <v>-37.3561043878559</v>
      </c>
      <c r="H1331">
        <v>-9.8843456225555002</v>
      </c>
      <c r="I1331">
        <v>-17.128690440846899</v>
      </c>
      <c r="J1331">
        <v>-3.6135562994176902</v>
      </c>
      <c r="K1331">
        <v>249.545217213467</v>
      </c>
      <c r="L1331">
        <v>249.91450212582399</v>
      </c>
      <c r="M1331">
        <v>20.292715359191099</v>
      </c>
      <c r="N1331">
        <v>0.53154871873697496</v>
      </c>
      <c r="O1331">
        <v>41.281702898550698</v>
      </c>
      <c r="P1331">
        <v>7.6810534016093603</v>
      </c>
      <c r="Q1331">
        <v>8.7951832248441997E-2</v>
      </c>
    </row>
    <row r="1332" spans="1:17" hidden="1" x14ac:dyDescent="0.3">
      <c r="A1332" t="s">
        <v>2828</v>
      </c>
      <c r="B1332" t="s">
        <v>2829</v>
      </c>
      <c r="C1332" t="s">
        <v>3144</v>
      </c>
      <c r="D1332" t="s">
        <v>984</v>
      </c>
      <c r="E1332">
        <v>1392.72584852</v>
      </c>
      <c r="F1332">
        <v>70.89</v>
      </c>
      <c r="G1332">
        <v>-54.304439338039302</v>
      </c>
      <c r="H1332">
        <v>4.5868421635611396</v>
      </c>
      <c r="I1332">
        <v>-17.348314465512001</v>
      </c>
      <c r="J1332">
        <v>1.9250195104193799</v>
      </c>
      <c r="K1332">
        <v>73.718651114333198</v>
      </c>
      <c r="L1332">
        <v>77.214595396796796</v>
      </c>
      <c r="M1332">
        <v>50.715861510668603</v>
      </c>
      <c r="N1332">
        <v>1.64505159437688</v>
      </c>
      <c r="O1332">
        <v>47.552546198335399</v>
      </c>
      <c r="P1332">
        <v>14.338709677419301</v>
      </c>
      <c r="Q1332">
        <v>-1.1987170555737999E-2</v>
      </c>
    </row>
    <row r="1333" spans="1:17" hidden="1" x14ac:dyDescent="0.3">
      <c r="A1333" t="s">
        <v>2830</v>
      </c>
      <c r="B1333" t="s">
        <v>2831</v>
      </c>
      <c r="C1333" t="s">
        <v>3144</v>
      </c>
      <c r="D1333" t="s">
        <v>276</v>
      </c>
      <c r="E1333">
        <v>1392.5722923119999</v>
      </c>
      <c r="F1333">
        <v>138.59</v>
      </c>
      <c r="G1333">
        <v>22.937116719844699</v>
      </c>
      <c r="H1333">
        <v>8.5200531493935294</v>
      </c>
      <c r="I1333">
        <v>34.454233418261403</v>
      </c>
      <c r="J1333">
        <v>-0.53167393282407105</v>
      </c>
      <c r="K1333">
        <v>147.28792779692199</v>
      </c>
      <c r="L1333">
        <v>123.971825396751</v>
      </c>
      <c r="M1333">
        <v>31.897997232854902</v>
      </c>
      <c r="N1333">
        <v>0.43291063588597301</v>
      </c>
      <c r="O1333">
        <v>28.4363951223032</v>
      </c>
      <c r="P1333">
        <v>69.218559218559193</v>
      </c>
      <c r="Q1333">
        <v>1.700115104052E-3</v>
      </c>
    </row>
    <row r="1334" spans="1:17" hidden="1" x14ac:dyDescent="0.3">
      <c r="A1334" t="s">
        <v>2832</v>
      </c>
      <c r="B1334" t="s">
        <v>2833</v>
      </c>
      <c r="C1334" t="s">
        <v>3144</v>
      </c>
      <c r="D1334" t="s">
        <v>607</v>
      </c>
      <c r="E1334">
        <v>1391.3965851200001</v>
      </c>
      <c r="F1334">
        <v>131.44999999999999</v>
      </c>
      <c r="G1334">
        <v>-27.255596742533498</v>
      </c>
      <c r="H1334">
        <v>-6.9375064716909296E-2</v>
      </c>
      <c r="I1334">
        <v>-18.914898534893702</v>
      </c>
      <c r="J1334">
        <v>-1.8601049406493599</v>
      </c>
      <c r="K1334">
        <v>147.25591494788401</v>
      </c>
      <c r="L1334">
        <v>142.34902952434501</v>
      </c>
      <c r="M1334">
        <v>33.135033684880199</v>
      </c>
      <c r="N1334">
        <v>0.97762263331875798</v>
      </c>
      <c r="O1334">
        <v>42.982122480030398</v>
      </c>
      <c r="P1334">
        <v>14.8034934497816</v>
      </c>
      <c r="Q1334">
        <v>-7.8193182895102006E-2</v>
      </c>
    </row>
    <row r="1335" spans="1:17" hidden="1" x14ac:dyDescent="0.3">
      <c r="A1335" t="s">
        <v>2834</v>
      </c>
      <c r="B1335" t="s">
        <v>2835</v>
      </c>
      <c r="C1335" t="s">
        <v>3144</v>
      </c>
      <c r="D1335" t="s">
        <v>190</v>
      </c>
      <c r="E1335">
        <v>1388.5778319999999</v>
      </c>
      <c r="F1335">
        <v>1455.65</v>
      </c>
      <c r="G1335">
        <v>68.012731888580305</v>
      </c>
      <c r="H1335">
        <v>-10.0056296447174</v>
      </c>
      <c r="I1335">
        <v>44.399530805896298</v>
      </c>
      <c r="J1335">
        <v>-3.3156426522766602</v>
      </c>
      <c r="K1335">
        <v>1483.4274641083</v>
      </c>
      <c r="L1335">
        <v>1155.4857415519</v>
      </c>
      <c r="M1335">
        <v>35.864639031613997</v>
      </c>
      <c r="N1335">
        <v>0.55388402815974003</v>
      </c>
      <c r="O1335">
        <v>28.114587984749001</v>
      </c>
      <c r="P1335">
        <v>104.689587288195</v>
      </c>
      <c r="Q1335">
        <v>0.120181093494696</v>
      </c>
    </row>
    <row r="1336" spans="1:17" hidden="1" x14ac:dyDescent="0.3">
      <c r="A1336" t="s">
        <v>2836</v>
      </c>
      <c r="B1336" t="s">
        <v>2837</v>
      </c>
      <c r="C1336" t="s">
        <v>3144</v>
      </c>
      <c r="D1336" t="s">
        <v>227</v>
      </c>
      <c r="E1336">
        <v>1387.3213962299999</v>
      </c>
      <c r="F1336">
        <v>2098.3000000000002</v>
      </c>
      <c r="G1336">
        <v>157.00683917013399</v>
      </c>
      <c r="H1336">
        <v>20.045267570230202</v>
      </c>
      <c r="I1336">
        <v>58.246345884176499</v>
      </c>
      <c r="J1336">
        <v>1.29484476360226</v>
      </c>
      <c r="K1336">
        <v>1964.7794845737001</v>
      </c>
      <c r="L1336">
        <v>1453.65037809348</v>
      </c>
      <c r="M1336">
        <v>45.172863964923998</v>
      </c>
      <c r="N1336">
        <v>0.23534759926162399</v>
      </c>
      <c r="O1336">
        <v>27.1743792594004</v>
      </c>
      <c r="P1336">
        <v>184.322493224932</v>
      </c>
      <c r="Q1336">
        <v>0.12339916305136001</v>
      </c>
    </row>
    <row r="1337" spans="1:17" hidden="1" x14ac:dyDescent="0.3">
      <c r="A1337" t="s">
        <v>2838</v>
      </c>
      <c r="B1337" t="s">
        <v>2839</v>
      </c>
      <c r="C1337" t="s">
        <v>3144</v>
      </c>
      <c r="D1337" t="s">
        <v>482</v>
      </c>
      <c r="E1337">
        <v>1383.40756313</v>
      </c>
      <c r="F1337">
        <v>611.79999999999995</v>
      </c>
      <c r="G1337">
        <v>14.140460049884901</v>
      </c>
      <c r="H1337">
        <v>5.3576209640668102</v>
      </c>
      <c r="I1337">
        <v>18.853818079224499</v>
      </c>
      <c r="J1337">
        <v>8.3492185028283892</v>
      </c>
      <c r="K1337">
        <v>532.57636449018901</v>
      </c>
      <c r="L1337">
        <v>488.98900144435498</v>
      </c>
      <c r="M1337">
        <v>68.154119173352797</v>
      </c>
      <c r="N1337">
        <v>2.30758263144177</v>
      </c>
      <c r="O1337">
        <v>7.0447858777378203</v>
      </c>
      <c r="P1337">
        <v>72.824858757062103</v>
      </c>
      <c r="Q1337">
        <v>-9.554327202425E-3</v>
      </c>
    </row>
    <row r="1338" spans="1:17" hidden="1" x14ac:dyDescent="0.3">
      <c r="A1338" t="s">
        <v>2840</v>
      </c>
      <c r="B1338" t="s">
        <v>2841</v>
      </c>
      <c r="C1338" t="s">
        <v>3144</v>
      </c>
      <c r="D1338" t="s">
        <v>482</v>
      </c>
      <c r="E1338">
        <v>1378.229821977</v>
      </c>
      <c r="F1338">
        <v>74.709999999999994</v>
      </c>
      <c r="G1338">
        <v>-10.7823114611218</v>
      </c>
      <c r="H1338">
        <v>-6.0756771345550398</v>
      </c>
      <c r="I1338">
        <v>-9.7870449111184197</v>
      </c>
      <c r="J1338">
        <v>1.0836666384972</v>
      </c>
      <c r="K1338">
        <v>86.615131930787499</v>
      </c>
      <c r="L1338">
        <v>82.589193807779196</v>
      </c>
      <c r="M1338">
        <v>29.6812400388838</v>
      </c>
      <c r="N1338">
        <v>0.551605644619379</v>
      </c>
      <c r="O1338">
        <v>40.476509168785903</v>
      </c>
      <c r="P1338">
        <v>33.529937444146498</v>
      </c>
      <c r="Q1338">
        <v>-6.2240163676705998E-2</v>
      </c>
    </row>
    <row r="1339" spans="1:17" hidden="1" x14ac:dyDescent="0.3">
      <c r="A1339" t="s">
        <v>2842</v>
      </c>
      <c r="B1339" t="s">
        <v>2843</v>
      </c>
      <c r="C1339" t="s">
        <v>3144</v>
      </c>
      <c r="D1339" t="s">
        <v>48</v>
      </c>
      <c r="E1339">
        <v>1376.822069761</v>
      </c>
      <c r="F1339">
        <v>58.71</v>
      </c>
      <c r="G1339">
        <v>-42.817667374526501</v>
      </c>
      <c r="H1339">
        <v>-10.108334832138899</v>
      </c>
      <c r="I1339">
        <v>-26.741386217058899</v>
      </c>
      <c r="J1339">
        <v>2.8871536505196298</v>
      </c>
      <c r="K1339">
        <v>68.035322812962903</v>
      </c>
      <c r="L1339">
        <v>68.542372890503302</v>
      </c>
      <c r="M1339">
        <v>26.2828535039346</v>
      </c>
      <c r="N1339">
        <v>0.41704206741967798</v>
      </c>
      <c r="O1339">
        <v>58.661216147163998</v>
      </c>
      <c r="P1339">
        <v>9.4315004659832198</v>
      </c>
      <c r="Q1339">
        <v>7.4648640872324007E-2</v>
      </c>
    </row>
    <row r="1340" spans="1:17" hidden="1" x14ac:dyDescent="0.3">
      <c r="A1340" t="s">
        <v>2844</v>
      </c>
      <c r="B1340" t="s">
        <v>2845</v>
      </c>
      <c r="C1340" t="s">
        <v>3144</v>
      </c>
      <c r="D1340" t="s">
        <v>77</v>
      </c>
      <c r="E1340">
        <v>1376.47</v>
      </c>
      <c r="F1340">
        <v>45.67</v>
      </c>
      <c r="G1340">
        <v>-25.030716161637599</v>
      </c>
      <c r="H1340">
        <v>-3.0282931949159502</v>
      </c>
      <c r="I1340">
        <v>-13.9686583461196</v>
      </c>
      <c r="J1340">
        <v>-0.25606950810394902</v>
      </c>
      <c r="K1340">
        <v>48.634794643148503</v>
      </c>
      <c r="L1340">
        <v>48.249247912203103</v>
      </c>
      <c r="M1340">
        <v>34.873028670826102</v>
      </c>
      <c r="N1340">
        <v>0.59200523082985201</v>
      </c>
      <c r="O1340">
        <v>32.438016320363502</v>
      </c>
      <c r="P1340">
        <v>18.163001293661001</v>
      </c>
      <c r="Q1340">
        <v>3.4056190479943002E-2</v>
      </c>
    </row>
    <row r="1341" spans="1:17" hidden="1" x14ac:dyDescent="0.3">
      <c r="A1341" t="s">
        <v>2846</v>
      </c>
      <c r="B1341" t="s">
        <v>2847</v>
      </c>
      <c r="C1341" t="s">
        <v>3144</v>
      </c>
      <c r="D1341" t="s">
        <v>398</v>
      </c>
      <c r="E1341">
        <v>1373.214052544</v>
      </c>
      <c r="F1341">
        <v>31.92</v>
      </c>
      <c r="G1341">
        <v>15.7021158233054</v>
      </c>
      <c r="H1341">
        <v>-6.7295796033393396</v>
      </c>
      <c r="I1341">
        <v>-26.246653658224801</v>
      </c>
      <c r="J1341">
        <v>0.383546421560296</v>
      </c>
      <c r="K1341">
        <v>36.791888039549903</v>
      </c>
      <c r="L1341">
        <v>35.479100492812897</v>
      </c>
      <c r="M1341">
        <v>29.130187693147199</v>
      </c>
      <c r="N1341">
        <v>0.49114546057165298</v>
      </c>
      <c r="O1341">
        <v>45.676691729323203</v>
      </c>
      <c r="P1341">
        <v>56.470588235294102</v>
      </c>
      <c r="Q1341">
        <v>-2.5577357656099E-2</v>
      </c>
    </row>
    <row r="1342" spans="1:17" hidden="1" x14ac:dyDescent="0.3">
      <c r="A1342" t="s">
        <v>2848</v>
      </c>
      <c r="B1342" t="s">
        <v>2849</v>
      </c>
      <c r="C1342" t="s">
        <v>3144</v>
      </c>
      <c r="D1342" t="s">
        <v>77</v>
      </c>
      <c r="E1342">
        <v>1370.1401676017999</v>
      </c>
      <c r="F1342">
        <v>109.92</v>
      </c>
      <c r="G1342">
        <v>3.7491709389340002</v>
      </c>
      <c r="H1342">
        <v>-6.1462030843500104</v>
      </c>
      <c r="I1342">
        <v>-12.559708000136</v>
      </c>
      <c r="J1342">
        <v>-2.7957523110615998</v>
      </c>
      <c r="K1342">
        <v>125.054402950607</v>
      </c>
      <c r="L1342">
        <v>115.581488040254</v>
      </c>
      <c r="M1342">
        <v>39.7222622461924</v>
      </c>
      <c r="N1342">
        <v>0.70364291746011698</v>
      </c>
      <c r="O1342">
        <v>35.425764192139702</v>
      </c>
      <c r="P1342">
        <v>46.364846870838903</v>
      </c>
    </row>
    <row r="1343" spans="1:17" hidden="1" x14ac:dyDescent="0.3">
      <c r="A1343" t="s">
        <v>2850</v>
      </c>
      <c r="B1343" t="s">
        <v>2851</v>
      </c>
      <c r="C1343" t="s">
        <v>3144</v>
      </c>
      <c r="D1343" t="s">
        <v>51</v>
      </c>
      <c r="E1343">
        <v>1368.222188494</v>
      </c>
      <c r="F1343">
        <v>120.7</v>
      </c>
      <c r="G1343">
        <v>9.9888614521830306</v>
      </c>
      <c r="H1343">
        <v>1.6438358687611101</v>
      </c>
      <c r="I1343">
        <v>-6.4421145050939304</v>
      </c>
      <c r="J1343">
        <v>1.88021061726081</v>
      </c>
      <c r="K1343">
        <v>125.47819131273801</v>
      </c>
      <c r="L1343">
        <v>115.89233749152601</v>
      </c>
      <c r="M1343">
        <v>44.236517857107899</v>
      </c>
      <c r="N1343">
        <v>1.4357826267728</v>
      </c>
      <c r="O1343">
        <v>23.943661971830899</v>
      </c>
      <c r="P1343">
        <v>56.043956043956001</v>
      </c>
      <c r="Q1343">
        <v>5.5880615921650003E-3</v>
      </c>
    </row>
    <row r="1344" spans="1:17" hidden="1" x14ac:dyDescent="0.3">
      <c r="A1344" t="s">
        <v>2852</v>
      </c>
      <c r="B1344" t="s">
        <v>2853</v>
      </c>
      <c r="C1344" t="s">
        <v>3144</v>
      </c>
      <c r="D1344" t="s">
        <v>482</v>
      </c>
      <c r="E1344">
        <v>1366.126246542</v>
      </c>
      <c r="F1344">
        <v>207.34</v>
      </c>
      <c r="G1344">
        <v>-30.395497725578299</v>
      </c>
      <c r="H1344">
        <v>-1.0363766611337999</v>
      </c>
      <c r="I1344">
        <v>-9.3634900776576302</v>
      </c>
      <c r="J1344">
        <v>-2.2525486623992501</v>
      </c>
      <c r="K1344">
        <v>221.28227725376101</v>
      </c>
      <c r="L1344">
        <v>208.32623788932099</v>
      </c>
      <c r="M1344">
        <v>27.598691954026101</v>
      </c>
      <c r="N1344">
        <v>0.50113537343755798</v>
      </c>
      <c r="O1344">
        <v>27.095591781614701</v>
      </c>
      <c r="P1344">
        <v>29.668542839274501</v>
      </c>
      <c r="Q1344">
        <v>-6.961866111794E-3</v>
      </c>
    </row>
    <row r="1345" spans="1:17" hidden="1" x14ac:dyDescent="0.3">
      <c r="A1345" t="s">
        <v>2854</v>
      </c>
      <c r="B1345" t="s">
        <v>2855</v>
      </c>
      <c r="C1345" t="s">
        <v>3144</v>
      </c>
      <c r="D1345" t="s">
        <v>77</v>
      </c>
      <c r="E1345">
        <v>1365.871204948</v>
      </c>
      <c r="F1345">
        <v>90.26</v>
      </c>
      <c r="G1345">
        <v>-25.5402476103623</v>
      </c>
      <c r="H1345">
        <v>-6.1770982682493303</v>
      </c>
      <c r="I1345">
        <v>-29.905161469584101</v>
      </c>
      <c r="J1345">
        <v>1.41837612571896</v>
      </c>
      <c r="K1345">
        <v>99.252502187707904</v>
      </c>
      <c r="L1345">
        <v>101.25991638968399</v>
      </c>
      <c r="M1345">
        <v>33.280570726415</v>
      </c>
      <c r="N1345">
        <v>1.5171884744090101</v>
      </c>
      <c r="O1345">
        <v>37.270108575227098</v>
      </c>
      <c r="P1345">
        <v>8.4855769230769198</v>
      </c>
      <c r="Q1345">
        <v>-4.2960222448739996E-3</v>
      </c>
    </row>
    <row r="1346" spans="1:17" hidden="1" x14ac:dyDescent="0.3">
      <c r="A1346" t="s">
        <v>2856</v>
      </c>
      <c r="B1346" t="s">
        <v>2857</v>
      </c>
      <c r="C1346" t="s">
        <v>3144</v>
      </c>
      <c r="D1346" t="s">
        <v>562</v>
      </c>
      <c r="E1346">
        <v>1360.9197936149999</v>
      </c>
      <c r="F1346">
        <v>382.2</v>
      </c>
      <c r="G1346">
        <v>72.846123460205504</v>
      </c>
      <c r="H1346">
        <v>-2.7081700534145101</v>
      </c>
      <c r="I1346">
        <v>35.964644850497301</v>
      </c>
      <c r="J1346">
        <v>7.9489586505882102</v>
      </c>
      <c r="K1346">
        <v>372.595688862445</v>
      </c>
      <c r="L1346">
        <v>298.45885649662199</v>
      </c>
      <c r="M1346">
        <v>50.084697259095599</v>
      </c>
      <c r="N1346">
        <v>0.82072125902809401</v>
      </c>
      <c r="O1346">
        <v>19.008372579801101</v>
      </c>
      <c r="P1346">
        <v>115.93220338982999</v>
      </c>
      <c r="Q1346">
        <v>7.3224048009904993E-2</v>
      </c>
    </row>
    <row r="1347" spans="1:17" hidden="1" x14ac:dyDescent="0.3">
      <c r="A1347" t="s">
        <v>2858</v>
      </c>
      <c r="B1347" t="s">
        <v>2859</v>
      </c>
      <c r="C1347" t="s">
        <v>3144</v>
      </c>
      <c r="D1347" t="s">
        <v>21</v>
      </c>
      <c r="E1347">
        <v>1355.9555937600001</v>
      </c>
      <c r="F1347">
        <v>132.52000000000001</v>
      </c>
      <c r="G1347">
        <v>34.077287125199803</v>
      </c>
      <c r="H1347">
        <v>-5.0856216353809502</v>
      </c>
      <c r="I1347">
        <v>16.920295012785001</v>
      </c>
      <c r="J1347">
        <v>3.7607251566212501</v>
      </c>
      <c r="K1347">
        <v>142.80376235118499</v>
      </c>
      <c r="L1347">
        <v>120.82463251149601</v>
      </c>
      <c r="M1347">
        <v>46.2643084285585</v>
      </c>
      <c r="N1347">
        <v>0.48026377476441301</v>
      </c>
      <c r="O1347">
        <v>39.073347419257402</v>
      </c>
      <c r="P1347">
        <v>82.786206896551704</v>
      </c>
      <c r="Q1347">
        <v>9.4295428328114994E-2</v>
      </c>
    </row>
    <row r="1348" spans="1:17" hidden="1" x14ac:dyDescent="0.3">
      <c r="A1348" t="s">
        <v>2860</v>
      </c>
      <c r="B1348" t="s">
        <v>2861</v>
      </c>
      <c r="C1348" t="s">
        <v>3144</v>
      </c>
      <c r="D1348" t="s">
        <v>2862</v>
      </c>
      <c r="E1348">
        <v>1352.264566092</v>
      </c>
      <c r="F1348">
        <v>34.93</v>
      </c>
      <c r="G1348">
        <v>-31.374862919344899</v>
      </c>
      <c r="H1348">
        <v>26.604509791480599</v>
      </c>
      <c r="I1348">
        <v>-6.1779392473619703</v>
      </c>
      <c r="J1348">
        <v>-3.5611912166796502</v>
      </c>
      <c r="K1348">
        <v>35.493227515275201</v>
      </c>
      <c r="L1348">
        <v>34.0677391077473</v>
      </c>
      <c r="M1348">
        <v>41.7721589106701</v>
      </c>
      <c r="N1348">
        <v>0.86524224194675503</v>
      </c>
      <c r="O1348">
        <v>48.869166905238998</v>
      </c>
      <c r="P1348">
        <v>34.346153846153797</v>
      </c>
      <c r="Q1348">
        <v>0.15983185022690199</v>
      </c>
    </row>
    <row r="1349" spans="1:17" hidden="1" x14ac:dyDescent="0.3">
      <c r="A1349" t="s">
        <v>2863</v>
      </c>
      <c r="B1349" t="s">
        <v>2864</v>
      </c>
      <c r="C1349" t="s">
        <v>3144</v>
      </c>
      <c r="D1349" t="s">
        <v>117</v>
      </c>
      <c r="E1349">
        <v>1350.39664186</v>
      </c>
      <c r="F1349">
        <v>685.8</v>
      </c>
      <c r="G1349">
        <v>-32.699474182373102</v>
      </c>
      <c r="H1349">
        <v>7.8496811538789197</v>
      </c>
      <c r="I1349">
        <v>-3.6455893508816399</v>
      </c>
      <c r="J1349">
        <v>2.9469660949635799</v>
      </c>
      <c r="K1349">
        <v>695.34084229344001</v>
      </c>
      <c r="L1349">
        <v>660.40985584864097</v>
      </c>
      <c r="M1349">
        <v>48.905806202980699</v>
      </c>
      <c r="N1349">
        <v>0.86236869483504996</v>
      </c>
      <c r="O1349">
        <v>23.2137649460484</v>
      </c>
      <c r="P1349">
        <v>24.918032786885199</v>
      </c>
      <c r="Q1349">
        <v>4.5689443903577001E-2</v>
      </c>
    </row>
    <row r="1350" spans="1:17" hidden="1" x14ac:dyDescent="0.3">
      <c r="A1350" t="s">
        <v>2865</v>
      </c>
      <c r="B1350" t="s">
        <v>2866</v>
      </c>
      <c r="C1350" t="s">
        <v>3144</v>
      </c>
      <c r="D1350" t="s">
        <v>612</v>
      </c>
      <c r="E1350">
        <v>1345.76594271</v>
      </c>
      <c r="F1350">
        <v>220.66</v>
      </c>
      <c r="G1350">
        <v>-20.661323494568499</v>
      </c>
      <c r="H1350">
        <v>-17.2181530325837</v>
      </c>
      <c r="I1350">
        <v>-15.736272580695299</v>
      </c>
      <c r="J1350">
        <v>0.194045781355417</v>
      </c>
      <c r="K1350">
        <v>247.48745878076201</v>
      </c>
      <c r="L1350">
        <v>239.034994394872</v>
      </c>
      <c r="M1350">
        <v>25.380249242538699</v>
      </c>
      <c r="N1350">
        <v>0.549901840744625</v>
      </c>
      <c r="O1350">
        <v>39.581256231306</v>
      </c>
      <c r="P1350">
        <v>14.9270833333333</v>
      </c>
      <c r="Q1350">
        <v>-1.6789820172492E-2</v>
      </c>
    </row>
    <row r="1351" spans="1:17" hidden="1" x14ac:dyDescent="0.3">
      <c r="A1351" t="s">
        <v>2867</v>
      </c>
      <c r="B1351" t="s">
        <v>2868</v>
      </c>
      <c r="C1351" t="s">
        <v>3144</v>
      </c>
      <c r="D1351" t="s">
        <v>284</v>
      </c>
      <c r="E1351">
        <v>1343.6573149999999</v>
      </c>
      <c r="F1351">
        <v>80.790000000000006</v>
      </c>
      <c r="G1351">
        <v>-30.566396778753401</v>
      </c>
      <c r="H1351">
        <v>-3.5455409289134301</v>
      </c>
      <c r="I1351">
        <v>-24.7165221049076</v>
      </c>
      <c r="J1351">
        <v>2.00450033214437</v>
      </c>
      <c r="K1351">
        <v>85.155465314085006</v>
      </c>
      <c r="L1351">
        <v>85.056114459818104</v>
      </c>
      <c r="M1351">
        <v>26.658552228437198</v>
      </c>
      <c r="N1351">
        <v>0.48433517970123302</v>
      </c>
      <c r="O1351">
        <v>29.904691174650299</v>
      </c>
      <c r="P1351">
        <v>17.086956521739101</v>
      </c>
      <c r="Q1351">
        <v>-3.115274372182E-3</v>
      </c>
    </row>
    <row r="1352" spans="1:17" hidden="1" x14ac:dyDescent="0.3">
      <c r="A1352" t="s">
        <v>2869</v>
      </c>
      <c r="B1352" t="s">
        <v>2870</v>
      </c>
      <c r="C1352" t="s">
        <v>3144</v>
      </c>
      <c r="D1352" t="s">
        <v>63</v>
      </c>
      <c r="E1352">
        <v>1343.452</v>
      </c>
      <c r="F1352">
        <v>838.75</v>
      </c>
      <c r="G1352">
        <v>88.2672528125252</v>
      </c>
      <c r="H1352">
        <v>-3.4458822334531001</v>
      </c>
      <c r="I1352">
        <v>52.475204736094099</v>
      </c>
      <c r="J1352">
        <v>5.2917871503366198</v>
      </c>
      <c r="K1352">
        <v>870.87303702095005</v>
      </c>
      <c r="L1352">
        <v>695.59275684627005</v>
      </c>
      <c r="M1352">
        <v>51.344952203078499</v>
      </c>
      <c r="N1352">
        <v>0.20774089528732601</v>
      </c>
      <c r="O1352">
        <v>28.5543964232488</v>
      </c>
      <c r="P1352">
        <v>115.064102564102</v>
      </c>
      <c r="Q1352">
        <v>0.15692732834878001</v>
      </c>
    </row>
    <row r="1353" spans="1:17" hidden="1" x14ac:dyDescent="0.3">
      <c r="A1353" t="s">
        <v>2871</v>
      </c>
      <c r="B1353" t="s">
        <v>2872</v>
      </c>
      <c r="C1353" t="s">
        <v>3144</v>
      </c>
      <c r="D1353" t="s">
        <v>1629</v>
      </c>
      <c r="E1353">
        <v>1341.1121656749999</v>
      </c>
      <c r="F1353">
        <v>1696.35</v>
      </c>
      <c r="G1353">
        <v>40.807248949935598</v>
      </c>
      <c r="H1353">
        <v>6.3197565070485497</v>
      </c>
      <c r="I1353">
        <v>21.3841181775617</v>
      </c>
      <c r="J1353">
        <v>1.1989068115083299</v>
      </c>
      <c r="K1353">
        <v>1714.2120214041599</v>
      </c>
      <c r="L1353">
        <v>1443.1955355832799</v>
      </c>
      <c r="M1353">
        <v>42.582477195010199</v>
      </c>
      <c r="N1353">
        <v>0.37345877387729898</v>
      </c>
      <c r="O1353">
        <v>21.336988239455302</v>
      </c>
      <c r="P1353">
        <v>73.975693554176701</v>
      </c>
      <c r="Q1353">
        <v>7.2809921936808006E-2</v>
      </c>
    </row>
    <row r="1354" spans="1:17" hidden="1" x14ac:dyDescent="0.3">
      <c r="A1354" t="s">
        <v>2873</v>
      </c>
      <c r="B1354" t="s">
        <v>2874</v>
      </c>
      <c r="C1354" t="s">
        <v>3144</v>
      </c>
      <c r="D1354" t="s">
        <v>125</v>
      </c>
      <c r="E1354">
        <v>1338.9694740719999</v>
      </c>
      <c r="F1354">
        <v>22.52</v>
      </c>
      <c r="G1354">
        <v>-29.512190328339699</v>
      </c>
      <c r="H1354">
        <v>-6.2846857711856599</v>
      </c>
      <c r="I1354">
        <v>-40.089616282094902</v>
      </c>
      <c r="J1354">
        <v>0.60618888959495898</v>
      </c>
      <c r="K1354">
        <v>26.236303827206299</v>
      </c>
      <c r="L1354">
        <v>27.775139751383399</v>
      </c>
      <c r="M1354">
        <v>33.4083985449792</v>
      </c>
      <c r="N1354">
        <v>0.885850952150814</v>
      </c>
      <c r="O1354">
        <v>74.955595026642897</v>
      </c>
      <c r="P1354">
        <v>7.2380952380952399</v>
      </c>
      <c r="Q1354">
        <v>0.195011741441108</v>
      </c>
    </row>
    <row r="1355" spans="1:17" hidden="1" x14ac:dyDescent="0.3">
      <c r="A1355" t="s">
        <v>2875</v>
      </c>
      <c r="B1355" t="s">
        <v>2876</v>
      </c>
      <c r="C1355" t="s">
        <v>3144</v>
      </c>
      <c r="D1355" t="s">
        <v>24</v>
      </c>
      <c r="E1355">
        <v>1328.1889408899999</v>
      </c>
      <c r="F1355">
        <v>290.39999999999998</v>
      </c>
      <c r="G1355">
        <v>-59.405930153706002</v>
      </c>
      <c r="H1355">
        <v>-1.55609402484882</v>
      </c>
      <c r="I1355">
        <v>-27.997961167882401</v>
      </c>
      <c r="J1355">
        <v>2.1661755295414999</v>
      </c>
      <c r="K1355">
        <v>307.90199212115101</v>
      </c>
      <c r="M1355">
        <v>41.4987747940771</v>
      </c>
      <c r="N1355">
        <v>1.04967516180358</v>
      </c>
      <c r="O1355">
        <v>61.501377410468301</v>
      </c>
      <c r="P1355">
        <v>0.62370062370060697</v>
      </c>
    </row>
    <row r="1356" spans="1:17" hidden="1" x14ac:dyDescent="0.3">
      <c r="A1356" t="s">
        <v>2877</v>
      </c>
      <c r="B1356" t="s">
        <v>2878</v>
      </c>
      <c r="C1356" t="s">
        <v>3144</v>
      </c>
      <c r="D1356" t="s">
        <v>51</v>
      </c>
      <c r="E1356">
        <v>1327.9709664</v>
      </c>
      <c r="F1356">
        <v>651.20000000000005</v>
      </c>
      <c r="G1356">
        <v>2.48025358176718</v>
      </c>
      <c r="H1356">
        <v>-15.4111797626692</v>
      </c>
      <c r="I1356">
        <v>-3.13660120376464</v>
      </c>
      <c r="J1356">
        <v>0.63645946575309897</v>
      </c>
      <c r="K1356">
        <v>695.90430602589697</v>
      </c>
      <c r="L1356">
        <v>633.42398696150303</v>
      </c>
      <c r="M1356">
        <v>28.9562648728764</v>
      </c>
      <c r="N1356">
        <v>0.55441495745838199</v>
      </c>
      <c r="O1356">
        <v>24.669840294840199</v>
      </c>
      <c r="P1356">
        <v>37.966101694915203</v>
      </c>
      <c r="Q1356">
        <v>4.8181530627148E-2</v>
      </c>
    </row>
    <row r="1357" spans="1:17" hidden="1" x14ac:dyDescent="0.3">
      <c r="A1357" t="s">
        <v>2879</v>
      </c>
      <c r="B1357" t="s">
        <v>2880</v>
      </c>
      <c r="C1357" t="s">
        <v>3144</v>
      </c>
      <c r="D1357" t="s">
        <v>1000</v>
      </c>
      <c r="E1357">
        <v>1326.39364</v>
      </c>
      <c r="F1357">
        <v>84.49</v>
      </c>
      <c r="G1357">
        <v>-19.686920093518701</v>
      </c>
      <c r="H1357">
        <v>-1.45496327113974</v>
      </c>
      <c r="I1357">
        <v>-13.355058376800599</v>
      </c>
      <c r="J1357">
        <v>3.8869390518427802</v>
      </c>
      <c r="K1357">
        <v>88.982540706830704</v>
      </c>
      <c r="L1357">
        <v>89.206212887936204</v>
      </c>
      <c r="M1357">
        <v>37.7342634313951</v>
      </c>
      <c r="N1357">
        <v>0.41046104273192802</v>
      </c>
      <c r="O1357">
        <v>36.880104154337801</v>
      </c>
      <c r="P1357">
        <v>14.175675675675601</v>
      </c>
      <c r="Q1357">
        <v>-1.4484235175369E-2</v>
      </c>
    </row>
    <row r="1358" spans="1:17" hidden="1" x14ac:dyDescent="0.3">
      <c r="A1358" t="s">
        <v>2881</v>
      </c>
      <c r="B1358" t="s">
        <v>2882</v>
      </c>
      <c r="C1358" t="s">
        <v>3144</v>
      </c>
      <c r="D1358" t="s">
        <v>766</v>
      </c>
      <c r="E1358">
        <v>1323.1547499999999</v>
      </c>
      <c r="F1358">
        <v>234.5</v>
      </c>
      <c r="G1358">
        <v>-54.353189642932499</v>
      </c>
      <c r="H1358">
        <v>11.0173109148816</v>
      </c>
      <c r="I1358">
        <v>-42.332311325816001</v>
      </c>
      <c r="J1358">
        <v>-0.745632967442178</v>
      </c>
      <c r="K1358">
        <v>245.49333929616699</v>
      </c>
      <c r="M1358">
        <v>50.710142618915903</v>
      </c>
      <c r="N1358">
        <v>2.01778317864696</v>
      </c>
      <c r="O1358">
        <v>98.720682302771806</v>
      </c>
      <c r="P1358">
        <v>10.6184253974243</v>
      </c>
    </row>
    <row r="1359" spans="1:17" hidden="1" x14ac:dyDescent="0.3">
      <c r="A1359" t="s">
        <v>2883</v>
      </c>
      <c r="B1359" t="s">
        <v>2884</v>
      </c>
      <c r="C1359" t="s">
        <v>3144</v>
      </c>
      <c r="D1359" t="s">
        <v>83</v>
      </c>
      <c r="E1359">
        <v>1322.8819860000001</v>
      </c>
      <c r="F1359">
        <v>806.85</v>
      </c>
      <c r="G1359">
        <v>-28.724782713417301</v>
      </c>
      <c r="H1359">
        <v>-3.80812521209559</v>
      </c>
      <c r="I1359">
        <v>-5.9459316716043897</v>
      </c>
      <c r="J1359">
        <v>-7.4359151140679799E-2</v>
      </c>
      <c r="K1359">
        <v>841.16900855681797</v>
      </c>
      <c r="L1359">
        <v>819.61658366950303</v>
      </c>
      <c r="M1359">
        <v>39.283349976496197</v>
      </c>
      <c r="N1359">
        <v>0.73583517292126499</v>
      </c>
      <c r="O1359">
        <v>29.689533370514901</v>
      </c>
      <c r="P1359">
        <v>15.6194024503833</v>
      </c>
      <c r="Q1359">
        <v>-6.5240762901532995E-2</v>
      </c>
    </row>
    <row r="1360" spans="1:17" hidden="1" x14ac:dyDescent="0.3">
      <c r="A1360" t="s">
        <v>2885</v>
      </c>
      <c r="B1360" t="s">
        <v>2886</v>
      </c>
      <c r="C1360" t="s">
        <v>3144</v>
      </c>
      <c r="D1360" t="s">
        <v>607</v>
      </c>
      <c r="E1360">
        <v>1320.1398431299999</v>
      </c>
      <c r="F1360">
        <v>23.62</v>
      </c>
      <c r="G1360">
        <v>-61.2744409532513</v>
      </c>
      <c r="H1360">
        <v>-17.170413466157399</v>
      </c>
      <c r="I1360">
        <v>-6.3120967565194697</v>
      </c>
      <c r="J1360">
        <v>2.9733094469382499</v>
      </c>
      <c r="K1360">
        <v>24.127193233217799</v>
      </c>
      <c r="L1360">
        <v>24.951938079665801</v>
      </c>
      <c r="M1360">
        <v>30.482768668379201</v>
      </c>
      <c r="N1360">
        <v>0.59225462010728003</v>
      </c>
      <c r="O1360">
        <v>59.822184589331002</v>
      </c>
      <c r="P1360">
        <v>57.466666666666598</v>
      </c>
      <c r="Q1360">
        <v>0.24552454722876399</v>
      </c>
    </row>
    <row r="1361" spans="1:17" hidden="1" x14ac:dyDescent="0.3">
      <c r="A1361" t="s">
        <v>2887</v>
      </c>
      <c r="B1361" t="s">
        <v>2888</v>
      </c>
      <c r="C1361" t="s">
        <v>3144</v>
      </c>
      <c r="D1361" t="s">
        <v>167</v>
      </c>
      <c r="E1361">
        <v>1317.6031364999999</v>
      </c>
      <c r="F1361">
        <v>529.04999999999995</v>
      </c>
      <c r="G1361">
        <v>-76.902480914593596</v>
      </c>
      <c r="H1361">
        <v>-17.457441262238099</v>
      </c>
      <c r="I1361">
        <v>-32.528820622355802</v>
      </c>
      <c r="J1361">
        <v>1.7940420542131501</v>
      </c>
      <c r="K1361">
        <v>603.93214472232899</v>
      </c>
      <c r="L1361">
        <v>679.72660321872002</v>
      </c>
      <c r="M1361">
        <v>17.698007518322601</v>
      </c>
      <c r="N1361">
        <v>0.93700728424323398</v>
      </c>
      <c r="O1361">
        <v>112.437387770532</v>
      </c>
      <c r="P1361">
        <v>16.595041322314</v>
      </c>
      <c r="Q1361">
        <v>6.3569333905950003E-3</v>
      </c>
    </row>
    <row r="1362" spans="1:17" hidden="1" x14ac:dyDescent="0.3">
      <c r="A1362" t="s">
        <v>2889</v>
      </c>
      <c r="B1362" t="s">
        <v>2890</v>
      </c>
      <c r="C1362" t="s">
        <v>3144</v>
      </c>
      <c r="D1362" t="s">
        <v>276</v>
      </c>
      <c r="E1362">
        <v>1316.3701224899901</v>
      </c>
      <c r="F1362">
        <v>769.85</v>
      </c>
      <c r="G1362">
        <v>5.2203796114557202</v>
      </c>
      <c r="H1362">
        <v>33.034977463525003</v>
      </c>
      <c r="I1362">
        <v>24.1828410893736</v>
      </c>
      <c r="J1362">
        <v>6.3500430509090302</v>
      </c>
      <c r="K1362">
        <v>625.73755695186401</v>
      </c>
      <c r="L1362">
        <v>582.658460417642</v>
      </c>
      <c r="M1362">
        <v>74.741347529756098</v>
      </c>
      <c r="N1362">
        <v>3.8824435056970299</v>
      </c>
      <c r="O1362">
        <v>6.64415145807624</v>
      </c>
      <c r="P1362">
        <v>74.569160997732396</v>
      </c>
      <c r="Q1362">
        <v>6.9757293498770995E-2</v>
      </c>
    </row>
    <row r="1363" spans="1:17" hidden="1" x14ac:dyDescent="0.3">
      <c r="A1363" t="s">
        <v>2891</v>
      </c>
      <c r="B1363" t="s">
        <v>2892</v>
      </c>
      <c r="C1363" t="s">
        <v>3144</v>
      </c>
      <c r="D1363" t="s">
        <v>436</v>
      </c>
      <c r="E1363">
        <v>1313.6458166899999</v>
      </c>
      <c r="F1363">
        <v>74.81</v>
      </c>
      <c r="G1363">
        <v>33.794757396720101</v>
      </c>
      <c r="H1363">
        <v>-3.1645545464404199</v>
      </c>
      <c r="I1363">
        <v>-8.9733246428994899</v>
      </c>
      <c r="J1363">
        <v>-2.7496503853941898</v>
      </c>
      <c r="K1363">
        <v>80.592198425865604</v>
      </c>
      <c r="L1363">
        <v>72.007747236237506</v>
      </c>
      <c r="M1363">
        <v>35.105144521623302</v>
      </c>
      <c r="N1363">
        <v>1.2968278552602901</v>
      </c>
      <c r="O1363">
        <v>22.5103595775965</v>
      </c>
      <c r="P1363">
        <v>62.277657266811197</v>
      </c>
      <c r="Q1363">
        <v>6.3847252257531004E-2</v>
      </c>
    </row>
    <row r="1364" spans="1:17" hidden="1" x14ac:dyDescent="0.3">
      <c r="A1364" t="s">
        <v>2893</v>
      </c>
      <c r="B1364" t="s">
        <v>2894</v>
      </c>
      <c r="C1364" t="s">
        <v>3144</v>
      </c>
      <c r="D1364" t="s">
        <v>233</v>
      </c>
      <c r="E1364">
        <v>1312.71773568</v>
      </c>
      <c r="F1364">
        <v>266.60000000000002</v>
      </c>
      <c r="G1364">
        <v>58.525438765228998</v>
      </c>
      <c r="H1364">
        <v>1.54486955951378</v>
      </c>
      <c r="I1364">
        <v>36.266802652692903</v>
      </c>
      <c r="J1364">
        <v>3.7194709302053401</v>
      </c>
      <c r="K1364">
        <v>252.998500719421</v>
      </c>
      <c r="L1364">
        <v>209.74622952538701</v>
      </c>
      <c r="M1364">
        <v>47.857070444787901</v>
      </c>
      <c r="N1364">
        <v>0.37313252679854297</v>
      </c>
      <c r="O1364">
        <v>16.091522880720099</v>
      </c>
      <c r="P1364">
        <v>92.421508480692793</v>
      </c>
      <c r="Q1364">
        <v>0.13364397032608499</v>
      </c>
    </row>
    <row r="1365" spans="1:17" hidden="1" x14ac:dyDescent="0.3">
      <c r="A1365" t="s">
        <v>2895</v>
      </c>
      <c r="B1365" t="s">
        <v>2896</v>
      </c>
      <c r="C1365" t="s">
        <v>3144</v>
      </c>
      <c r="D1365" t="s">
        <v>83</v>
      </c>
      <c r="E1365">
        <v>1311.8452500000001</v>
      </c>
      <c r="F1365">
        <v>124.5</v>
      </c>
      <c r="G1365">
        <v>-49.690349369159698</v>
      </c>
      <c r="H1365">
        <v>-11.2512594990863</v>
      </c>
      <c r="I1365">
        <v>-24.920666831208599</v>
      </c>
      <c r="J1365">
        <v>-3.5760546009448499</v>
      </c>
      <c r="K1365">
        <v>145.54292857882501</v>
      </c>
      <c r="L1365">
        <v>148.50256347491299</v>
      </c>
      <c r="M1365">
        <v>16.768722088848602</v>
      </c>
      <c r="N1365">
        <v>0.51143441914245003</v>
      </c>
      <c r="O1365">
        <v>63.052208835341297</v>
      </c>
      <c r="P1365">
        <v>9.7399735566328705</v>
      </c>
      <c r="Q1365">
        <v>8.1116584467987002E-2</v>
      </c>
    </row>
    <row r="1366" spans="1:17" hidden="1" x14ac:dyDescent="0.3">
      <c r="A1366" t="s">
        <v>2897</v>
      </c>
      <c r="B1366" t="s">
        <v>2898</v>
      </c>
      <c r="C1366" t="s">
        <v>3144</v>
      </c>
      <c r="D1366" t="s">
        <v>2899</v>
      </c>
      <c r="E1366">
        <v>1311.4619654999999</v>
      </c>
      <c r="F1366">
        <v>511.25</v>
      </c>
      <c r="G1366">
        <v>123.77433940352201</v>
      </c>
      <c r="H1366">
        <v>6.9426086682115304</v>
      </c>
      <c r="I1366">
        <v>49.305486346483796</v>
      </c>
      <c r="J1366">
        <v>3.0815793337198798</v>
      </c>
      <c r="K1366">
        <v>502.30007841987401</v>
      </c>
      <c r="L1366">
        <v>400.33843849734501</v>
      </c>
      <c r="M1366">
        <v>54.075229783885597</v>
      </c>
      <c r="N1366">
        <v>1.17344815213491</v>
      </c>
      <c r="O1366">
        <v>9.3398533007335001</v>
      </c>
      <c r="P1366">
        <v>153.09405940593999</v>
      </c>
    </row>
    <row r="1367" spans="1:17" hidden="1" x14ac:dyDescent="0.3">
      <c r="A1367" t="s">
        <v>2900</v>
      </c>
      <c r="B1367" t="s">
        <v>2901</v>
      </c>
      <c r="C1367" t="s">
        <v>3144</v>
      </c>
      <c r="D1367" t="s">
        <v>398</v>
      </c>
      <c r="E1367">
        <v>1299.2264325599999</v>
      </c>
      <c r="F1367">
        <v>3897.85</v>
      </c>
      <c r="G1367">
        <v>6.1835468766190598</v>
      </c>
      <c r="H1367">
        <v>1.85718018050402</v>
      </c>
      <c r="I1367">
        <v>17.2194746584081</v>
      </c>
      <c r="J1367">
        <v>-1.6618796330629499</v>
      </c>
      <c r="K1367">
        <v>4040.1006914756699</v>
      </c>
      <c r="L1367">
        <v>3578.5385909644401</v>
      </c>
      <c r="M1367">
        <v>41.609252295849601</v>
      </c>
      <c r="N1367">
        <v>1.6881651879073301</v>
      </c>
      <c r="O1367">
        <v>25.4537757994792</v>
      </c>
      <c r="P1367">
        <v>60.736082474226698</v>
      </c>
      <c r="Q1367">
        <v>2.0903034538571001E-2</v>
      </c>
    </row>
    <row r="1368" spans="1:17" hidden="1" x14ac:dyDescent="0.3">
      <c r="A1368" t="s">
        <v>2902</v>
      </c>
      <c r="B1368" t="s">
        <v>2903</v>
      </c>
      <c r="C1368" t="s">
        <v>3144</v>
      </c>
      <c r="D1368" t="s">
        <v>21</v>
      </c>
      <c r="E1368">
        <v>1291.19343851299</v>
      </c>
      <c r="F1368">
        <v>189.04</v>
      </c>
      <c r="G1368">
        <v>23.688798344113899</v>
      </c>
      <c r="H1368">
        <v>-13.5436225596291</v>
      </c>
      <c r="I1368">
        <v>14.683800050536099</v>
      </c>
      <c r="J1368">
        <v>-9.4138959628624193</v>
      </c>
      <c r="K1368">
        <v>205.515141446911</v>
      </c>
      <c r="L1368">
        <v>170.54194924188701</v>
      </c>
      <c r="M1368">
        <v>22.877670007973101</v>
      </c>
      <c r="N1368">
        <v>0.24173031914625701</v>
      </c>
      <c r="O1368">
        <v>32.194244604316502</v>
      </c>
      <c r="P1368">
        <v>60.679983000424897</v>
      </c>
      <c r="Q1368">
        <v>0.100085983744196</v>
      </c>
    </row>
    <row r="1369" spans="1:17" hidden="1" x14ac:dyDescent="0.3">
      <c r="A1369" t="s">
        <v>2904</v>
      </c>
      <c r="B1369" t="s">
        <v>2905</v>
      </c>
      <c r="C1369" t="s">
        <v>3144</v>
      </c>
      <c r="D1369" t="s">
        <v>21</v>
      </c>
      <c r="E1369">
        <v>1290.946261008</v>
      </c>
      <c r="F1369">
        <v>108.64</v>
      </c>
      <c r="G1369">
        <v>-3.54604068534768</v>
      </c>
      <c r="H1369">
        <v>-5.2542976684503602</v>
      </c>
      <c r="I1369">
        <v>-27.677069544642102</v>
      </c>
      <c r="J1369">
        <v>1.31099345671237</v>
      </c>
      <c r="K1369">
        <v>121.79189509719799</v>
      </c>
      <c r="L1369">
        <v>118.103559970604</v>
      </c>
      <c r="M1369">
        <v>26.253120338291598</v>
      </c>
      <c r="N1369">
        <v>0.330053660613292</v>
      </c>
      <c r="O1369">
        <v>62.463181148748099</v>
      </c>
      <c r="P1369">
        <v>34.123456790123399</v>
      </c>
      <c r="Q1369">
        <v>-1.5415607567987001E-2</v>
      </c>
    </row>
    <row r="1370" spans="1:17" hidden="1" x14ac:dyDescent="0.3">
      <c r="A1370" t="s">
        <v>2906</v>
      </c>
      <c r="B1370" t="s">
        <v>2907</v>
      </c>
      <c r="C1370" t="s">
        <v>3144</v>
      </c>
      <c r="E1370">
        <v>1286.7591510899999</v>
      </c>
      <c r="F1370">
        <v>491.8</v>
      </c>
      <c r="G1370">
        <v>102.101868279405</v>
      </c>
      <c r="H1370">
        <v>22.285418910136698</v>
      </c>
      <c r="I1370">
        <v>118.130146542071</v>
      </c>
      <c r="J1370">
        <v>8.0772944645916294</v>
      </c>
      <c r="M1370">
        <v>69.560819369423101</v>
      </c>
      <c r="O1370">
        <v>14.477429849532299</v>
      </c>
      <c r="P1370">
        <v>139.66861598440499</v>
      </c>
    </row>
    <row r="1371" spans="1:17" hidden="1" x14ac:dyDescent="0.3">
      <c r="A1371" t="s">
        <v>2908</v>
      </c>
      <c r="B1371" t="s">
        <v>2909</v>
      </c>
      <c r="C1371" t="s">
        <v>3144</v>
      </c>
      <c r="D1371" t="s">
        <v>140</v>
      </c>
      <c r="E1371">
        <v>1284.97499208</v>
      </c>
      <c r="F1371">
        <v>802.25</v>
      </c>
      <c r="G1371">
        <v>-25.1827395273564</v>
      </c>
      <c r="H1371">
        <v>-2.0477203140325502</v>
      </c>
      <c r="I1371">
        <v>-28.340799497497901</v>
      </c>
      <c r="J1371">
        <v>0.25800255829678498</v>
      </c>
      <c r="K1371">
        <v>819.47428155296097</v>
      </c>
      <c r="L1371">
        <v>838.21911069604198</v>
      </c>
      <c r="M1371">
        <v>37.446097909288</v>
      </c>
      <c r="N1371">
        <v>0.64290747716585805</v>
      </c>
      <c r="O1371">
        <v>34.621377376129601</v>
      </c>
      <c r="P1371">
        <v>6.2512416396265102</v>
      </c>
      <c r="Q1371">
        <v>0.106818784193112</v>
      </c>
    </row>
    <row r="1372" spans="1:17" hidden="1" x14ac:dyDescent="0.3">
      <c r="A1372" t="s">
        <v>2910</v>
      </c>
      <c r="B1372" t="s">
        <v>2911</v>
      </c>
      <c r="C1372" t="s">
        <v>3144</v>
      </c>
      <c r="D1372" t="s">
        <v>48</v>
      </c>
      <c r="E1372">
        <v>1281.59916696</v>
      </c>
      <c r="F1372">
        <v>216.11</v>
      </c>
      <c r="G1372">
        <v>241.36946276207999</v>
      </c>
      <c r="H1372">
        <v>28.7541627661635</v>
      </c>
      <c r="I1372">
        <v>56.744036299613498</v>
      </c>
      <c r="J1372">
        <v>1.44588567446904</v>
      </c>
      <c r="K1372">
        <v>190.16634169006301</v>
      </c>
      <c r="L1372">
        <v>137.43382950634</v>
      </c>
      <c r="M1372">
        <v>47.561360101750402</v>
      </c>
      <c r="N1372">
        <v>1.10430827408453</v>
      </c>
      <c r="O1372">
        <v>18.365647124149699</v>
      </c>
      <c r="P1372">
        <v>274.865568083261</v>
      </c>
      <c r="Q1372">
        <v>0.128693235748087</v>
      </c>
    </row>
    <row r="1373" spans="1:17" hidden="1" x14ac:dyDescent="0.3">
      <c r="A1373" t="s">
        <v>2912</v>
      </c>
      <c r="B1373" t="s">
        <v>2913</v>
      </c>
      <c r="C1373" t="s">
        <v>3144</v>
      </c>
      <c r="D1373" t="s">
        <v>398</v>
      </c>
      <c r="E1373">
        <v>1281.394657998</v>
      </c>
      <c r="F1373">
        <v>95.97</v>
      </c>
      <c r="G1373">
        <v>14.0194982363933</v>
      </c>
      <c r="H1373">
        <v>-21.0435177239127</v>
      </c>
      <c r="I1373">
        <v>34.353338982086903</v>
      </c>
      <c r="J1373">
        <v>17.618829815791699</v>
      </c>
      <c r="K1373">
        <v>95.543529393741295</v>
      </c>
      <c r="L1373">
        <v>77.403282929458499</v>
      </c>
      <c r="M1373">
        <v>55.0068138334982</v>
      </c>
      <c r="N1373">
        <v>0.75672362200812404</v>
      </c>
      <c r="O1373">
        <v>41.398353652182898</v>
      </c>
      <c r="P1373">
        <v>105.944206008583</v>
      </c>
      <c r="Q1373">
        <v>6.4803080020193998E-2</v>
      </c>
    </row>
    <row r="1374" spans="1:17" hidden="1" x14ac:dyDescent="0.3">
      <c r="A1374" t="s">
        <v>2914</v>
      </c>
      <c r="B1374" t="s">
        <v>2915</v>
      </c>
      <c r="C1374" t="s">
        <v>3144</v>
      </c>
      <c r="D1374" t="s">
        <v>271</v>
      </c>
      <c r="E1374">
        <v>1281.3328128000001</v>
      </c>
      <c r="F1374">
        <v>1216.8</v>
      </c>
      <c r="G1374">
        <v>280.72392934389802</v>
      </c>
      <c r="H1374">
        <v>-7.9594377925243398</v>
      </c>
      <c r="I1374">
        <v>-9.5742891096209295</v>
      </c>
      <c r="J1374">
        <v>0.96314522651120504</v>
      </c>
      <c r="K1374">
        <v>1368.5694078582201</v>
      </c>
      <c r="L1374">
        <v>1183.18797516734</v>
      </c>
      <c r="M1374">
        <v>40.174242728970498</v>
      </c>
      <c r="N1374">
        <v>1.4115882436210101</v>
      </c>
      <c r="O1374">
        <v>42.747370151216302</v>
      </c>
      <c r="P1374">
        <v>312.33480176211401</v>
      </c>
      <c r="Q1374">
        <v>0.16430789216362701</v>
      </c>
    </row>
    <row r="1375" spans="1:17" hidden="1" x14ac:dyDescent="0.3">
      <c r="A1375" t="s">
        <v>2916</v>
      </c>
      <c r="B1375" t="s">
        <v>2917</v>
      </c>
      <c r="C1375" t="s">
        <v>3144</v>
      </c>
      <c r="D1375" t="s">
        <v>276</v>
      </c>
      <c r="E1375">
        <v>1279.8297812999999</v>
      </c>
      <c r="F1375">
        <v>198.5</v>
      </c>
      <c r="G1375">
        <v>46.971079335443797</v>
      </c>
      <c r="H1375">
        <v>-15.2954576752474</v>
      </c>
      <c r="I1375">
        <v>38.108686343875199</v>
      </c>
      <c r="J1375">
        <v>-2.5964722040009001</v>
      </c>
      <c r="K1375">
        <v>209.56040525994999</v>
      </c>
      <c r="L1375">
        <v>164.52683917168599</v>
      </c>
      <c r="M1375">
        <v>29.94466897185</v>
      </c>
      <c r="N1375">
        <v>0.42568183941454202</v>
      </c>
      <c r="O1375">
        <v>34.720403022669998</v>
      </c>
      <c r="P1375">
        <v>83.541377716134903</v>
      </c>
      <c r="Q1375">
        <v>0.13203282199489799</v>
      </c>
    </row>
    <row r="1376" spans="1:17" hidden="1" x14ac:dyDescent="0.3">
      <c r="A1376" t="s">
        <v>2918</v>
      </c>
      <c r="B1376" t="s">
        <v>2919</v>
      </c>
      <c r="C1376" t="s">
        <v>3144</v>
      </c>
      <c r="D1376" t="s">
        <v>190</v>
      </c>
      <c r="E1376">
        <v>1276.5769519579901</v>
      </c>
      <c r="F1376">
        <v>187.69</v>
      </c>
      <c r="G1376">
        <v>-53.923297619851702</v>
      </c>
      <c r="H1376">
        <v>-17.3188911975422</v>
      </c>
      <c r="I1376">
        <v>-37.895019357185802</v>
      </c>
      <c r="J1376">
        <v>-3.5865521397110598</v>
      </c>
      <c r="O1376">
        <v>44.328413873941003</v>
      </c>
      <c r="P1376">
        <v>0.73529411764705599</v>
      </c>
    </row>
    <row r="1377" spans="1:17" hidden="1" x14ac:dyDescent="0.3">
      <c r="A1377" t="s">
        <v>2920</v>
      </c>
      <c r="B1377" t="s">
        <v>2921</v>
      </c>
      <c r="C1377" t="s">
        <v>3144</v>
      </c>
      <c r="D1377" t="s">
        <v>540</v>
      </c>
      <c r="E1377">
        <v>1267.9202632700001</v>
      </c>
      <c r="F1377">
        <v>511.55</v>
      </c>
      <c r="G1377">
        <v>-5.1449151679413099</v>
      </c>
      <c r="H1377">
        <v>-2.8656504568015202</v>
      </c>
      <c r="I1377">
        <v>15.182198756884301</v>
      </c>
      <c r="J1377">
        <v>-0.92170325833728395</v>
      </c>
      <c r="K1377">
        <v>546.43245317157698</v>
      </c>
      <c r="L1377">
        <v>503.90666521497201</v>
      </c>
      <c r="M1377">
        <v>38.445091561842197</v>
      </c>
      <c r="N1377">
        <v>0.85873430660690797</v>
      </c>
      <c r="O1377">
        <v>32.929332421073198</v>
      </c>
      <c r="P1377">
        <v>51.547918826840402</v>
      </c>
      <c r="Q1377">
        <v>0.143001504493947</v>
      </c>
    </row>
    <row r="1378" spans="1:17" hidden="1" x14ac:dyDescent="0.3">
      <c r="A1378" t="s">
        <v>2922</v>
      </c>
      <c r="B1378" t="s">
        <v>2923</v>
      </c>
      <c r="C1378" t="s">
        <v>3144</v>
      </c>
      <c r="D1378" t="s">
        <v>271</v>
      </c>
      <c r="E1378">
        <v>1266.1701</v>
      </c>
      <c r="F1378">
        <v>185.34</v>
      </c>
      <c r="G1378">
        <v>127.72586011554201</v>
      </c>
      <c r="H1378">
        <v>-2.1119169817528598</v>
      </c>
      <c r="I1378">
        <v>126.11611747666601</v>
      </c>
      <c r="J1378">
        <v>2.2934979339130899</v>
      </c>
      <c r="K1378">
        <v>187.91377893084299</v>
      </c>
      <c r="L1378">
        <v>133.92381427396799</v>
      </c>
      <c r="M1378">
        <v>38.761012737385002</v>
      </c>
      <c r="N1378">
        <v>0.60277569743236104</v>
      </c>
      <c r="O1378">
        <v>17.826696881407099</v>
      </c>
      <c r="P1378">
        <v>190.50156739811899</v>
      </c>
      <c r="Q1378">
        <v>0.14239431791819701</v>
      </c>
    </row>
    <row r="1379" spans="1:17" hidden="1" x14ac:dyDescent="0.3">
      <c r="A1379" t="s">
        <v>2924</v>
      </c>
      <c r="B1379" t="s">
        <v>2925</v>
      </c>
      <c r="C1379" t="s">
        <v>3144</v>
      </c>
      <c r="D1379" t="s">
        <v>161</v>
      </c>
      <c r="E1379">
        <v>1265.918607331</v>
      </c>
      <c r="F1379">
        <v>179.93</v>
      </c>
      <c r="G1379">
        <v>15.2342703747134</v>
      </c>
      <c r="H1379">
        <v>-8.1635270066653304E-2</v>
      </c>
      <c r="I1379">
        <v>42.411417118329702</v>
      </c>
      <c r="J1379">
        <v>0.80228367610857099</v>
      </c>
      <c r="K1379">
        <v>200.27219151663701</v>
      </c>
      <c r="L1379">
        <v>172.59537238528901</v>
      </c>
      <c r="M1379">
        <v>34.235753404787097</v>
      </c>
      <c r="N1379">
        <v>0.27956276591955898</v>
      </c>
      <c r="O1379">
        <v>41.605068637803498</v>
      </c>
      <c r="P1379">
        <v>86.746237675142694</v>
      </c>
      <c r="Q1379">
        <v>0.17748023578494801</v>
      </c>
    </row>
    <row r="1380" spans="1:17" hidden="1" x14ac:dyDescent="0.3">
      <c r="A1380" t="s">
        <v>2926</v>
      </c>
      <c r="B1380" t="s">
        <v>2927</v>
      </c>
      <c r="C1380" t="s">
        <v>3144</v>
      </c>
      <c r="D1380" t="s">
        <v>83</v>
      </c>
      <c r="E1380">
        <v>1260.2639778</v>
      </c>
      <c r="F1380">
        <v>246.05</v>
      </c>
      <c r="G1380">
        <v>-22.629941123184501</v>
      </c>
      <c r="H1380">
        <v>6.1035015579841101</v>
      </c>
      <c r="I1380">
        <v>-12.7678515280637</v>
      </c>
      <c r="J1380">
        <v>1.70085159406335</v>
      </c>
      <c r="K1380">
        <v>259.43457708598498</v>
      </c>
      <c r="L1380">
        <v>266.03947100388802</v>
      </c>
      <c r="M1380">
        <v>33.532834059853499</v>
      </c>
      <c r="N1380">
        <v>1.4098841342456601</v>
      </c>
      <c r="O1380">
        <v>55.252997358260501</v>
      </c>
      <c r="P1380">
        <v>49.121212121212103</v>
      </c>
    </row>
    <row r="1381" spans="1:17" hidden="1" x14ac:dyDescent="0.3">
      <c r="A1381" t="s">
        <v>2928</v>
      </c>
      <c r="B1381" t="s">
        <v>2929</v>
      </c>
      <c r="C1381" t="s">
        <v>3144</v>
      </c>
      <c r="D1381" t="s">
        <v>83</v>
      </c>
      <c r="E1381">
        <v>1251.63124464</v>
      </c>
      <c r="F1381">
        <v>129.81</v>
      </c>
      <c r="G1381">
        <v>-1.28720596601635</v>
      </c>
      <c r="H1381">
        <v>12.4683214461358</v>
      </c>
      <c r="I1381">
        <v>1.38434597600572</v>
      </c>
      <c r="J1381">
        <v>9.7865007327935292</v>
      </c>
      <c r="K1381">
        <v>117.52734137166</v>
      </c>
      <c r="L1381">
        <v>109.868012790545</v>
      </c>
      <c r="M1381">
        <v>56.255486331330403</v>
      </c>
      <c r="N1381">
        <v>0.93798250941584305</v>
      </c>
      <c r="O1381">
        <v>26.061166320006102</v>
      </c>
      <c r="P1381">
        <v>48.524027459954198</v>
      </c>
      <c r="Q1381">
        <v>-3.5760875900740001E-2</v>
      </c>
    </row>
    <row r="1382" spans="1:17" hidden="1" x14ac:dyDescent="0.3">
      <c r="A1382" t="s">
        <v>2930</v>
      </c>
      <c r="B1382" t="s">
        <v>2931</v>
      </c>
      <c r="C1382" t="s">
        <v>3144</v>
      </c>
      <c r="D1382" t="s">
        <v>2932</v>
      </c>
      <c r="E1382">
        <v>1244.5345624709901</v>
      </c>
      <c r="F1382">
        <v>181.73</v>
      </c>
      <c r="G1382">
        <v>-67.955069741503394</v>
      </c>
      <c r="H1382">
        <v>-3.2593795932632901</v>
      </c>
      <c r="I1382">
        <v>-18.097781823541599</v>
      </c>
      <c r="J1382">
        <v>-1.15534646808037</v>
      </c>
      <c r="K1382">
        <v>193.934947731682</v>
      </c>
      <c r="M1382">
        <v>27.181595576897202</v>
      </c>
      <c r="N1382">
        <v>0.80580953425633906</v>
      </c>
      <c r="O1382">
        <v>78.726682440983893</v>
      </c>
      <c r="P1382">
        <v>25.158402203856699</v>
      </c>
    </row>
    <row r="1383" spans="1:17" hidden="1" x14ac:dyDescent="0.3">
      <c r="A1383" t="s">
        <v>2933</v>
      </c>
      <c r="B1383" t="s">
        <v>2934</v>
      </c>
      <c r="C1383" t="s">
        <v>3144</v>
      </c>
      <c r="D1383" t="s">
        <v>190</v>
      </c>
      <c r="E1383">
        <v>1244.0999999999999</v>
      </c>
      <c r="F1383">
        <v>115.93</v>
      </c>
      <c r="G1383">
        <v>84.234723203825695</v>
      </c>
      <c r="H1383">
        <v>-5.6727628789581903</v>
      </c>
      <c r="I1383">
        <v>23.116600982523</v>
      </c>
      <c r="J1383">
        <v>9.5440476291453606</v>
      </c>
      <c r="K1383">
        <v>114.30431542789201</v>
      </c>
      <c r="L1383">
        <v>94.202181812476596</v>
      </c>
      <c r="M1383">
        <v>54.725163111954203</v>
      </c>
      <c r="N1383">
        <v>0.55278086755794997</v>
      </c>
      <c r="O1383">
        <v>19.468644871905401</v>
      </c>
      <c r="P1383">
        <v>129.56435643564299</v>
      </c>
      <c r="Q1383">
        <v>7.2384192435510003E-2</v>
      </c>
    </row>
    <row r="1384" spans="1:17" hidden="1" x14ac:dyDescent="0.3">
      <c r="A1384" t="s">
        <v>2935</v>
      </c>
      <c r="B1384" t="s">
        <v>2936</v>
      </c>
      <c r="C1384" t="s">
        <v>3144</v>
      </c>
      <c r="D1384" t="s">
        <v>446</v>
      </c>
      <c r="E1384">
        <v>1242.89920412999</v>
      </c>
      <c r="F1384">
        <v>494.4</v>
      </c>
      <c r="G1384">
        <v>-56.081625051313601</v>
      </c>
      <c r="H1384">
        <v>-10.5252779582364</v>
      </c>
      <c r="I1384">
        <v>-40.507373207411703</v>
      </c>
      <c r="J1384">
        <v>-8.4011736376099905E-2</v>
      </c>
      <c r="K1384">
        <v>584.54592119904305</v>
      </c>
      <c r="L1384">
        <v>657.45446757485001</v>
      </c>
      <c r="M1384">
        <v>13.345203513185099</v>
      </c>
      <c r="N1384">
        <v>1.01287358904615</v>
      </c>
      <c r="O1384">
        <v>68.841019417475707</v>
      </c>
      <c r="P1384">
        <v>0.87737196490511504</v>
      </c>
      <c r="Q1384">
        <v>-3.7467218292327999E-2</v>
      </c>
    </row>
    <row r="1385" spans="1:17" hidden="1" x14ac:dyDescent="0.3">
      <c r="A1385" t="s">
        <v>2937</v>
      </c>
      <c r="B1385" t="s">
        <v>2938</v>
      </c>
      <c r="C1385" t="s">
        <v>3144</v>
      </c>
      <c r="D1385" t="s">
        <v>80</v>
      </c>
      <c r="E1385">
        <v>1238.5567189000001</v>
      </c>
      <c r="F1385">
        <v>45.48</v>
      </c>
      <c r="G1385">
        <v>-16.785041463851801</v>
      </c>
      <c r="H1385">
        <v>-12.164722994210701</v>
      </c>
      <c r="I1385">
        <v>-39.886040884680398</v>
      </c>
      <c r="J1385">
        <v>-0.66555137808900799</v>
      </c>
      <c r="K1385">
        <v>53.051903185626301</v>
      </c>
      <c r="L1385">
        <v>56.492856517574197</v>
      </c>
      <c r="M1385">
        <v>19.236428647782301</v>
      </c>
      <c r="N1385">
        <v>1.00309107072898</v>
      </c>
      <c r="O1385">
        <v>90.193491644679</v>
      </c>
      <c r="P1385">
        <v>24.228352909041199</v>
      </c>
      <c r="Q1385">
        <v>-4.3792681626419999E-2</v>
      </c>
    </row>
    <row r="1386" spans="1:17" hidden="1" x14ac:dyDescent="0.3">
      <c r="A1386" t="s">
        <v>2939</v>
      </c>
      <c r="B1386" t="s">
        <v>2940</v>
      </c>
      <c r="C1386" t="s">
        <v>3144</v>
      </c>
      <c r="D1386" t="s">
        <v>106</v>
      </c>
      <c r="E1386">
        <v>1236.7759960000001</v>
      </c>
      <c r="F1386">
        <v>463.35</v>
      </c>
      <c r="G1386">
        <v>69.548226347768605</v>
      </c>
      <c r="H1386">
        <v>-13.5201679477941</v>
      </c>
      <c r="I1386">
        <v>0.25086261882822303</v>
      </c>
      <c r="J1386">
        <v>1.58712589700351</v>
      </c>
      <c r="K1386">
        <v>534.46879254653504</v>
      </c>
      <c r="L1386">
        <v>473.43035919822597</v>
      </c>
      <c r="M1386">
        <v>31.243076647453801</v>
      </c>
      <c r="N1386">
        <v>0.48796586715037099</v>
      </c>
      <c r="O1386">
        <v>53.231898133160598</v>
      </c>
      <c r="P1386">
        <v>132.48871048670301</v>
      </c>
      <c r="Q1386">
        <v>0.153799603695704</v>
      </c>
    </row>
    <row r="1387" spans="1:17" hidden="1" x14ac:dyDescent="0.3">
      <c r="A1387" t="s">
        <v>2941</v>
      </c>
      <c r="B1387" t="s">
        <v>2942</v>
      </c>
      <c r="C1387" t="s">
        <v>3144</v>
      </c>
      <c r="D1387" t="s">
        <v>287</v>
      </c>
      <c r="E1387">
        <v>1236.4263580500001</v>
      </c>
      <c r="F1387">
        <v>704.8</v>
      </c>
      <c r="G1387">
        <v>19.1700197309247</v>
      </c>
      <c r="H1387">
        <v>-14.974207289496199</v>
      </c>
      <c r="I1387">
        <v>10.6003441216601</v>
      </c>
      <c r="J1387">
        <v>-2.5627218088615198</v>
      </c>
      <c r="K1387">
        <v>759.88150404093801</v>
      </c>
      <c r="L1387">
        <v>616.00024950980901</v>
      </c>
      <c r="M1387">
        <v>26.243291717136302</v>
      </c>
      <c r="N1387">
        <v>0.40568626613283099</v>
      </c>
      <c r="O1387">
        <v>43.331441543700301</v>
      </c>
      <c r="P1387">
        <v>110.388059701492</v>
      </c>
      <c r="Q1387">
        <v>0.19034051830201301</v>
      </c>
    </row>
    <row r="1388" spans="1:17" hidden="1" x14ac:dyDescent="0.3">
      <c r="A1388" t="s">
        <v>2943</v>
      </c>
      <c r="B1388" t="s">
        <v>2944</v>
      </c>
      <c r="C1388" t="s">
        <v>3144</v>
      </c>
      <c r="D1388" t="s">
        <v>135</v>
      </c>
      <c r="E1388">
        <v>1235.41581</v>
      </c>
      <c r="F1388">
        <v>927.7</v>
      </c>
      <c r="G1388">
        <v>32.443758269307601</v>
      </c>
      <c r="H1388">
        <v>4.4743884564081204</v>
      </c>
      <c r="I1388">
        <v>-10.6350123243538</v>
      </c>
      <c r="J1388">
        <v>5.6982064615724397</v>
      </c>
      <c r="K1388">
        <v>952.25050662231797</v>
      </c>
      <c r="L1388">
        <v>875.83626103632901</v>
      </c>
      <c r="M1388">
        <v>53.802125161213702</v>
      </c>
      <c r="N1388">
        <v>0.86311759005565203</v>
      </c>
      <c r="O1388">
        <v>28.2418885415543</v>
      </c>
      <c r="P1388">
        <v>64.194690265486699</v>
      </c>
    </row>
    <row r="1389" spans="1:17" hidden="1" x14ac:dyDescent="0.3">
      <c r="A1389" t="s">
        <v>2945</v>
      </c>
      <c r="B1389" t="s">
        <v>2946</v>
      </c>
      <c r="C1389" t="s">
        <v>3144</v>
      </c>
      <c r="D1389" t="s">
        <v>579</v>
      </c>
      <c r="E1389">
        <v>1235.0203476439999</v>
      </c>
      <c r="F1389">
        <v>218.19</v>
      </c>
      <c r="G1389">
        <v>-20.503533894208601</v>
      </c>
      <c r="H1389">
        <v>-2.1815685025067899</v>
      </c>
      <c r="I1389">
        <v>-11.4300975071825</v>
      </c>
      <c r="J1389">
        <v>1.8786034603550901</v>
      </c>
      <c r="K1389">
        <v>239.39949425878899</v>
      </c>
      <c r="L1389">
        <v>229.337911296139</v>
      </c>
      <c r="M1389">
        <v>34.786681490175198</v>
      </c>
      <c r="N1389">
        <v>0.40413864962242502</v>
      </c>
      <c r="O1389">
        <v>34.011641230120503</v>
      </c>
      <c r="P1389">
        <v>20.546961325966802</v>
      </c>
      <c r="Q1389">
        <v>3.9478965672064999E-2</v>
      </c>
    </row>
    <row r="1390" spans="1:17" hidden="1" x14ac:dyDescent="0.3">
      <c r="A1390" t="s">
        <v>2947</v>
      </c>
      <c r="B1390" t="s">
        <v>2948</v>
      </c>
      <c r="C1390" t="s">
        <v>3144</v>
      </c>
      <c r="D1390" t="s">
        <v>21</v>
      </c>
      <c r="E1390">
        <v>1230.4728502999999</v>
      </c>
      <c r="F1390">
        <v>696.05</v>
      </c>
      <c r="G1390">
        <v>131.918504403209</v>
      </c>
      <c r="H1390">
        <v>-1.2876806044895099</v>
      </c>
      <c r="I1390">
        <v>-1.1741561123170901</v>
      </c>
      <c r="J1390">
        <v>-8.0763245968691694E-2</v>
      </c>
      <c r="K1390">
        <v>679.19639118493399</v>
      </c>
      <c r="L1390">
        <v>553.75320685352597</v>
      </c>
      <c r="M1390">
        <v>47.432988100108297</v>
      </c>
      <c r="N1390">
        <v>0.77534465695747401</v>
      </c>
      <c r="O1390">
        <v>9.9058975648301093</v>
      </c>
      <c r="P1390">
        <v>180.66532258064501</v>
      </c>
      <c r="Q1390">
        <v>0.125339042580524</v>
      </c>
    </row>
    <row r="1391" spans="1:17" hidden="1" x14ac:dyDescent="0.3">
      <c r="A1391" t="s">
        <v>2949</v>
      </c>
      <c r="B1391" t="s">
        <v>2950</v>
      </c>
      <c r="C1391" t="s">
        <v>3144</v>
      </c>
      <c r="D1391" t="s">
        <v>1500</v>
      </c>
      <c r="E1391">
        <v>1226.2435101359999</v>
      </c>
      <c r="F1391">
        <v>204.74</v>
      </c>
      <c r="G1391">
        <v>-51.727175820638003</v>
      </c>
      <c r="H1391">
        <v>-7.4048782302916596</v>
      </c>
      <c r="I1391">
        <v>-26.415152155424401</v>
      </c>
      <c r="J1391">
        <v>1.03056445925006</v>
      </c>
      <c r="K1391">
        <v>222.266223235263</v>
      </c>
      <c r="L1391">
        <v>236.17894459404599</v>
      </c>
      <c r="M1391">
        <v>30.146933578899201</v>
      </c>
      <c r="N1391">
        <v>0.44660067268405801</v>
      </c>
      <c r="O1391">
        <v>45.306242063104399</v>
      </c>
      <c r="P1391">
        <v>2.7037873087534399</v>
      </c>
      <c r="Q1391">
        <v>-1.2380330229241E-2</v>
      </c>
    </row>
    <row r="1392" spans="1:17" hidden="1" x14ac:dyDescent="0.3">
      <c r="A1392" t="s">
        <v>2951</v>
      </c>
      <c r="B1392" t="s">
        <v>2952</v>
      </c>
      <c r="C1392" t="s">
        <v>3144</v>
      </c>
      <c r="D1392" t="s">
        <v>984</v>
      </c>
      <c r="E1392">
        <v>1225.9013518500001</v>
      </c>
      <c r="F1392">
        <v>829.65</v>
      </c>
      <c r="G1392">
        <v>-1.0854011373458401</v>
      </c>
      <c r="H1392">
        <v>4.3813869128039498</v>
      </c>
      <c r="I1392">
        <v>31.829846515813902</v>
      </c>
      <c r="J1392">
        <v>-3.32195524515642</v>
      </c>
      <c r="K1392">
        <v>849.863958389868</v>
      </c>
      <c r="L1392">
        <v>727.90707053772599</v>
      </c>
      <c r="M1392">
        <v>38.572218481259597</v>
      </c>
      <c r="N1392">
        <v>1.34697058136125</v>
      </c>
      <c r="O1392">
        <v>21.738082323871499</v>
      </c>
      <c r="P1392">
        <v>58.9367816091954</v>
      </c>
      <c r="Q1392">
        <v>0.10471752499810601</v>
      </c>
    </row>
    <row r="1393" spans="1:17" hidden="1" x14ac:dyDescent="0.3">
      <c r="A1393" t="s">
        <v>2953</v>
      </c>
      <c r="B1393" t="s">
        <v>2954</v>
      </c>
      <c r="C1393" t="s">
        <v>3144</v>
      </c>
      <c r="D1393" t="s">
        <v>279</v>
      </c>
      <c r="E1393">
        <v>1221.4311124999999</v>
      </c>
      <c r="F1393">
        <v>312.39999999999998</v>
      </c>
      <c r="G1393">
        <v>201.04951985271001</v>
      </c>
      <c r="H1393">
        <v>-17.7655765674508</v>
      </c>
      <c r="I1393">
        <v>50.914402840027599</v>
      </c>
      <c r="J1393">
        <v>-0.72068056401216196</v>
      </c>
      <c r="K1393">
        <v>315.94725734050598</v>
      </c>
      <c r="L1393">
        <v>239.31767944022101</v>
      </c>
      <c r="M1393">
        <v>36.513988949716698</v>
      </c>
      <c r="N1393">
        <v>0.304825798936116</v>
      </c>
      <c r="O1393">
        <v>32.426376440460899</v>
      </c>
      <c r="P1393">
        <v>299.50555143125001</v>
      </c>
    </row>
    <row r="1394" spans="1:17" hidden="1" x14ac:dyDescent="0.3">
      <c r="A1394" t="s">
        <v>2955</v>
      </c>
      <c r="B1394" t="s">
        <v>2956</v>
      </c>
      <c r="C1394" t="s">
        <v>3144</v>
      </c>
      <c r="D1394" t="s">
        <v>2779</v>
      </c>
      <c r="E1394">
        <v>1220.5592300000001</v>
      </c>
      <c r="F1394">
        <v>1414.45</v>
      </c>
      <c r="G1394">
        <v>461.59775956594598</v>
      </c>
      <c r="H1394">
        <v>-19.8669797748489</v>
      </c>
      <c r="I1394">
        <v>49.860333946084801</v>
      </c>
      <c r="J1394">
        <v>-9.6442873931112203</v>
      </c>
      <c r="K1394">
        <v>1724.15460557284</v>
      </c>
      <c r="L1394">
        <v>1276.33397992406</v>
      </c>
      <c r="M1394">
        <v>17.939312610776302</v>
      </c>
      <c r="N1394">
        <v>0.82884250474383303</v>
      </c>
      <c r="O1394">
        <v>56.244476651702001</v>
      </c>
      <c r="P1394">
        <v>497.31841216216202</v>
      </c>
    </row>
    <row r="1395" spans="1:17" hidden="1" x14ac:dyDescent="0.3">
      <c r="A1395" t="s">
        <v>2957</v>
      </c>
      <c r="B1395" t="s">
        <v>2958</v>
      </c>
      <c r="C1395" t="s">
        <v>3144</v>
      </c>
      <c r="D1395" t="s">
        <v>117</v>
      </c>
      <c r="E1395">
        <v>1217.5758777000001</v>
      </c>
      <c r="F1395">
        <v>936.4</v>
      </c>
      <c r="G1395">
        <v>513.45293549543601</v>
      </c>
      <c r="H1395">
        <v>3.6965553954595798</v>
      </c>
      <c r="I1395">
        <v>44.181459785817502</v>
      </c>
      <c r="J1395">
        <v>2.6467363560226298</v>
      </c>
      <c r="K1395">
        <v>931.323962320791</v>
      </c>
      <c r="L1395">
        <v>696.79017760011004</v>
      </c>
      <c r="M1395">
        <v>45.414528224968102</v>
      </c>
      <c r="N1395">
        <v>0.57952633844475898</v>
      </c>
      <c r="O1395">
        <v>16.157624946603999</v>
      </c>
      <c r="P1395">
        <v>680.33333333333303</v>
      </c>
      <c r="Q1395">
        <v>0.16526192314013999</v>
      </c>
    </row>
    <row r="1396" spans="1:17" hidden="1" x14ac:dyDescent="0.3">
      <c r="A1396" t="s">
        <v>2959</v>
      </c>
      <c r="B1396" t="s">
        <v>2960</v>
      </c>
      <c r="C1396" t="s">
        <v>3144</v>
      </c>
      <c r="D1396" t="s">
        <v>190</v>
      </c>
      <c r="E1396">
        <v>1217.2598894</v>
      </c>
      <c r="F1396">
        <v>655.55</v>
      </c>
      <c r="G1396">
        <v>-14.2099782193325</v>
      </c>
      <c r="H1396">
        <v>3.4507817821594999</v>
      </c>
      <c r="I1396">
        <v>9.7302478069441101</v>
      </c>
      <c r="J1396">
        <v>0.67569933906532798</v>
      </c>
      <c r="K1396">
        <v>673.81040078323895</v>
      </c>
      <c r="L1396">
        <v>634.65587084178696</v>
      </c>
      <c r="M1396">
        <v>46.425535200289197</v>
      </c>
      <c r="N1396">
        <v>0.523549205595634</v>
      </c>
      <c r="O1396">
        <v>15.9331858744565</v>
      </c>
      <c r="P1396">
        <v>33.758416649663303</v>
      </c>
      <c r="Q1396">
        <v>6.1375788234618998E-2</v>
      </c>
    </row>
    <row r="1397" spans="1:17" hidden="1" x14ac:dyDescent="0.3">
      <c r="A1397" t="s">
        <v>2961</v>
      </c>
      <c r="B1397" t="s">
        <v>2962</v>
      </c>
      <c r="C1397" t="s">
        <v>3144</v>
      </c>
      <c r="D1397" t="s">
        <v>2963</v>
      </c>
      <c r="E1397">
        <v>1214.6969875</v>
      </c>
      <c r="F1397">
        <v>592.6</v>
      </c>
      <c r="G1397">
        <v>22.041026248047999</v>
      </c>
      <c r="H1397">
        <v>-8.7678054568555499</v>
      </c>
      <c r="I1397">
        <v>26.423238883759101</v>
      </c>
      <c r="J1397">
        <v>3.7328421962081699</v>
      </c>
      <c r="K1397">
        <v>687.64529379370902</v>
      </c>
      <c r="L1397">
        <v>590.50737661900598</v>
      </c>
      <c r="M1397">
        <v>25.747780583271201</v>
      </c>
      <c r="N1397">
        <v>0.47363824408181998</v>
      </c>
      <c r="O1397">
        <v>60.141748228147101</v>
      </c>
      <c r="P1397">
        <v>66.929577464788693</v>
      </c>
    </row>
    <row r="1398" spans="1:17" hidden="1" x14ac:dyDescent="0.3">
      <c r="A1398" t="s">
        <v>2964</v>
      </c>
      <c r="B1398" t="s">
        <v>2965</v>
      </c>
      <c r="C1398" t="s">
        <v>3144</v>
      </c>
      <c r="D1398" t="s">
        <v>607</v>
      </c>
      <c r="E1398">
        <v>1211.8261337910001</v>
      </c>
      <c r="F1398">
        <v>43.32</v>
      </c>
      <c r="G1398">
        <v>-38.026198859637901</v>
      </c>
      <c r="H1398">
        <v>-4.3185124096634704</v>
      </c>
      <c r="I1398">
        <v>-14.1894287268747</v>
      </c>
      <c r="J1398">
        <v>-3.72732493471104</v>
      </c>
      <c r="K1398">
        <v>48.145898580906803</v>
      </c>
      <c r="L1398">
        <v>47.649099647753403</v>
      </c>
      <c r="M1398">
        <v>33.302966880889599</v>
      </c>
      <c r="N1398">
        <v>0.654609264806985</v>
      </c>
      <c r="O1398">
        <v>54.893813481071</v>
      </c>
      <c r="P1398">
        <v>19.010989010989</v>
      </c>
      <c r="Q1398">
        <v>-1.8988666191391002E-2</v>
      </c>
    </row>
    <row r="1399" spans="1:17" hidden="1" x14ac:dyDescent="0.3">
      <c r="A1399" t="s">
        <v>2966</v>
      </c>
      <c r="B1399" t="s">
        <v>2967</v>
      </c>
      <c r="C1399" t="s">
        <v>3144</v>
      </c>
      <c r="D1399" t="s">
        <v>2298</v>
      </c>
      <c r="E1399">
        <v>1211.46132055</v>
      </c>
      <c r="F1399">
        <v>495.25</v>
      </c>
      <c r="G1399">
        <v>124.404637115151</v>
      </c>
      <c r="H1399">
        <v>-16.445052749119402</v>
      </c>
      <c r="I1399">
        <v>-51.216517658322999</v>
      </c>
      <c r="J1399">
        <v>-6.3425450671309003</v>
      </c>
      <c r="K1399">
        <v>645.36656176942301</v>
      </c>
      <c r="L1399">
        <v>639.78332829869203</v>
      </c>
      <c r="M1399">
        <v>22.072201950521102</v>
      </c>
      <c r="N1399">
        <v>1.4877119005356101</v>
      </c>
      <c r="O1399">
        <v>97.879858657243801</v>
      </c>
      <c r="P1399">
        <v>170.70237769882399</v>
      </c>
      <c r="Q1399">
        <v>0.23957684940413301</v>
      </c>
    </row>
    <row r="1400" spans="1:17" hidden="1" x14ac:dyDescent="0.3">
      <c r="A1400" t="s">
        <v>2968</v>
      </c>
      <c r="B1400" t="s">
        <v>2969</v>
      </c>
      <c r="C1400" t="s">
        <v>3144</v>
      </c>
      <c r="D1400" t="s">
        <v>436</v>
      </c>
      <c r="E1400">
        <v>1209.7831922799901</v>
      </c>
      <c r="F1400">
        <v>176.13</v>
      </c>
      <c r="G1400">
        <v>46.766229716285302</v>
      </c>
      <c r="H1400">
        <v>2.6281049264887399</v>
      </c>
      <c r="I1400">
        <v>-29.305616316353799</v>
      </c>
      <c r="J1400">
        <v>-9.3036110057622601</v>
      </c>
      <c r="K1400">
        <v>165.45525976790299</v>
      </c>
      <c r="L1400">
        <v>169.42289285130099</v>
      </c>
      <c r="M1400">
        <v>52.038822427655703</v>
      </c>
      <c r="N1400">
        <v>0.35373427034618499</v>
      </c>
      <c r="O1400">
        <v>69.335150173167506</v>
      </c>
      <c r="P1400">
        <v>81.577319587628807</v>
      </c>
      <c r="Q1400">
        <v>4.2199992541232002E-2</v>
      </c>
    </row>
    <row r="1401" spans="1:17" hidden="1" x14ac:dyDescent="0.3">
      <c r="A1401" t="s">
        <v>2970</v>
      </c>
      <c r="B1401" t="s">
        <v>2971</v>
      </c>
      <c r="C1401" t="s">
        <v>3144</v>
      </c>
      <c r="D1401" t="s">
        <v>634</v>
      </c>
      <c r="E1401">
        <v>1207.2313750000001</v>
      </c>
      <c r="F1401">
        <v>290.05</v>
      </c>
      <c r="G1401">
        <v>7.8386831598727698</v>
      </c>
      <c r="H1401">
        <v>-11.1334051869296</v>
      </c>
      <c r="I1401">
        <v>-13.9817889075641</v>
      </c>
      <c r="J1401">
        <v>-2.7551529287156402</v>
      </c>
      <c r="K1401">
        <v>312.25023685606101</v>
      </c>
      <c r="L1401">
        <v>278.884947659771</v>
      </c>
      <c r="M1401">
        <v>30.255688107734802</v>
      </c>
      <c r="N1401">
        <v>0.33953492572233102</v>
      </c>
      <c r="O1401">
        <v>37.562489225995499</v>
      </c>
      <c r="P1401">
        <v>37.399336807200299</v>
      </c>
    </row>
    <row r="1402" spans="1:17" hidden="1" x14ac:dyDescent="0.3">
      <c r="A1402" t="s">
        <v>2972</v>
      </c>
      <c r="B1402" t="s">
        <v>2973</v>
      </c>
      <c r="C1402" t="s">
        <v>3144</v>
      </c>
      <c r="D1402" t="s">
        <v>21</v>
      </c>
      <c r="E1402">
        <v>1205.9923200000001</v>
      </c>
      <c r="F1402">
        <v>1007.75</v>
      </c>
      <c r="G1402">
        <v>-28.938308682241999</v>
      </c>
      <c r="H1402">
        <v>-0.65973817211108898</v>
      </c>
      <c r="I1402">
        <v>-24.443245369810899</v>
      </c>
      <c r="J1402">
        <v>2.5035093796957502</v>
      </c>
      <c r="K1402">
        <v>1044.2448674197101</v>
      </c>
      <c r="L1402">
        <v>1077.96068898983</v>
      </c>
      <c r="M1402">
        <v>42.2233215438673</v>
      </c>
      <c r="N1402">
        <v>0.52588006277829102</v>
      </c>
      <c r="O1402">
        <v>45.611510791366896</v>
      </c>
      <c r="P1402">
        <v>5.4628224582701002</v>
      </c>
      <c r="Q1402">
        <v>0.10704877702986799</v>
      </c>
    </row>
    <row r="1403" spans="1:17" hidden="1" x14ac:dyDescent="0.3">
      <c r="A1403" t="s">
        <v>2974</v>
      </c>
      <c r="B1403" t="s">
        <v>2975</v>
      </c>
      <c r="C1403" t="s">
        <v>3144</v>
      </c>
      <c r="D1403" t="s">
        <v>766</v>
      </c>
      <c r="E1403">
        <v>1201.408813041</v>
      </c>
      <c r="F1403">
        <v>226.12</v>
      </c>
      <c r="G1403">
        <v>-40.056401566895097</v>
      </c>
      <c r="H1403">
        <v>0.294211423157059</v>
      </c>
      <c r="I1403">
        <v>-30.362061961538402</v>
      </c>
      <c r="J1403">
        <v>0.29316608284785101</v>
      </c>
      <c r="K1403">
        <v>255.436295707786</v>
      </c>
      <c r="M1403">
        <v>32.290591589332898</v>
      </c>
      <c r="N1403">
        <v>0.39193180981883102</v>
      </c>
      <c r="O1403">
        <v>41.8273483106315</v>
      </c>
      <c r="P1403">
        <v>1.35365307037202</v>
      </c>
    </row>
    <row r="1404" spans="1:17" hidden="1" x14ac:dyDescent="0.3">
      <c r="A1404" t="s">
        <v>2976</v>
      </c>
      <c r="B1404" t="s">
        <v>2977</v>
      </c>
      <c r="C1404" t="s">
        <v>3144</v>
      </c>
      <c r="D1404" t="s">
        <v>607</v>
      </c>
      <c r="E1404">
        <v>1198.7237124000001</v>
      </c>
      <c r="F1404">
        <v>160.65</v>
      </c>
      <c r="G1404">
        <v>-27.666696766108</v>
      </c>
      <c r="H1404">
        <v>-6.8482667778579396</v>
      </c>
      <c r="I1404">
        <v>13.298226074702299</v>
      </c>
      <c r="J1404">
        <v>0.712650725363976</v>
      </c>
      <c r="K1404">
        <v>176.918189612655</v>
      </c>
      <c r="L1404">
        <v>157.49730102411101</v>
      </c>
      <c r="M1404">
        <v>24.917941314546901</v>
      </c>
      <c r="N1404">
        <v>0.51814048412923797</v>
      </c>
      <c r="O1404">
        <v>37.5350140056022</v>
      </c>
      <c r="P1404">
        <v>65.2777777777777</v>
      </c>
      <c r="Q1404">
        <v>0.125034649920333</v>
      </c>
    </row>
    <row r="1405" spans="1:17" hidden="1" x14ac:dyDescent="0.3">
      <c r="A1405" t="s">
        <v>2978</v>
      </c>
      <c r="B1405" t="s">
        <v>2979</v>
      </c>
      <c r="C1405" t="s">
        <v>3144</v>
      </c>
      <c r="D1405" t="s">
        <v>403</v>
      </c>
      <c r="E1405">
        <v>1198.5</v>
      </c>
      <c r="F1405">
        <v>38.75</v>
      </c>
      <c r="G1405">
        <v>-34.448574512000199</v>
      </c>
      <c r="H1405">
        <v>-11.622131121049099</v>
      </c>
      <c r="I1405">
        <v>-6.8029392473619703</v>
      </c>
      <c r="J1405">
        <v>8.2060006075821396E-2</v>
      </c>
      <c r="K1405">
        <v>43.6668737343647</v>
      </c>
      <c r="M1405">
        <v>29.192043800916998</v>
      </c>
      <c r="N1405">
        <v>0.270316324426296</v>
      </c>
      <c r="O1405">
        <v>45.961290322580602</v>
      </c>
      <c r="P1405">
        <v>29.1666666666666</v>
      </c>
    </row>
    <row r="1406" spans="1:17" hidden="1" x14ac:dyDescent="0.3">
      <c r="A1406" t="s">
        <v>2980</v>
      </c>
      <c r="B1406" t="s">
        <v>2981</v>
      </c>
      <c r="C1406" t="s">
        <v>3144</v>
      </c>
      <c r="D1406" t="s">
        <v>51</v>
      </c>
      <c r="E1406">
        <v>1198.2895350399999</v>
      </c>
      <c r="F1406">
        <v>1900.65</v>
      </c>
      <c r="G1406">
        <v>-24.135401958587799</v>
      </c>
      <c r="H1406">
        <v>-11.741468884042799</v>
      </c>
      <c r="I1406">
        <v>-28.0028297735564</v>
      </c>
      <c r="J1406">
        <v>-0.98872643124280601</v>
      </c>
      <c r="K1406">
        <v>2199.7712407466602</v>
      </c>
      <c r="L1406">
        <v>2207.8760378717502</v>
      </c>
      <c r="M1406">
        <v>17.856221240074799</v>
      </c>
      <c r="N1406">
        <v>0.45952874838739999</v>
      </c>
      <c r="O1406">
        <v>48.575487333280698</v>
      </c>
      <c r="P1406">
        <v>9.9849545743880608</v>
      </c>
      <c r="Q1406">
        <v>-3.2626654111494E-2</v>
      </c>
    </row>
    <row r="1407" spans="1:17" hidden="1" x14ac:dyDescent="0.3">
      <c r="A1407" t="s">
        <v>2982</v>
      </c>
      <c r="B1407" t="s">
        <v>2983</v>
      </c>
      <c r="C1407" t="s">
        <v>3144</v>
      </c>
      <c r="D1407" t="s">
        <v>406</v>
      </c>
      <c r="E1407">
        <v>1194.3108648770001</v>
      </c>
      <c r="F1407">
        <v>160.91999999999999</v>
      </c>
      <c r="G1407">
        <v>-24.925167389444901</v>
      </c>
      <c r="H1407">
        <v>-6.8304806059960201</v>
      </c>
      <c r="I1407">
        <v>4.1129286972599601</v>
      </c>
      <c r="J1407">
        <v>-0.44911771470496398</v>
      </c>
      <c r="K1407">
        <v>173.695119411598</v>
      </c>
      <c r="L1407">
        <v>162.36360608784901</v>
      </c>
      <c r="M1407">
        <v>29.883177041820598</v>
      </c>
      <c r="N1407">
        <v>0.41885830333270702</v>
      </c>
      <c r="O1407">
        <v>21.488938603032501</v>
      </c>
      <c r="P1407">
        <v>22.326111744583699</v>
      </c>
      <c r="Q1407">
        <v>1.2813914257482E-2</v>
      </c>
    </row>
    <row r="1408" spans="1:17" hidden="1" x14ac:dyDescent="0.3">
      <c r="A1408" t="s">
        <v>2984</v>
      </c>
      <c r="B1408" t="s">
        <v>2985</v>
      </c>
      <c r="C1408" t="s">
        <v>3144</v>
      </c>
      <c r="D1408" t="s">
        <v>634</v>
      </c>
      <c r="E1408">
        <v>1191.7593949100001</v>
      </c>
      <c r="F1408">
        <v>132.55000000000001</v>
      </c>
      <c r="G1408">
        <v>-51.969196799140597</v>
      </c>
      <c r="H1408">
        <v>-4.6023261568918503</v>
      </c>
      <c r="I1408">
        <v>-28.1888228125345</v>
      </c>
      <c r="J1408">
        <v>1.9730432012332899</v>
      </c>
      <c r="K1408">
        <v>145.70839494905499</v>
      </c>
      <c r="L1408">
        <v>156.77890017044001</v>
      </c>
      <c r="M1408">
        <v>23.9757781317706</v>
      </c>
      <c r="N1408">
        <v>0.38465838361563498</v>
      </c>
      <c r="O1408">
        <v>50.8487363259147</v>
      </c>
      <c r="P1408">
        <v>4.8655063291139298</v>
      </c>
      <c r="Q1408">
        <v>4.8679671169909997E-2</v>
      </c>
    </row>
    <row r="1409" spans="1:17" hidden="1" x14ac:dyDescent="0.3">
      <c r="A1409" t="s">
        <v>2986</v>
      </c>
      <c r="B1409" t="s">
        <v>2987</v>
      </c>
      <c r="C1409" t="s">
        <v>3144</v>
      </c>
      <c r="D1409" t="s">
        <v>1361</v>
      </c>
      <c r="E1409">
        <v>1188.62775564</v>
      </c>
      <c r="F1409">
        <v>752.45</v>
      </c>
      <c r="G1409">
        <v>54.974110687693098</v>
      </c>
      <c r="H1409">
        <v>-6.4207649385068297</v>
      </c>
      <c r="I1409">
        <v>63.1993643693162</v>
      </c>
      <c r="J1409">
        <v>0.123318386684363</v>
      </c>
      <c r="K1409">
        <v>793.91190721955695</v>
      </c>
      <c r="L1409">
        <v>608.32047612365102</v>
      </c>
      <c r="M1409">
        <v>30.095601860926301</v>
      </c>
      <c r="N1409">
        <v>0.18269293944044199</v>
      </c>
      <c r="O1409">
        <v>36.4874742507807</v>
      </c>
      <c r="P1409">
        <v>124.578421131174</v>
      </c>
      <c r="Q1409">
        <v>0.15392217530855601</v>
      </c>
    </row>
    <row r="1410" spans="1:17" hidden="1" x14ac:dyDescent="0.3">
      <c r="A1410" t="s">
        <v>2988</v>
      </c>
      <c r="B1410" t="s">
        <v>2989</v>
      </c>
      <c r="C1410" t="s">
        <v>3144</v>
      </c>
      <c r="D1410" t="s">
        <v>190</v>
      </c>
      <c r="E1410">
        <v>1185.308421855</v>
      </c>
      <c r="F1410">
        <v>707.6</v>
      </c>
      <c r="G1410">
        <v>51.825639069857203</v>
      </c>
      <c r="H1410">
        <v>-5.9335702982707197</v>
      </c>
      <c r="I1410">
        <v>-16.969715635336499</v>
      </c>
      <c r="J1410">
        <v>3.89270573223064</v>
      </c>
      <c r="K1410">
        <v>822.48592100927704</v>
      </c>
      <c r="L1410">
        <v>754.79352769168497</v>
      </c>
      <c r="M1410">
        <v>33.734335094503002</v>
      </c>
      <c r="N1410">
        <v>0.64692717364867902</v>
      </c>
      <c r="O1410">
        <v>54.684850197851802</v>
      </c>
      <c r="P1410">
        <v>89.705093833780097</v>
      </c>
      <c r="Q1410">
        <v>0.175414141139388</v>
      </c>
    </row>
    <row r="1411" spans="1:17" hidden="1" x14ac:dyDescent="0.3">
      <c r="A1411" t="s">
        <v>2990</v>
      </c>
      <c r="B1411" t="s">
        <v>2991</v>
      </c>
      <c r="C1411" t="s">
        <v>3144</v>
      </c>
      <c r="D1411" t="s">
        <v>995</v>
      </c>
      <c r="E1411">
        <v>1171.505593375</v>
      </c>
      <c r="F1411">
        <v>820.05</v>
      </c>
      <c r="G1411">
        <v>25.1920383039255</v>
      </c>
      <c r="H1411">
        <v>7.7324466041241804</v>
      </c>
      <c r="I1411">
        <v>-8.8580213765456293</v>
      </c>
      <c r="J1411">
        <v>1.1796350027221401</v>
      </c>
      <c r="K1411">
        <v>806.11648327221803</v>
      </c>
      <c r="L1411">
        <v>747.47245234345905</v>
      </c>
      <c r="M1411">
        <v>38.625422934038902</v>
      </c>
      <c r="N1411">
        <v>0.482290746567405</v>
      </c>
      <c r="O1411">
        <v>21.297481860862099</v>
      </c>
      <c r="P1411">
        <v>62.129300118623902</v>
      </c>
      <c r="Q1411">
        <v>0.117887886797903</v>
      </c>
    </row>
    <row r="1412" spans="1:17" hidden="1" x14ac:dyDescent="0.3">
      <c r="A1412" t="s">
        <v>2992</v>
      </c>
      <c r="B1412" t="s">
        <v>2993</v>
      </c>
      <c r="C1412" t="s">
        <v>3144</v>
      </c>
      <c r="D1412" t="s">
        <v>187</v>
      </c>
      <c r="E1412">
        <v>1171.05019406</v>
      </c>
      <c r="F1412">
        <v>515.79999999999995</v>
      </c>
      <c r="G1412">
        <v>-31.825273294207101</v>
      </c>
      <c r="H1412">
        <v>-13.893861050941601</v>
      </c>
      <c r="I1412">
        <v>-2.80092766341303</v>
      </c>
      <c r="J1412">
        <v>-0.30936229980341901</v>
      </c>
      <c r="K1412">
        <v>559.35524996157096</v>
      </c>
      <c r="L1412">
        <v>512.55408339634505</v>
      </c>
      <c r="M1412">
        <v>25.302433032208199</v>
      </c>
      <c r="N1412">
        <v>0.46643296620066999</v>
      </c>
      <c r="O1412">
        <v>35.672741372624998</v>
      </c>
      <c r="P1412">
        <v>32.154752754291501</v>
      </c>
      <c r="Q1412">
        <v>5.4973971988222001E-2</v>
      </c>
    </row>
    <row r="1413" spans="1:17" hidden="1" x14ac:dyDescent="0.3">
      <c r="A1413" t="s">
        <v>2994</v>
      </c>
      <c r="B1413" t="s">
        <v>2995</v>
      </c>
      <c r="C1413" t="s">
        <v>3144</v>
      </c>
      <c r="D1413" t="s">
        <v>485</v>
      </c>
      <c r="E1413">
        <v>1170.018022212</v>
      </c>
      <c r="F1413">
        <v>89.26</v>
      </c>
      <c r="G1413">
        <v>21.6169061102811</v>
      </c>
      <c r="H1413">
        <v>-15.865413995046699</v>
      </c>
      <c r="I1413">
        <v>0.12932346624725299</v>
      </c>
      <c r="J1413">
        <v>0.74414391164713201</v>
      </c>
      <c r="K1413">
        <v>97.649864887193502</v>
      </c>
      <c r="L1413">
        <v>86.881742751448499</v>
      </c>
      <c r="M1413">
        <v>31.4265991503988</v>
      </c>
      <c r="N1413">
        <v>0.46543213552639701</v>
      </c>
      <c r="O1413">
        <v>42.000896258122303</v>
      </c>
      <c r="P1413">
        <v>54.162348877374697</v>
      </c>
      <c r="Q1413">
        <v>-5.4684050719821999E-2</v>
      </c>
    </row>
    <row r="1414" spans="1:17" hidden="1" x14ac:dyDescent="0.3">
      <c r="A1414" t="s">
        <v>2996</v>
      </c>
      <c r="B1414" t="s">
        <v>2997</v>
      </c>
      <c r="C1414" t="s">
        <v>3144</v>
      </c>
      <c r="D1414" t="s">
        <v>271</v>
      </c>
      <c r="E1414">
        <v>1169.6188308000001</v>
      </c>
      <c r="F1414">
        <v>968.6</v>
      </c>
      <c r="G1414">
        <v>10.5468111891017</v>
      </c>
      <c r="H1414">
        <v>1.14275756375867</v>
      </c>
      <c r="I1414">
        <v>-11.851138131177199</v>
      </c>
      <c r="J1414">
        <v>-0.20195703897346501</v>
      </c>
      <c r="K1414">
        <v>1004.35916063501</v>
      </c>
      <c r="L1414">
        <v>929.89493805158895</v>
      </c>
      <c r="M1414">
        <v>33.395934243477299</v>
      </c>
      <c r="N1414">
        <v>0.93717069171318601</v>
      </c>
      <c r="O1414">
        <v>15.625645261201701</v>
      </c>
      <c r="P1414">
        <v>46.159649917006099</v>
      </c>
      <c r="Q1414">
        <v>5.0976471250289E-2</v>
      </c>
    </row>
    <row r="1415" spans="1:17" hidden="1" x14ac:dyDescent="0.3">
      <c r="A1415" t="s">
        <v>2998</v>
      </c>
      <c r="B1415" t="s">
        <v>2999</v>
      </c>
      <c r="C1415" t="s">
        <v>3144</v>
      </c>
      <c r="D1415" t="s">
        <v>51</v>
      </c>
      <c r="E1415">
        <v>1165.10616628</v>
      </c>
      <c r="F1415">
        <v>357.15</v>
      </c>
      <c r="G1415">
        <v>-48.901165229515897</v>
      </c>
      <c r="H1415">
        <v>-2.1804652716163302</v>
      </c>
      <c r="I1415">
        <v>0.98693837138932305</v>
      </c>
      <c r="J1415">
        <v>7.5662107597281605E-2</v>
      </c>
      <c r="K1415">
        <v>379.42331602476901</v>
      </c>
      <c r="L1415">
        <v>358.47474449616499</v>
      </c>
      <c r="M1415">
        <v>33.0319554639918</v>
      </c>
      <c r="N1415">
        <v>0.45719701825826597</v>
      </c>
      <c r="O1415">
        <v>43.749125017499601</v>
      </c>
      <c r="P1415">
        <v>35.643752373718101</v>
      </c>
      <c r="Q1415">
        <v>-1.8385993539557E-2</v>
      </c>
    </row>
    <row r="1416" spans="1:17" hidden="1" x14ac:dyDescent="0.3">
      <c r="A1416" t="s">
        <v>3000</v>
      </c>
      <c r="B1416" t="s">
        <v>3001</v>
      </c>
      <c r="C1416" t="s">
        <v>3144</v>
      </c>
      <c r="D1416" t="s">
        <v>634</v>
      </c>
      <c r="E1416">
        <v>1164</v>
      </c>
      <c r="F1416">
        <v>111.65</v>
      </c>
      <c r="G1416">
        <v>-37.798899873832099</v>
      </c>
      <c r="H1416">
        <v>-0.71765832374428395</v>
      </c>
      <c r="I1416">
        <v>-18.507220467441201</v>
      </c>
      <c r="J1416">
        <v>0.13118930364619899</v>
      </c>
      <c r="K1416">
        <v>119.13329877032</v>
      </c>
      <c r="L1416">
        <v>121.691399628105</v>
      </c>
      <c r="M1416">
        <v>41.989638780100996</v>
      </c>
      <c r="N1416">
        <v>0.97223339251738705</v>
      </c>
      <c r="O1416">
        <v>38.826690550828403</v>
      </c>
      <c r="P1416">
        <v>11.3160518444666</v>
      </c>
      <c r="Q1416">
        <v>9.2663426730190002E-3</v>
      </c>
    </row>
    <row r="1417" spans="1:17" hidden="1" x14ac:dyDescent="0.3">
      <c r="A1417" t="s">
        <v>3002</v>
      </c>
      <c r="B1417" t="s">
        <v>3003</v>
      </c>
      <c r="C1417" t="s">
        <v>3144</v>
      </c>
      <c r="D1417" t="s">
        <v>190</v>
      </c>
      <c r="E1417">
        <v>1163.419789</v>
      </c>
      <c r="F1417">
        <v>122.2</v>
      </c>
      <c r="G1417">
        <v>-21.987227740206901</v>
      </c>
      <c r="H1417">
        <v>-9.0770351369361997</v>
      </c>
      <c r="I1417">
        <v>-18.1874388711392</v>
      </c>
      <c r="J1417">
        <v>-0.34002137200771498</v>
      </c>
      <c r="K1417">
        <v>136.08433957803399</v>
      </c>
      <c r="L1417">
        <v>131.49294995971499</v>
      </c>
      <c r="M1417">
        <v>21.339975960096901</v>
      </c>
      <c r="N1417">
        <v>0.68904700019319198</v>
      </c>
      <c r="O1417">
        <v>27.659574468085101</v>
      </c>
      <c r="P1417">
        <v>12.110091743119201</v>
      </c>
      <c r="Q1417">
        <v>7.1723117184631993E-2</v>
      </c>
    </row>
    <row r="1418" spans="1:17" hidden="1" x14ac:dyDescent="0.3">
      <c r="A1418" t="s">
        <v>3004</v>
      </c>
      <c r="B1418" t="s">
        <v>3005</v>
      </c>
      <c r="C1418" t="s">
        <v>3144</v>
      </c>
      <c r="D1418" t="s">
        <v>612</v>
      </c>
      <c r="E1418">
        <v>1161.3209324709901</v>
      </c>
      <c r="F1418">
        <v>172.4</v>
      </c>
      <c r="G1418">
        <v>-42.596930872445</v>
      </c>
      <c r="H1418">
        <v>-9.1370510210973297</v>
      </c>
      <c r="I1418">
        <v>-33.683944421050001</v>
      </c>
      <c r="J1418">
        <v>-1.2618946458970799</v>
      </c>
      <c r="K1418">
        <v>198.90367833878</v>
      </c>
      <c r="L1418">
        <v>219.048884481138</v>
      </c>
      <c r="M1418">
        <v>17.429517291222201</v>
      </c>
      <c r="N1418">
        <v>0.81861344414187398</v>
      </c>
      <c r="O1418">
        <v>78.567285382830605</v>
      </c>
      <c r="P1418">
        <v>0.81281796386176697</v>
      </c>
      <c r="Q1418">
        <v>7.3543448599285993E-2</v>
      </c>
    </row>
    <row r="1419" spans="1:17" hidden="1" x14ac:dyDescent="0.3">
      <c r="A1419" t="s">
        <v>3006</v>
      </c>
      <c r="B1419" t="s">
        <v>3007</v>
      </c>
      <c r="C1419" t="s">
        <v>3144</v>
      </c>
      <c r="D1419" t="s">
        <v>51</v>
      </c>
      <c r="E1419">
        <v>1156.185693205</v>
      </c>
      <c r="F1419">
        <v>404.3</v>
      </c>
      <c r="G1419">
        <v>-29.7879119875805</v>
      </c>
      <c r="H1419">
        <v>7.0020430285390196</v>
      </c>
      <c r="I1419">
        <v>22.660574192173801</v>
      </c>
      <c r="J1419">
        <v>9.7631452265112095</v>
      </c>
      <c r="K1419">
        <v>398.69118342161198</v>
      </c>
      <c r="L1419">
        <v>368.43674237842799</v>
      </c>
      <c r="M1419">
        <v>75.693341945716995</v>
      </c>
      <c r="N1419">
        <v>0.53233867917525302</v>
      </c>
      <c r="O1419">
        <v>11.76106851348</v>
      </c>
      <c r="P1419">
        <v>47.770467836257197</v>
      </c>
      <c r="Q1419">
        <v>0.107130550540717</v>
      </c>
    </row>
    <row r="1420" spans="1:17" hidden="1" x14ac:dyDescent="0.3">
      <c r="A1420" t="s">
        <v>3008</v>
      </c>
      <c r="B1420" t="s">
        <v>3009</v>
      </c>
      <c r="C1420" t="s">
        <v>3144</v>
      </c>
      <c r="D1420" t="s">
        <v>398</v>
      </c>
      <c r="E1420">
        <v>1145.8654767999999</v>
      </c>
      <c r="F1420">
        <v>100.02</v>
      </c>
      <c r="G1420">
        <v>4.9232604279362704</v>
      </c>
      <c r="H1420">
        <v>8.7459719129553406</v>
      </c>
      <c r="I1420">
        <v>60.546321275959897</v>
      </c>
      <c r="J1420">
        <v>7.1786208078404501</v>
      </c>
      <c r="K1420">
        <v>95.102842027453207</v>
      </c>
      <c r="L1420">
        <v>76.752628705615194</v>
      </c>
      <c r="M1420">
        <v>58.286586656626497</v>
      </c>
      <c r="N1420">
        <v>0.42708206780060198</v>
      </c>
      <c r="O1420">
        <v>23.865226954609</v>
      </c>
      <c r="P1420">
        <v>103.292682926829</v>
      </c>
      <c r="Q1420">
        <v>0.121150713205099</v>
      </c>
    </row>
    <row r="1421" spans="1:17" hidden="1" x14ac:dyDescent="0.3">
      <c r="A1421" t="s">
        <v>3010</v>
      </c>
      <c r="B1421" t="s">
        <v>3011</v>
      </c>
      <c r="C1421" t="s">
        <v>3144</v>
      </c>
      <c r="D1421" t="s">
        <v>325</v>
      </c>
      <c r="E1421">
        <v>1143.7923989999999</v>
      </c>
      <c r="F1421">
        <v>51.85</v>
      </c>
      <c r="G1421">
        <v>274.84086292307302</v>
      </c>
      <c r="H1421">
        <v>10.317759491996901</v>
      </c>
      <c r="I1421">
        <v>112.68280778028399</v>
      </c>
      <c r="J1421">
        <v>-12.465625236742</v>
      </c>
      <c r="K1421">
        <v>46.693738903877403</v>
      </c>
      <c r="L1421">
        <v>32.867151837364602</v>
      </c>
      <c r="M1421">
        <v>38.350643553071897</v>
      </c>
      <c r="N1421">
        <v>1.11235795637761</v>
      </c>
      <c r="O1421">
        <v>28.1581485053037</v>
      </c>
      <c r="P1421">
        <v>338.66328257191202</v>
      </c>
    </row>
    <row r="1422" spans="1:17" hidden="1" x14ac:dyDescent="0.3">
      <c r="A1422" t="s">
        <v>3012</v>
      </c>
      <c r="B1422" t="s">
        <v>3013</v>
      </c>
      <c r="C1422" t="s">
        <v>3144</v>
      </c>
      <c r="D1422" t="s">
        <v>1629</v>
      </c>
      <c r="E1422">
        <v>1143.6323749999999</v>
      </c>
      <c r="F1422">
        <v>112.35</v>
      </c>
      <c r="G1422">
        <v>829.59895404817405</v>
      </c>
      <c r="H1422">
        <v>45.697095331776197</v>
      </c>
      <c r="I1422">
        <v>448.81895129990102</v>
      </c>
      <c r="J1422">
        <v>10.009498590661099</v>
      </c>
      <c r="K1422">
        <v>78.120238235149401</v>
      </c>
      <c r="L1422">
        <v>46.0310242672155</v>
      </c>
      <c r="M1422">
        <v>99.855064451028696</v>
      </c>
      <c r="N1422">
        <v>0.14460438504099299</v>
      </c>
      <c r="O1422">
        <v>0</v>
      </c>
      <c r="P1422">
        <v>1082.6315789473599</v>
      </c>
    </row>
    <row r="1423" spans="1:17" hidden="1" x14ac:dyDescent="0.3">
      <c r="A1423" t="s">
        <v>3014</v>
      </c>
      <c r="B1423" t="s">
        <v>3015</v>
      </c>
      <c r="C1423" t="s">
        <v>3144</v>
      </c>
      <c r="D1423" t="s">
        <v>135</v>
      </c>
      <c r="E1423">
        <v>1138.847839584</v>
      </c>
      <c r="F1423">
        <v>83.14</v>
      </c>
      <c r="G1423">
        <v>120.54168061064399</v>
      </c>
      <c r="H1423">
        <v>22.581614689139101</v>
      </c>
      <c r="I1423">
        <v>75.6514369165114</v>
      </c>
      <c r="J1423">
        <v>-3.8533157452292599</v>
      </c>
      <c r="K1423">
        <v>70.421381865311801</v>
      </c>
      <c r="L1423">
        <v>52.410471672600103</v>
      </c>
      <c r="M1423">
        <v>52.107828880515598</v>
      </c>
      <c r="N1423">
        <v>0.210045978169247</v>
      </c>
      <c r="O1423">
        <v>12.7856627375511</v>
      </c>
      <c r="P1423">
        <v>182.78911564625801</v>
      </c>
      <c r="Q1423">
        <v>0.14206593461749101</v>
      </c>
    </row>
    <row r="1424" spans="1:17" hidden="1" x14ac:dyDescent="0.3">
      <c r="A1424" t="s">
        <v>3016</v>
      </c>
      <c r="B1424" t="s">
        <v>3017</v>
      </c>
      <c r="C1424" t="s">
        <v>3144</v>
      </c>
      <c r="D1424" t="s">
        <v>117</v>
      </c>
      <c r="E1424">
        <v>1134.5826492000001</v>
      </c>
      <c r="F1424">
        <v>125.79</v>
      </c>
      <c r="G1424">
        <v>-46.9517044957541</v>
      </c>
      <c r="H1424">
        <v>-6.8222381920777799</v>
      </c>
      <c r="I1424">
        <v>-21.364218946256301</v>
      </c>
      <c r="J1424">
        <v>-3.2156092099861899</v>
      </c>
      <c r="K1424">
        <v>140.01680962909299</v>
      </c>
      <c r="L1424">
        <v>143.36575817712199</v>
      </c>
      <c r="M1424">
        <v>31.6600743318008</v>
      </c>
      <c r="N1424">
        <v>1.2032339310523901</v>
      </c>
      <c r="O1424">
        <v>54.463788854439898</v>
      </c>
      <c r="P1424">
        <v>7.9742489270386399</v>
      </c>
      <c r="Q1424">
        <v>3.6959178379429997E-2</v>
      </c>
    </row>
    <row r="1425" spans="1:17" hidden="1" x14ac:dyDescent="0.3">
      <c r="A1425" t="s">
        <v>3018</v>
      </c>
      <c r="B1425" t="s">
        <v>3019</v>
      </c>
      <c r="C1425" t="s">
        <v>3144</v>
      </c>
      <c r="D1425" t="s">
        <v>140</v>
      </c>
      <c r="E1425">
        <v>1128.0091823</v>
      </c>
      <c r="F1425">
        <v>216.08</v>
      </c>
      <c r="G1425">
        <v>-4.8735039727465796</v>
      </c>
      <c r="H1425">
        <v>-9.8126618246049606</v>
      </c>
      <c r="I1425">
        <v>32.963065167648999</v>
      </c>
      <c r="J1425">
        <v>1.0885308189626599</v>
      </c>
      <c r="K1425">
        <v>230.96988325739699</v>
      </c>
      <c r="L1425">
        <v>193.489610985111</v>
      </c>
      <c r="M1425">
        <v>32.9473854637911</v>
      </c>
      <c r="N1425">
        <v>0.47722677569303401</v>
      </c>
      <c r="O1425">
        <v>30.507219548315401</v>
      </c>
      <c r="P1425">
        <v>67.115235885537402</v>
      </c>
    </row>
    <row r="1426" spans="1:17" hidden="1" x14ac:dyDescent="0.3">
      <c r="A1426" t="s">
        <v>3020</v>
      </c>
      <c r="B1426" t="s">
        <v>3021</v>
      </c>
      <c r="C1426" t="s">
        <v>3144</v>
      </c>
      <c r="D1426" t="s">
        <v>607</v>
      </c>
      <c r="E1426">
        <v>1127.5023424000001</v>
      </c>
      <c r="F1426">
        <v>217.8</v>
      </c>
      <c r="G1426">
        <v>199.88335334825501</v>
      </c>
      <c r="H1426">
        <v>34.981080254993103</v>
      </c>
      <c r="I1426">
        <v>114.515609832919</v>
      </c>
      <c r="J1426">
        <v>4.0815444312478304</v>
      </c>
      <c r="K1426">
        <v>169.770651060879</v>
      </c>
      <c r="L1426">
        <v>119.85490361726799</v>
      </c>
      <c r="M1426">
        <v>84.411269913405206</v>
      </c>
      <c r="N1426">
        <v>0.320225416681785</v>
      </c>
      <c r="O1426">
        <v>6.0009182736455502</v>
      </c>
      <c r="P1426">
        <v>237.93638479441401</v>
      </c>
      <c r="Q1426">
        <v>6.7949195202168994E-2</v>
      </c>
    </row>
    <row r="1427" spans="1:17" hidden="1" x14ac:dyDescent="0.3">
      <c r="A1427" t="s">
        <v>3022</v>
      </c>
      <c r="B1427" t="s">
        <v>3023</v>
      </c>
      <c r="C1427" t="s">
        <v>3144</v>
      </c>
      <c r="D1427" t="s">
        <v>3024</v>
      </c>
      <c r="E1427">
        <v>1127.2478778</v>
      </c>
      <c r="F1427">
        <v>1286.6500000000001</v>
      </c>
      <c r="G1427">
        <v>53.7613336483182</v>
      </c>
      <c r="H1427">
        <v>-8.9620228092410592</v>
      </c>
      <c r="I1427">
        <v>60.405181458671102</v>
      </c>
      <c r="J1427">
        <v>1.72882134736231</v>
      </c>
      <c r="K1427">
        <v>1318.3700439583499</v>
      </c>
      <c r="L1427">
        <v>1042.21846319932</v>
      </c>
      <c r="M1427">
        <v>36.375572592767199</v>
      </c>
      <c r="N1427">
        <v>0.50780799116739295</v>
      </c>
      <c r="O1427">
        <v>20.467881708312198</v>
      </c>
      <c r="P1427">
        <v>94.946969696969703</v>
      </c>
      <c r="Q1427">
        <v>8.7951617658334993E-2</v>
      </c>
    </row>
    <row r="1428" spans="1:17" hidden="1" x14ac:dyDescent="0.3">
      <c r="A1428" t="s">
        <v>3025</v>
      </c>
      <c r="B1428" t="s">
        <v>3026</v>
      </c>
      <c r="C1428" t="s">
        <v>3144</v>
      </c>
      <c r="D1428" t="s">
        <v>482</v>
      </c>
      <c r="E1428">
        <v>1119.8881392840001</v>
      </c>
      <c r="F1428">
        <v>129.33000000000001</v>
      </c>
      <c r="G1428">
        <v>-47.735199721469101</v>
      </c>
      <c r="H1428">
        <v>-2.6832835699930802</v>
      </c>
      <c r="I1428">
        <v>-36.7158922230455</v>
      </c>
      <c r="J1428">
        <v>0.87487118171542499</v>
      </c>
      <c r="K1428">
        <v>140.50800812594099</v>
      </c>
      <c r="L1428">
        <v>153.80884598005801</v>
      </c>
      <c r="M1428">
        <v>33.282786860832502</v>
      </c>
      <c r="N1428">
        <v>0.80935078369869995</v>
      </c>
      <c r="O1428">
        <v>73.3163225856336</v>
      </c>
      <c r="P1428">
        <v>1.84266477675409</v>
      </c>
      <c r="Q1428">
        <v>2.3600415966908001E-2</v>
      </c>
    </row>
    <row r="1429" spans="1:17" hidden="1" x14ac:dyDescent="0.3">
      <c r="A1429" t="s">
        <v>3027</v>
      </c>
      <c r="B1429" t="s">
        <v>3028</v>
      </c>
      <c r="C1429" t="s">
        <v>3144</v>
      </c>
      <c r="D1429" t="s">
        <v>398</v>
      </c>
      <c r="E1429">
        <v>1119.3733440000001</v>
      </c>
      <c r="F1429">
        <v>145.9</v>
      </c>
      <c r="G1429">
        <v>-8.5032605207805805</v>
      </c>
      <c r="H1429">
        <v>17.2050087483012</v>
      </c>
      <c r="I1429">
        <v>0.39403044960772599</v>
      </c>
      <c r="J1429">
        <v>3.0722569982735801</v>
      </c>
      <c r="K1429">
        <v>129.77236815936001</v>
      </c>
      <c r="L1429">
        <v>122.654580340791</v>
      </c>
      <c r="M1429">
        <v>60.306442467668603</v>
      </c>
      <c r="N1429">
        <v>0.28554000911300598</v>
      </c>
      <c r="O1429">
        <v>17.0664838930774</v>
      </c>
      <c r="P1429">
        <v>49.564325986673502</v>
      </c>
      <c r="Q1429">
        <v>5.093071874201E-3</v>
      </c>
    </row>
    <row r="1430" spans="1:17" hidden="1" x14ac:dyDescent="0.3">
      <c r="A1430" t="s">
        <v>3029</v>
      </c>
      <c r="B1430" t="s">
        <v>3030</v>
      </c>
      <c r="C1430" t="s">
        <v>3144</v>
      </c>
      <c r="D1430" t="s">
        <v>217</v>
      </c>
      <c r="E1430">
        <v>1117.5997313749999</v>
      </c>
      <c r="F1430">
        <v>729.35</v>
      </c>
      <c r="G1430">
        <v>-6.1563237763106304</v>
      </c>
      <c r="H1430">
        <v>2.5752080317448298</v>
      </c>
      <c r="I1430">
        <v>29.385487342786199</v>
      </c>
      <c r="J1430">
        <v>1.99445521109222</v>
      </c>
      <c r="K1430">
        <v>716.68621392360797</v>
      </c>
      <c r="L1430">
        <v>654.10795019709803</v>
      </c>
      <c r="M1430">
        <v>52.4095501336636</v>
      </c>
      <c r="N1430">
        <v>1.3913705627608099</v>
      </c>
      <c r="O1430">
        <v>31.6171933913758</v>
      </c>
      <c r="P1430">
        <v>68.033636677802093</v>
      </c>
      <c r="Q1430">
        <v>0.19029975245293501</v>
      </c>
    </row>
    <row r="1431" spans="1:17" hidden="1" x14ac:dyDescent="0.3">
      <c r="A1431" t="s">
        <v>3031</v>
      </c>
      <c r="B1431" t="s">
        <v>3032</v>
      </c>
      <c r="C1431" t="s">
        <v>3144</v>
      </c>
      <c r="D1431" t="s">
        <v>562</v>
      </c>
      <c r="E1431">
        <v>1117.4771638079999</v>
      </c>
      <c r="F1431">
        <v>93.1</v>
      </c>
      <c r="G1431">
        <v>106.86426031212299</v>
      </c>
      <c r="H1431">
        <v>-10.737193867935</v>
      </c>
      <c r="I1431">
        <v>23.850545895420598</v>
      </c>
      <c r="J1431">
        <v>7.6550342743416397</v>
      </c>
      <c r="K1431">
        <v>93.194730697001404</v>
      </c>
      <c r="L1431">
        <v>80.011877698086394</v>
      </c>
      <c r="M1431">
        <v>52.688047781541201</v>
      </c>
      <c r="N1431">
        <v>2.4401306852925302</v>
      </c>
      <c r="O1431">
        <v>27.443609022556402</v>
      </c>
      <c r="P1431">
        <v>139.16471671544099</v>
      </c>
      <c r="Q1431">
        <v>9.4494560170726993E-2</v>
      </c>
    </row>
    <row r="1432" spans="1:17" hidden="1" x14ac:dyDescent="0.3">
      <c r="A1432" t="s">
        <v>3033</v>
      </c>
      <c r="B1432" t="s">
        <v>3034</v>
      </c>
      <c r="C1432" t="s">
        <v>3144</v>
      </c>
      <c r="D1432" t="s">
        <v>21</v>
      </c>
      <c r="E1432">
        <v>1116.3247200000001</v>
      </c>
      <c r="F1432">
        <v>533.85</v>
      </c>
      <c r="G1432">
        <v>25.089167813672301</v>
      </c>
      <c r="H1432">
        <v>12.1359786408778</v>
      </c>
      <c r="I1432">
        <v>-1.8698323269562701E-2</v>
      </c>
      <c r="J1432">
        <v>-0.18611182874482399</v>
      </c>
      <c r="K1432">
        <v>539.73464691026402</v>
      </c>
      <c r="L1432">
        <v>481.34217633970098</v>
      </c>
      <c r="M1432">
        <v>60.833296453918202</v>
      </c>
      <c r="N1432">
        <v>1.42621358166016</v>
      </c>
      <c r="O1432">
        <v>29.4183759483</v>
      </c>
      <c r="P1432">
        <v>73.327922077922096</v>
      </c>
    </row>
    <row r="1433" spans="1:17" hidden="1" x14ac:dyDescent="0.3">
      <c r="A1433" t="s">
        <v>3035</v>
      </c>
      <c r="B1433" t="s">
        <v>3036</v>
      </c>
      <c r="C1433" t="s">
        <v>3144</v>
      </c>
      <c r="D1433" t="s">
        <v>446</v>
      </c>
      <c r="E1433">
        <v>1115.7815788799901</v>
      </c>
      <c r="F1433">
        <v>212.26</v>
      </c>
      <c r="G1433">
        <v>86.627429106513404</v>
      </c>
      <c r="H1433">
        <v>9.3135376280805104</v>
      </c>
      <c r="I1433">
        <v>47.677853813356698</v>
      </c>
      <c r="J1433">
        <v>5.6315062676936201</v>
      </c>
      <c r="K1433">
        <v>222.66538355082699</v>
      </c>
      <c r="L1433">
        <v>175.272873382227</v>
      </c>
      <c r="M1433">
        <v>41.444757017880299</v>
      </c>
      <c r="N1433">
        <v>0.57723950239109301</v>
      </c>
      <c r="O1433">
        <v>27.2024875153114</v>
      </c>
      <c r="P1433">
        <v>140.11312217194501</v>
      </c>
      <c r="Q1433">
        <v>6.3421563120113003E-2</v>
      </c>
    </row>
    <row r="1434" spans="1:17" hidden="1" x14ac:dyDescent="0.3">
      <c r="A1434" t="s">
        <v>3037</v>
      </c>
      <c r="B1434" t="s">
        <v>3038</v>
      </c>
      <c r="C1434" t="s">
        <v>3144</v>
      </c>
      <c r="D1434" t="s">
        <v>135</v>
      </c>
      <c r="E1434">
        <v>1115.5996729200001</v>
      </c>
      <c r="F1434">
        <v>549.45000000000005</v>
      </c>
      <c r="G1434">
        <v>326.05767137886102</v>
      </c>
      <c r="H1434">
        <v>7.5374533149356999</v>
      </c>
      <c r="I1434">
        <v>32.282078896754101</v>
      </c>
      <c r="J1434">
        <v>3.99339582942617</v>
      </c>
      <c r="K1434">
        <v>504.05086032477999</v>
      </c>
      <c r="L1434">
        <v>382.72007580204399</v>
      </c>
      <c r="M1434">
        <v>50.8396431741726</v>
      </c>
      <c r="N1434">
        <v>0.82670919366919104</v>
      </c>
      <c r="O1434">
        <v>16.298116298116199</v>
      </c>
      <c r="P1434">
        <v>377.78260869565202</v>
      </c>
      <c r="Q1434">
        <v>0.26650420688806897</v>
      </c>
    </row>
    <row r="1435" spans="1:17" hidden="1" x14ac:dyDescent="0.3">
      <c r="A1435" t="s">
        <v>3039</v>
      </c>
      <c r="B1435" t="s">
        <v>3040</v>
      </c>
      <c r="C1435" t="s">
        <v>3144</v>
      </c>
      <c r="D1435" t="s">
        <v>21</v>
      </c>
      <c r="E1435">
        <v>1114.8169882499999</v>
      </c>
      <c r="F1435">
        <v>1203.95</v>
      </c>
      <c r="G1435">
        <v>359.02375016492601</v>
      </c>
      <c r="H1435">
        <v>-0.19605762904011001</v>
      </c>
      <c r="I1435">
        <v>39.7972129793812</v>
      </c>
      <c r="J1435">
        <v>-4.9827171694154702</v>
      </c>
      <c r="K1435">
        <v>1347.8592108252101</v>
      </c>
      <c r="L1435">
        <v>1094.3389453403499</v>
      </c>
      <c r="M1435">
        <v>38.0271440171813</v>
      </c>
      <c r="N1435">
        <v>1.1520075448248901</v>
      </c>
      <c r="O1435">
        <v>51.041285238403603</v>
      </c>
      <c r="P1435">
        <v>422.08357744590103</v>
      </c>
    </row>
    <row r="1436" spans="1:17" hidden="1" x14ac:dyDescent="0.3">
      <c r="A1436" t="s">
        <v>3041</v>
      </c>
      <c r="B1436" t="s">
        <v>3042</v>
      </c>
      <c r="C1436" t="s">
        <v>3144</v>
      </c>
      <c r="D1436" t="s">
        <v>607</v>
      </c>
      <c r="E1436">
        <v>1112.472655</v>
      </c>
      <c r="F1436">
        <v>450.2</v>
      </c>
      <c r="G1436">
        <v>-3.5443683566391702</v>
      </c>
      <c r="H1436">
        <v>1.08191033514462</v>
      </c>
      <c r="I1436">
        <v>4.5351487132425303</v>
      </c>
      <c r="J1436">
        <v>7.4205922764478096</v>
      </c>
      <c r="K1436">
        <v>477.86357368532799</v>
      </c>
      <c r="L1436">
        <v>448.23197373054899</v>
      </c>
      <c r="M1436">
        <v>39.556521193852802</v>
      </c>
      <c r="N1436">
        <v>0.46550074689106702</v>
      </c>
      <c r="O1436">
        <v>29.808973789426901</v>
      </c>
      <c r="P1436">
        <v>30.682148040638602</v>
      </c>
    </row>
    <row r="1437" spans="1:17" hidden="1" x14ac:dyDescent="0.3">
      <c r="A1437" t="s">
        <v>3043</v>
      </c>
      <c r="B1437" t="s">
        <v>3044</v>
      </c>
      <c r="C1437" t="s">
        <v>3144</v>
      </c>
      <c r="D1437" t="s">
        <v>276</v>
      </c>
      <c r="E1437">
        <v>1110.9997174949999</v>
      </c>
      <c r="F1437">
        <v>390.85</v>
      </c>
      <c r="G1437">
        <v>-41.482501227934897</v>
      </c>
      <c r="H1437">
        <v>-0.205904760078329</v>
      </c>
      <c r="I1437">
        <v>-19.6303098621587</v>
      </c>
      <c r="J1437">
        <v>2.4883569470956801</v>
      </c>
      <c r="K1437">
        <v>411.11597459187198</v>
      </c>
      <c r="L1437">
        <v>428.611611196539</v>
      </c>
      <c r="M1437">
        <v>36.262198724445803</v>
      </c>
      <c r="N1437">
        <v>0.74183123060282596</v>
      </c>
      <c r="O1437">
        <v>32.263016502494501</v>
      </c>
      <c r="P1437">
        <v>6.1803857647378502</v>
      </c>
      <c r="Q1437">
        <v>-0.15358880532395</v>
      </c>
    </row>
    <row r="1438" spans="1:17" hidden="1" x14ac:dyDescent="0.3">
      <c r="A1438" t="s">
        <v>3045</v>
      </c>
      <c r="B1438" t="s">
        <v>3046</v>
      </c>
      <c r="C1438" t="s">
        <v>3144</v>
      </c>
      <c r="D1438" t="s">
        <v>2518</v>
      </c>
      <c r="E1438">
        <v>1108.3748700000001</v>
      </c>
      <c r="F1438">
        <v>1833.85</v>
      </c>
      <c r="G1438">
        <v>184.65748305494299</v>
      </c>
      <c r="H1438">
        <v>-6.5291345588896101</v>
      </c>
      <c r="I1438">
        <v>160.94281093741199</v>
      </c>
      <c r="J1438">
        <v>1.7085677898757099</v>
      </c>
      <c r="K1438">
        <v>1654.45072806034</v>
      </c>
      <c r="L1438">
        <v>1123.4420142778099</v>
      </c>
      <c r="M1438">
        <v>50.089226874896497</v>
      </c>
      <c r="N1438">
        <v>0.42317979197622502</v>
      </c>
      <c r="O1438">
        <v>12.4437658478065</v>
      </c>
      <c r="P1438">
        <v>240.864312267657</v>
      </c>
    </row>
    <row r="1439" spans="1:17" hidden="1" x14ac:dyDescent="0.3">
      <c r="A1439" t="s">
        <v>3047</v>
      </c>
      <c r="B1439" t="s">
        <v>3048</v>
      </c>
      <c r="C1439" t="s">
        <v>3144</v>
      </c>
      <c r="D1439" t="s">
        <v>292</v>
      </c>
      <c r="E1439">
        <v>1107.5566303200001</v>
      </c>
      <c r="F1439">
        <v>15.56</v>
      </c>
      <c r="G1439">
        <v>-55.757311024356703</v>
      </c>
      <c r="H1439">
        <v>-17.661620914062201</v>
      </c>
      <c r="I1439">
        <v>-59.369551536649602</v>
      </c>
      <c r="J1439">
        <v>-0.50401787205119397</v>
      </c>
      <c r="K1439">
        <v>20.020238611947601</v>
      </c>
      <c r="L1439">
        <v>22.9981253417576</v>
      </c>
      <c r="M1439">
        <v>7.8863981619229699</v>
      </c>
      <c r="N1439">
        <v>2.80298162753463</v>
      </c>
      <c r="O1439">
        <v>169.92287917737701</v>
      </c>
      <c r="P1439">
        <v>2.91005291005292</v>
      </c>
      <c r="Q1439">
        <v>4.2079703270161001E-2</v>
      </c>
    </row>
    <row r="1440" spans="1:17" hidden="1" x14ac:dyDescent="0.3">
      <c r="A1440" t="s">
        <v>3049</v>
      </c>
      <c r="B1440" t="s">
        <v>3050</v>
      </c>
      <c r="C1440" t="s">
        <v>3144</v>
      </c>
      <c r="D1440" t="s">
        <v>106</v>
      </c>
      <c r="E1440">
        <v>1104.18397175</v>
      </c>
      <c r="F1440">
        <v>2457.1</v>
      </c>
      <c r="G1440">
        <v>119.55773527094399</v>
      </c>
      <c r="H1440">
        <v>0.41546168026629998</v>
      </c>
      <c r="I1440">
        <v>32.155828415366699</v>
      </c>
      <c r="J1440">
        <v>0.420300049407623</v>
      </c>
      <c r="K1440">
        <v>2691.1272507373001</v>
      </c>
      <c r="L1440">
        <v>2279.5826573273898</v>
      </c>
      <c r="M1440">
        <v>45.614299725761498</v>
      </c>
      <c r="N1440">
        <v>1.1845094066570101</v>
      </c>
      <c r="O1440">
        <v>44.397867404663998</v>
      </c>
      <c r="P1440">
        <v>154.88589211618199</v>
      </c>
      <c r="Q1440">
        <v>0.115577203202042</v>
      </c>
    </row>
    <row r="1441" spans="1:17" hidden="1" x14ac:dyDescent="0.3">
      <c r="A1441" t="s">
        <v>3051</v>
      </c>
      <c r="B1441" t="s">
        <v>3052</v>
      </c>
      <c r="C1441" t="s">
        <v>3144</v>
      </c>
      <c r="D1441" t="s">
        <v>21</v>
      </c>
      <c r="E1441">
        <v>1093.9285623399901</v>
      </c>
      <c r="F1441">
        <v>252.6</v>
      </c>
      <c r="G1441">
        <v>-42.632804811615202</v>
      </c>
      <c r="H1441">
        <v>-12.468305454770499</v>
      </c>
      <c r="I1441">
        <v>-26.604526548949199</v>
      </c>
      <c r="J1441">
        <v>-2.84501443970382</v>
      </c>
      <c r="M1441">
        <v>16.482824439269798</v>
      </c>
      <c r="O1441">
        <v>38.083927157561298</v>
      </c>
      <c r="P1441">
        <v>2.2465088038858299</v>
      </c>
    </row>
    <row r="1442" spans="1:17" hidden="1" x14ac:dyDescent="0.3">
      <c r="A1442" t="s">
        <v>3053</v>
      </c>
      <c r="B1442" t="s">
        <v>3054</v>
      </c>
      <c r="C1442" t="s">
        <v>3144</v>
      </c>
      <c r="D1442" t="s">
        <v>284</v>
      </c>
      <c r="E1442">
        <v>1092.38546664</v>
      </c>
      <c r="F1442">
        <v>670.9</v>
      </c>
      <c r="G1442">
        <v>30.954887095748798</v>
      </c>
      <c r="H1442">
        <v>25.445745708830799</v>
      </c>
      <c r="I1442">
        <v>4.84230496857632</v>
      </c>
      <c r="J1442">
        <v>9.2287450793644705</v>
      </c>
      <c r="K1442">
        <v>588.13484118655902</v>
      </c>
      <c r="L1442">
        <v>551.79583290599305</v>
      </c>
      <c r="M1442">
        <v>76.134752074732205</v>
      </c>
      <c r="N1442">
        <v>1.52427856868026</v>
      </c>
      <c r="O1442">
        <v>8.8090624534207898</v>
      </c>
      <c r="P1442">
        <v>67.3067331670822</v>
      </c>
    </row>
    <row r="1443" spans="1:17" hidden="1" x14ac:dyDescent="0.3">
      <c r="A1443" t="s">
        <v>3055</v>
      </c>
      <c r="B1443" t="s">
        <v>3056</v>
      </c>
      <c r="C1443" t="s">
        <v>3144</v>
      </c>
      <c r="D1443" t="s">
        <v>406</v>
      </c>
      <c r="E1443">
        <v>1082.456691504</v>
      </c>
      <c r="F1443">
        <v>52.42</v>
      </c>
      <c r="G1443">
        <v>-58.699943378753701</v>
      </c>
      <c r="H1443">
        <v>-6.2018755132954499</v>
      </c>
      <c r="I1443">
        <v>-26.995907790845902</v>
      </c>
      <c r="J1443">
        <v>3.16515804340247</v>
      </c>
      <c r="K1443">
        <v>58.572130704523403</v>
      </c>
      <c r="L1443">
        <v>66.429770335085294</v>
      </c>
      <c r="M1443">
        <v>34.898624778298597</v>
      </c>
      <c r="N1443">
        <v>0.40931295705692</v>
      </c>
      <c r="O1443">
        <v>62.151850438763802</v>
      </c>
      <c r="P1443">
        <v>0.49846625766871699</v>
      </c>
      <c r="Q1443">
        <v>-6.7932217450393004E-2</v>
      </c>
    </row>
    <row r="1444" spans="1:17" hidden="1" x14ac:dyDescent="0.3">
      <c r="A1444" t="s">
        <v>3057</v>
      </c>
      <c r="B1444" t="s">
        <v>3058</v>
      </c>
      <c r="C1444" t="s">
        <v>3144</v>
      </c>
      <c r="D1444" t="s">
        <v>562</v>
      </c>
      <c r="E1444">
        <v>1082.1736800000001</v>
      </c>
      <c r="F1444">
        <v>6313.25</v>
      </c>
      <c r="G1444">
        <v>49.440083177472303</v>
      </c>
      <c r="H1444">
        <v>0.158077474195119</v>
      </c>
      <c r="I1444">
        <v>9.9788339642057498</v>
      </c>
      <c r="J1444">
        <v>4.0491212659756197</v>
      </c>
      <c r="K1444">
        <v>6418.3181272708798</v>
      </c>
      <c r="L1444">
        <v>5520.6651339278596</v>
      </c>
      <c r="M1444">
        <v>43.339360915093302</v>
      </c>
      <c r="N1444">
        <v>0.80607682847428197</v>
      </c>
      <c r="O1444">
        <v>10.4771710291846</v>
      </c>
      <c r="P1444">
        <v>82.363730899217103</v>
      </c>
      <c r="Q1444">
        <v>0.18403420824799399</v>
      </c>
    </row>
    <row r="1445" spans="1:17" hidden="1" x14ac:dyDescent="0.3">
      <c r="A1445" t="s">
        <v>3059</v>
      </c>
      <c r="B1445" t="s">
        <v>3060</v>
      </c>
      <c r="C1445" t="s">
        <v>3144</v>
      </c>
      <c r="D1445" t="s">
        <v>406</v>
      </c>
      <c r="E1445">
        <v>1080.6685396</v>
      </c>
      <c r="F1445">
        <v>316.89999999999998</v>
      </c>
      <c r="G1445">
        <v>9.9608787099033496</v>
      </c>
      <c r="H1445">
        <v>-7.62608380080834</v>
      </c>
      <c r="I1445">
        <v>26.164802688121799</v>
      </c>
      <c r="J1445">
        <v>-0.21883646086616801</v>
      </c>
      <c r="K1445">
        <v>331.41005093090803</v>
      </c>
      <c r="L1445">
        <v>283.41762326846799</v>
      </c>
      <c r="M1445">
        <v>35.1135191617525</v>
      </c>
      <c r="N1445">
        <v>0.35944442880209498</v>
      </c>
      <c r="O1445">
        <v>22.956768696749702</v>
      </c>
      <c r="P1445">
        <v>60.903782685960898</v>
      </c>
    </row>
    <row r="1446" spans="1:17" hidden="1" x14ac:dyDescent="0.3">
      <c r="A1446" t="s">
        <v>3061</v>
      </c>
      <c r="B1446" t="s">
        <v>3062</v>
      </c>
      <c r="C1446" t="s">
        <v>3144</v>
      </c>
      <c r="D1446" t="s">
        <v>190</v>
      </c>
      <c r="E1446">
        <v>1077.7370000000001</v>
      </c>
      <c r="F1446">
        <v>96.66</v>
      </c>
      <c r="G1446">
        <v>-34.768938135342999</v>
      </c>
      <c r="H1446">
        <v>-4.5823130511292796</v>
      </c>
      <c r="I1446">
        <v>-31.710309091851499</v>
      </c>
      <c r="J1446">
        <v>0.98879852297753201</v>
      </c>
      <c r="K1446">
        <v>104.52977119795</v>
      </c>
      <c r="L1446">
        <v>108.671036684301</v>
      </c>
      <c r="M1446">
        <v>37.479922565250497</v>
      </c>
      <c r="N1446">
        <v>0.44624069148565698</v>
      </c>
      <c r="O1446">
        <v>48.975791433891899</v>
      </c>
      <c r="P1446">
        <v>7.1024930747922399</v>
      </c>
      <c r="Q1446">
        <v>1.3617237522745001E-2</v>
      </c>
    </row>
    <row r="1447" spans="1:17" hidden="1" x14ac:dyDescent="0.3">
      <c r="A1447" t="s">
        <v>3063</v>
      </c>
      <c r="B1447" t="s">
        <v>3064</v>
      </c>
      <c r="C1447" t="s">
        <v>3144</v>
      </c>
      <c r="D1447" t="s">
        <v>607</v>
      </c>
      <c r="E1447">
        <v>1071.9449999999999</v>
      </c>
      <c r="F1447">
        <v>28</v>
      </c>
      <c r="G1447">
        <v>-19.177413455350599</v>
      </c>
      <c r="H1447">
        <v>-3.4081532446523402</v>
      </c>
      <c r="I1447">
        <v>-11.3574822935668</v>
      </c>
      <c r="J1447">
        <v>-1.8424099412282799</v>
      </c>
      <c r="K1447">
        <v>25.849486942628999</v>
      </c>
      <c r="M1447">
        <v>100</v>
      </c>
      <c r="N1447">
        <v>0</v>
      </c>
      <c r="O1447">
        <v>0</v>
      </c>
      <c r="P1447">
        <v>6.8702290076335801</v>
      </c>
    </row>
    <row r="1448" spans="1:17" hidden="1" x14ac:dyDescent="0.3">
      <c r="A1448" t="s">
        <v>3065</v>
      </c>
      <c r="B1448" t="s">
        <v>3066</v>
      </c>
      <c r="C1448" t="s">
        <v>3144</v>
      </c>
      <c r="D1448" t="s">
        <v>607</v>
      </c>
      <c r="E1448">
        <v>1071.4391748</v>
      </c>
      <c r="F1448">
        <v>61.43</v>
      </c>
      <c r="G1448">
        <v>-13.241756725714099</v>
      </c>
      <c r="H1448">
        <v>-5.80754062282959</v>
      </c>
      <c r="I1448">
        <v>-3.7639782084009301</v>
      </c>
      <c r="J1448">
        <v>-3.9674535367871702</v>
      </c>
      <c r="K1448">
        <v>68.430960586849594</v>
      </c>
      <c r="L1448">
        <v>62.908423752796701</v>
      </c>
      <c r="M1448">
        <v>26.456416939190699</v>
      </c>
      <c r="N1448">
        <v>0.35276882459532499</v>
      </c>
      <c r="O1448">
        <v>28.357480058603201</v>
      </c>
      <c r="P1448">
        <v>38.044943820224702</v>
      </c>
      <c r="Q1448">
        <v>-1.1623863112068001E-2</v>
      </c>
    </row>
    <row r="1449" spans="1:17" hidden="1" x14ac:dyDescent="0.3">
      <c r="A1449" t="s">
        <v>3067</v>
      </c>
      <c r="B1449" t="s">
        <v>3068</v>
      </c>
      <c r="C1449" t="s">
        <v>3144</v>
      </c>
      <c r="D1449" t="s">
        <v>276</v>
      </c>
      <c r="E1449">
        <v>1069.3530799099999</v>
      </c>
      <c r="F1449">
        <v>84.37</v>
      </c>
      <c r="G1449">
        <v>-29.894447045026499</v>
      </c>
      <c r="H1449">
        <v>-3.1313489895117099</v>
      </c>
      <c r="I1449">
        <v>-22.778641601196401</v>
      </c>
      <c r="J1449">
        <v>1.9998813023534201</v>
      </c>
      <c r="K1449">
        <v>90.703687025165706</v>
      </c>
      <c r="L1449">
        <v>87.971047752554995</v>
      </c>
      <c r="M1449">
        <v>34.309336847711698</v>
      </c>
      <c r="N1449">
        <v>0.62256564754676702</v>
      </c>
      <c r="O1449">
        <v>38.674884437596297</v>
      </c>
      <c r="P1449">
        <v>24.073529411764699</v>
      </c>
      <c r="Q1449">
        <v>0.136849462404044</v>
      </c>
    </row>
    <row r="1450" spans="1:17" hidden="1" x14ac:dyDescent="0.3">
      <c r="A1450" t="s">
        <v>3069</v>
      </c>
      <c r="B1450" t="s">
        <v>3070</v>
      </c>
      <c r="C1450" t="s">
        <v>3144</v>
      </c>
      <c r="E1450">
        <v>1066.751088</v>
      </c>
      <c r="F1450">
        <v>2.04</v>
      </c>
      <c r="G1450">
        <v>270.24059853725498</v>
      </c>
      <c r="H1450">
        <v>-23.368563482186399</v>
      </c>
      <c r="I1450">
        <v>-54.2458616217912</v>
      </c>
      <c r="J1450">
        <v>1.07569933906531</v>
      </c>
      <c r="K1450">
        <v>2.3552401983566398</v>
      </c>
      <c r="L1450">
        <v>2.4334310659323299</v>
      </c>
      <c r="M1450">
        <v>35.6934531811388</v>
      </c>
      <c r="N1450">
        <v>0.73747178992623896</v>
      </c>
      <c r="O1450">
        <v>102.450980392156</v>
      </c>
      <c r="P1450">
        <v>296.40514938061699</v>
      </c>
    </row>
    <row r="1451" spans="1:17" hidden="1" x14ac:dyDescent="0.3">
      <c r="A1451" t="s">
        <v>3071</v>
      </c>
      <c r="B1451" t="s">
        <v>3072</v>
      </c>
      <c r="C1451" t="s">
        <v>3144</v>
      </c>
      <c r="D1451" t="s">
        <v>264</v>
      </c>
      <c r="E1451">
        <v>1064.568541802</v>
      </c>
      <c r="F1451">
        <v>19.510000000000002</v>
      </c>
      <c r="G1451">
        <v>73.938013259202805</v>
      </c>
      <c r="H1451">
        <v>-2.64937617676883</v>
      </c>
      <c r="I1451">
        <v>-28.844605914028602</v>
      </c>
      <c r="J1451">
        <v>3.3440296348735399</v>
      </c>
      <c r="K1451">
        <v>21.008866959097499</v>
      </c>
      <c r="L1451">
        <v>19.9288961964306</v>
      </c>
      <c r="M1451">
        <v>40.071345832387202</v>
      </c>
      <c r="N1451">
        <v>0.70942436451089597</v>
      </c>
      <c r="O1451">
        <v>113.48026652998399</v>
      </c>
      <c r="P1451">
        <v>121.704545454545</v>
      </c>
      <c r="Q1451">
        <v>9.2672688254873001E-2</v>
      </c>
    </row>
    <row r="1452" spans="1:17" hidden="1" x14ac:dyDescent="0.3">
      <c r="A1452" t="s">
        <v>3073</v>
      </c>
      <c r="B1452" t="s">
        <v>3074</v>
      </c>
      <c r="C1452" t="s">
        <v>3144</v>
      </c>
      <c r="D1452" t="s">
        <v>284</v>
      </c>
      <c r="E1452">
        <v>1061.7850389600001</v>
      </c>
      <c r="F1452">
        <v>253.25</v>
      </c>
      <c r="G1452">
        <v>58.017267338456897</v>
      </c>
      <c r="H1452">
        <v>-4.2399446383398196</v>
      </c>
      <c r="I1452">
        <v>5.8472401282582096</v>
      </c>
      <c r="J1452">
        <v>0.232763887672541</v>
      </c>
      <c r="K1452">
        <v>264.95657353019698</v>
      </c>
      <c r="L1452">
        <v>244.25846809167399</v>
      </c>
      <c r="M1452">
        <v>41.640188836440103</v>
      </c>
      <c r="N1452">
        <v>0.81542590685373895</v>
      </c>
      <c r="O1452">
        <v>33.464955577492603</v>
      </c>
      <c r="P1452">
        <v>95.862335653518898</v>
      </c>
      <c r="Q1452">
        <v>9.3151693594291998E-2</v>
      </c>
    </row>
    <row r="1453" spans="1:17" hidden="1" x14ac:dyDescent="0.3">
      <c r="A1453" t="s">
        <v>3075</v>
      </c>
      <c r="B1453" t="s">
        <v>3076</v>
      </c>
      <c r="C1453" t="s">
        <v>3144</v>
      </c>
      <c r="D1453" t="s">
        <v>482</v>
      </c>
      <c r="E1453">
        <v>1055.890792125</v>
      </c>
      <c r="F1453">
        <v>416.85</v>
      </c>
      <c r="G1453">
        <v>388.46507878626801</v>
      </c>
      <c r="H1453">
        <v>94.4500497055121</v>
      </c>
      <c r="I1453">
        <v>427.18004605812899</v>
      </c>
      <c r="J1453">
        <v>8.6589431629106492</v>
      </c>
      <c r="K1453">
        <v>274.04214032867901</v>
      </c>
      <c r="L1453">
        <v>150.250558949474</v>
      </c>
      <c r="M1453">
        <v>88.814408109556297</v>
      </c>
      <c r="N1453">
        <v>1.5796559461480899</v>
      </c>
      <c r="O1453">
        <v>8.6002159050017895</v>
      </c>
      <c r="P1453">
        <v>616.23711340206103</v>
      </c>
    </row>
    <row r="1454" spans="1:17" hidden="1" x14ac:dyDescent="0.3">
      <c r="A1454" t="s">
        <v>3077</v>
      </c>
      <c r="B1454" t="s">
        <v>3078</v>
      </c>
      <c r="C1454" t="s">
        <v>3144</v>
      </c>
      <c r="D1454" t="s">
        <v>482</v>
      </c>
      <c r="E1454">
        <v>1055.580880123</v>
      </c>
      <c r="F1454">
        <v>144.78</v>
      </c>
      <c r="G1454">
        <v>-28.141531208967098</v>
      </c>
      <c r="H1454">
        <v>-10.6308607701606</v>
      </c>
      <c r="I1454">
        <v>-27.1677912053371</v>
      </c>
      <c r="J1454">
        <v>4.2956074255031798</v>
      </c>
      <c r="K1454">
        <v>156.12827317643999</v>
      </c>
      <c r="L1454">
        <v>160.97650311301999</v>
      </c>
      <c r="M1454">
        <v>42.198581568086603</v>
      </c>
      <c r="N1454">
        <v>0.76246599649742697</v>
      </c>
      <c r="O1454">
        <v>49.917115623704902</v>
      </c>
      <c r="P1454">
        <v>14.044899566758501</v>
      </c>
      <c r="Q1454">
        <v>4.124126360284E-2</v>
      </c>
    </row>
    <row r="1455" spans="1:17" hidden="1" x14ac:dyDescent="0.3">
      <c r="A1455" t="s">
        <v>3079</v>
      </c>
      <c r="B1455" t="s">
        <v>3080</v>
      </c>
      <c r="C1455" t="s">
        <v>3144</v>
      </c>
      <c r="D1455" t="s">
        <v>51</v>
      </c>
      <c r="E1455">
        <v>1054.69071981</v>
      </c>
      <c r="F1455">
        <v>798</v>
      </c>
      <c r="G1455">
        <v>39.035779598604897</v>
      </c>
      <c r="H1455">
        <v>-5.0407707652012999</v>
      </c>
      <c r="I1455">
        <v>9.1105893439908794</v>
      </c>
      <c r="J1455">
        <v>0.63465031211606504</v>
      </c>
      <c r="K1455">
        <v>820.72126698504906</v>
      </c>
      <c r="L1455">
        <v>723.079766393824</v>
      </c>
      <c r="M1455">
        <v>42.364354054886299</v>
      </c>
      <c r="N1455">
        <v>0.580758007059065</v>
      </c>
      <c r="O1455">
        <v>19.0538847117794</v>
      </c>
      <c r="P1455">
        <v>73.083179698514201</v>
      </c>
      <c r="Q1455">
        <v>8.9432146386315997E-2</v>
      </c>
    </row>
    <row r="1456" spans="1:17" hidden="1" x14ac:dyDescent="0.3">
      <c r="A1456" t="s">
        <v>3081</v>
      </c>
      <c r="B1456" t="s">
        <v>3082</v>
      </c>
      <c r="C1456" t="s">
        <v>3144</v>
      </c>
      <c r="D1456" t="s">
        <v>190</v>
      </c>
      <c r="E1456">
        <v>1047.270716</v>
      </c>
      <c r="F1456">
        <v>943.55</v>
      </c>
      <c r="G1456">
        <v>-48.7895047160087</v>
      </c>
      <c r="H1456">
        <v>-1.9533196970387301</v>
      </c>
      <c r="I1456">
        <v>-34.297346406198599</v>
      </c>
      <c r="J1456">
        <v>6.47163666469757</v>
      </c>
      <c r="K1456">
        <v>1014.59229820904</v>
      </c>
      <c r="L1456">
        <v>1104.41865451431</v>
      </c>
      <c r="M1456">
        <v>49.345927385634702</v>
      </c>
      <c r="N1456">
        <v>1.7121995065173301</v>
      </c>
      <c r="O1456">
        <v>61.6236553441789</v>
      </c>
      <c r="P1456">
        <v>1.39157532774554</v>
      </c>
      <c r="Q1456">
        <v>7.3302355479389E-2</v>
      </c>
    </row>
    <row r="1457" spans="1:17" hidden="1" x14ac:dyDescent="0.3">
      <c r="A1457" t="s">
        <v>3083</v>
      </c>
      <c r="B1457" t="s">
        <v>3084</v>
      </c>
      <c r="C1457" t="s">
        <v>3144</v>
      </c>
      <c r="D1457" t="s">
        <v>276</v>
      </c>
      <c r="E1457">
        <v>1046.84706828</v>
      </c>
      <c r="F1457">
        <v>78.05</v>
      </c>
      <c r="G1457">
        <v>-25.519805517764802</v>
      </c>
      <c r="H1457">
        <v>2.2146721971407701</v>
      </c>
      <c r="I1457">
        <v>-15.8729875565407</v>
      </c>
      <c r="J1457">
        <v>7.7679452567953202</v>
      </c>
      <c r="K1457">
        <v>80.695411382452505</v>
      </c>
      <c r="L1457">
        <v>79.1725665706944</v>
      </c>
      <c r="M1457">
        <v>56.564761577195597</v>
      </c>
      <c r="N1457">
        <v>0.73074599830689602</v>
      </c>
      <c r="O1457">
        <v>29.340166559897501</v>
      </c>
      <c r="P1457">
        <v>18.6170212765957</v>
      </c>
      <c r="Q1457">
        <v>-8.8017597015935006E-2</v>
      </c>
    </row>
    <row r="1458" spans="1:17" hidden="1" x14ac:dyDescent="0.3">
      <c r="A1458" t="s">
        <v>3085</v>
      </c>
      <c r="B1458" t="s">
        <v>3086</v>
      </c>
      <c r="C1458" t="s">
        <v>3144</v>
      </c>
      <c r="D1458" t="s">
        <v>292</v>
      </c>
      <c r="E1458">
        <v>1045.0245</v>
      </c>
      <c r="F1458">
        <v>7975</v>
      </c>
      <c r="G1458">
        <v>12.531101330551801</v>
      </c>
      <c r="H1458">
        <v>1.5753289885464701</v>
      </c>
      <c r="I1458">
        <v>-22.387053796310799</v>
      </c>
      <c r="J1458">
        <v>2.1880307947365401</v>
      </c>
      <c r="K1458">
        <v>8086.7521222538498</v>
      </c>
      <c r="L1458">
        <v>8038.0333425621102</v>
      </c>
      <c r="M1458">
        <v>47.986470943507001</v>
      </c>
      <c r="N1458">
        <v>0.78602230483271296</v>
      </c>
      <c r="O1458">
        <v>26.031347962382402</v>
      </c>
      <c r="P1458">
        <v>39.301310043668103</v>
      </c>
      <c r="Q1458">
        <v>0.19122242511530199</v>
      </c>
    </row>
    <row r="1459" spans="1:17" hidden="1" x14ac:dyDescent="0.3">
      <c r="A1459" t="s">
        <v>3087</v>
      </c>
      <c r="B1459" t="s">
        <v>3088</v>
      </c>
      <c r="C1459" t="s">
        <v>3144</v>
      </c>
      <c r="D1459" t="s">
        <v>562</v>
      </c>
      <c r="E1459">
        <v>1044.3183799999999</v>
      </c>
      <c r="F1459">
        <v>1291.5999999999999</v>
      </c>
      <c r="G1459">
        <v>75.506149445498096</v>
      </c>
      <c r="H1459">
        <v>3.2268628776472901</v>
      </c>
      <c r="I1459">
        <v>-11.469300348924101</v>
      </c>
      <c r="J1459">
        <v>2.8482022205650002</v>
      </c>
      <c r="K1459">
        <v>1261.8756243107</v>
      </c>
      <c r="L1459">
        <v>1179.4067187068199</v>
      </c>
      <c r="M1459">
        <v>56.611389387794802</v>
      </c>
      <c r="N1459">
        <v>0.68852003306534704</v>
      </c>
      <c r="O1459">
        <v>25.4103437596779</v>
      </c>
      <c r="P1459">
        <v>110.87346938775499</v>
      </c>
      <c r="Q1459">
        <v>0.15273685539349999</v>
      </c>
    </row>
    <row r="1460" spans="1:17" hidden="1" x14ac:dyDescent="0.3">
      <c r="A1460" t="s">
        <v>3089</v>
      </c>
      <c r="B1460" t="s">
        <v>3090</v>
      </c>
      <c r="C1460" t="s">
        <v>3144</v>
      </c>
      <c r="D1460" t="s">
        <v>634</v>
      </c>
      <c r="E1460">
        <v>1043.97525</v>
      </c>
      <c r="F1460">
        <v>104.3</v>
      </c>
      <c r="G1460">
        <v>87.564957353360001</v>
      </c>
      <c r="H1460">
        <v>-8.5660898011645408</v>
      </c>
      <c r="I1460">
        <v>36.868660470749298</v>
      </c>
      <c r="J1460">
        <v>2.0937206891998699</v>
      </c>
      <c r="K1460">
        <v>115.169146308671</v>
      </c>
      <c r="L1460">
        <v>94.365273129508097</v>
      </c>
      <c r="M1460">
        <v>27.226572851353399</v>
      </c>
      <c r="N1460">
        <v>0.44545696010332497</v>
      </c>
      <c r="O1460">
        <v>30.8724832214765</v>
      </c>
      <c r="P1460">
        <v>140.87759815242401</v>
      </c>
      <c r="Q1460">
        <v>9.2951704430222007E-2</v>
      </c>
    </row>
    <row r="1461" spans="1:17" hidden="1" x14ac:dyDescent="0.3">
      <c r="A1461" t="s">
        <v>3091</v>
      </c>
      <c r="B1461" t="s">
        <v>3092</v>
      </c>
      <c r="C1461" t="s">
        <v>3144</v>
      </c>
      <c r="D1461" t="s">
        <v>51</v>
      </c>
      <c r="E1461">
        <v>1042.7044973049999</v>
      </c>
      <c r="F1461">
        <v>1518.25</v>
      </c>
      <c r="G1461">
        <v>143.02871156798599</v>
      </c>
      <c r="H1461">
        <v>0.17065871751147901</v>
      </c>
      <c r="I1461">
        <v>3.99211951131401</v>
      </c>
      <c r="J1461">
        <v>1.28010418073641</v>
      </c>
      <c r="K1461">
        <v>1612.8032789312499</v>
      </c>
      <c r="L1461">
        <v>1346.32614884329</v>
      </c>
      <c r="M1461">
        <v>42.693853103496302</v>
      </c>
      <c r="N1461">
        <v>0.617698992005561</v>
      </c>
      <c r="O1461">
        <v>22.114276304956299</v>
      </c>
      <c r="P1461">
        <v>195.868654389554</v>
      </c>
      <c r="Q1461">
        <v>0.132599145445884</v>
      </c>
    </row>
    <row r="1462" spans="1:17" hidden="1" x14ac:dyDescent="0.3">
      <c r="A1462" t="s">
        <v>3093</v>
      </c>
      <c r="B1462" t="s">
        <v>3094</v>
      </c>
      <c r="C1462" t="s">
        <v>3144</v>
      </c>
      <c r="D1462" t="s">
        <v>562</v>
      </c>
      <c r="E1462">
        <v>1037.9483673559901</v>
      </c>
      <c r="F1462">
        <v>195.42</v>
      </c>
      <c r="G1462">
        <v>105.101721345987</v>
      </c>
      <c r="H1462">
        <v>9.8820767374688003</v>
      </c>
      <c r="I1462">
        <v>19.581616566334201</v>
      </c>
      <c r="J1462">
        <v>0.56053569316441099</v>
      </c>
      <c r="K1462">
        <v>186.86428873173901</v>
      </c>
      <c r="L1462">
        <v>156.12748006952</v>
      </c>
      <c r="M1462">
        <v>51.389916023017399</v>
      </c>
      <c r="N1462">
        <v>1.26014466684341</v>
      </c>
      <c r="O1462">
        <v>9.9682734622863691</v>
      </c>
      <c r="P1462">
        <v>152.31762427372399</v>
      </c>
      <c r="Q1462">
        <v>5.5534755077168999E-2</v>
      </c>
    </row>
    <row r="1463" spans="1:17" hidden="1" x14ac:dyDescent="0.3">
      <c r="A1463" t="s">
        <v>3095</v>
      </c>
      <c r="B1463" t="s">
        <v>3096</v>
      </c>
      <c r="C1463" t="s">
        <v>3144</v>
      </c>
      <c r="D1463" t="s">
        <v>3097</v>
      </c>
      <c r="E1463">
        <v>1037.2605599850001</v>
      </c>
      <c r="F1463">
        <v>204.98</v>
      </c>
      <c r="G1463">
        <v>-6.3982639605099401</v>
      </c>
      <c r="H1463">
        <v>5.1401533219048599</v>
      </c>
      <c r="I1463">
        <v>-36.149627570769297</v>
      </c>
      <c r="J1463">
        <v>2.8598710664059501</v>
      </c>
      <c r="K1463">
        <v>216.99627678589499</v>
      </c>
      <c r="L1463">
        <v>224.90930680478101</v>
      </c>
      <c r="M1463">
        <v>53.317190752040098</v>
      </c>
      <c r="N1463">
        <v>1.7799862928460899</v>
      </c>
      <c r="O1463">
        <v>75.04146746024</v>
      </c>
      <c r="P1463">
        <v>22.8160575194727</v>
      </c>
      <c r="Q1463">
        <v>1.41581331113E-4</v>
      </c>
    </row>
    <row r="1464" spans="1:17" hidden="1" x14ac:dyDescent="0.3">
      <c r="A1464" t="s">
        <v>3098</v>
      </c>
      <c r="B1464" t="s">
        <v>3099</v>
      </c>
      <c r="C1464" t="s">
        <v>3144</v>
      </c>
      <c r="D1464" t="s">
        <v>607</v>
      </c>
      <c r="E1464">
        <v>1036.8774612499999</v>
      </c>
      <c r="F1464">
        <v>264.8</v>
      </c>
      <c r="G1464">
        <v>-22.747249535022998</v>
      </c>
      <c r="H1464">
        <v>-10.8601152323858</v>
      </c>
      <c r="I1464">
        <v>-20.434375561725101</v>
      </c>
      <c r="J1464">
        <v>0.73418899755498002</v>
      </c>
      <c r="K1464">
        <v>307.55753626661101</v>
      </c>
      <c r="L1464">
        <v>299.10819174863599</v>
      </c>
      <c r="M1464">
        <v>29.744374106969701</v>
      </c>
      <c r="N1464">
        <v>0.34765528999774697</v>
      </c>
      <c r="O1464">
        <v>45.2039274924471</v>
      </c>
      <c r="P1464">
        <v>17.688888888888801</v>
      </c>
      <c r="Q1464">
        <v>-4.3443793051446002E-2</v>
      </c>
    </row>
    <row r="1465" spans="1:17" hidden="1" x14ac:dyDescent="0.3">
      <c r="A1465" t="s">
        <v>3100</v>
      </c>
      <c r="B1465" t="s">
        <v>3101</v>
      </c>
      <c r="C1465" t="s">
        <v>3144</v>
      </c>
      <c r="D1465" t="s">
        <v>485</v>
      </c>
      <c r="E1465">
        <v>1035.6010822399901</v>
      </c>
      <c r="F1465">
        <v>723.45</v>
      </c>
      <c r="G1465">
        <v>-24.677561995777499</v>
      </c>
      <c r="H1465">
        <v>-8.6045461790920701</v>
      </c>
      <c r="I1465">
        <v>-27.2336197416418</v>
      </c>
      <c r="J1465">
        <v>5.1412807843149597</v>
      </c>
      <c r="K1465">
        <v>761.06817501122998</v>
      </c>
      <c r="M1465">
        <v>42.928756263582997</v>
      </c>
      <c r="N1465">
        <v>0.44306416882372601</v>
      </c>
      <c r="O1465">
        <v>41.260626166286499</v>
      </c>
      <c r="P1465">
        <v>15.2082172147463</v>
      </c>
    </row>
    <row r="1466" spans="1:17" hidden="1" x14ac:dyDescent="0.3">
      <c r="A1466" t="s">
        <v>3102</v>
      </c>
      <c r="B1466" t="s">
        <v>3103</v>
      </c>
      <c r="C1466" t="s">
        <v>3144</v>
      </c>
      <c r="D1466" t="s">
        <v>469</v>
      </c>
      <c r="E1466">
        <v>1034.60214</v>
      </c>
      <c r="F1466">
        <v>31.37</v>
      </c>
      <c r="G1466">
        <v>61.679760533884298</v>
      </c>
      <c r="H1466">
        <v>-9.3708387241256901</v>
      </c>
      <c r="I1466">
        <v>23.069672217606101</v>
      </c>
      <c r="J1466">
        <v>-0.49531029646043701</v>
      </c>
      <c r="K1466">
        <v>32.506842180485499</v>
      </c>
      <c r="L1466">
        <v>27.177135599175699</v>
      </c>
      <c r="M1466">
        <v>27.690159319452899</v>
      </c>
      <c r="N1466">
        <v>0.85545999510474402</v>
      </c>
      <c r="O1466">
        <v>20.816066305387299</v>
      </c>
      <c r="P1466">
        <v>96.882845188284506</v>
      </c>
      <c r="Q1466">
        <v>0.16518651300067999</v>
      </c>
    </row>
    <row r="1467" spans="1:17" hidden="1" x14ac:dyDescent="0.3">
      <c r="A1467" t="s">
        <v>3104</v>
      </c>
      <c r="B1467" t="s">
        <v>3105</v>
      </c>
      <c r="C1467" t="s">
        <v>3144</v>
      </c>
      <c r="D1467" t="s">
        <v>1252</v>
      </c>
      <c r="E1467">
        <v>1034.58633567999</v>
      </c>
      <c r="F1467">
        <v>368.5</v>
      </c>
      <c r="G1467">
        <v>33.774685267749803</v>
      </c>
      <c r="H1467">
        <v>28.070717562967602</v>
      </c>
      <c r="I1467">
        <v>37.4408199303179</v>
      </c>
      <c r="J1467">
        <v>-7.3989862462297404</v>
      </c>
      <c r="K1467">
        <v>349.13062873431301</v>
      </c>
      <c r="L1467">
        <v>290.14168608512102</v>
      </c>
      <c r="M1467">
        <v>47.001799924014001</v>
      </c>
      <c r="N1467">
        <v>0.80182666534299596</v>
      </c>
      <c r="O1467">
        <v>24.2062415196743</v>
      </c>
      <c r="P1467">
        <v>102.47252747252701</v>
      </c>
      <c r="Q1467">
        <v>0.14567197037538701</v>
      </c>
    </row>
    <row r="1468" spans="1:17" hidden="1" x14ac:dyDescent="0.3">
      <c r="A1468" t="s">
        <v>3106</v>
      </c>
      <c r="B1468" t="s">
        <v>3107</v>
      </c>
      <c r="C1468" t="s">
        <v>3144</v>
      </c>
      <c r="D1468" t="s">
        <v>436</v>
      </c>
      <c r="E1468">
        <v>1033.8867649920001</v>
      </c>
      <c r="F1468">
        <v>39.93</v>
      </c>
      <c r="G1468">
        <v>-17.95316872954</v>
      </c>
      <c r="H1468">
        <v>-12.215837722719099</v>
      </c>
      <c r="I1468">
        <v>-47.842980849025999</v>
      </c>
      <c r="J1468">
        <v>-2.13858637522039</v>
      </c>
      <c r="K1468">
        <v>47.0912809459915</v>
      </c>
      <c r="L1468">
        <v>50.295772069446002</v>
      </c>
      <c r="M1468">
        <v>27.333132109809199</v>
      </c>
      <c r="N1468">
        <v>0.67199155221469498</v>
      </c>
      <c r="O1468">
        <v>106.611570247933</v>
      </c>
      <c r="P1468">
        <v>8.6530612244897895</v>
      </c>
    </row>
    <row r="1469" spans="1:17" hidden="1" x14ac:dyDescent="0.3">
      <c r="A1469" t="s">
        <v>3108</v>
      </c>
      <c r="B1469" t="s">
        <v>3109</v>
      </c>
      <c r="C1469" t="s">
        <v>3144</v>
      </c>
      <c r="D1469" t="s">
        <v>48</v>
      </c>
      <c r="E1469">
        <v>1032.1439769199999</v>
      </c>
      <c r="F1469">
        <v>25.38</v>
      </c>
      <c r="G1469">
        <v>95.688596009785599</v>
      </c>
      <c r="H1469">
        <v>82.816870193344997</v>
      </c>
      <c r="I1469">
        <v>111.71687427245099</v>
      </c>
      <c r="J1469">
        <v>-3.87681999049724</v>
      </c>
      <c r="K1469">
        <v>14.252680329504001</v>
      </c>
      <c r="L1469">
        <v>5.8032228380147401</v>
      </c>
      <c r="M1469">
        <v>66.777139887899395</v>
      </c>
      <c r="N1469">
        <v>0.26405118593007099</v>
      </c>
      <c r="O1469">
        <v>13.002364066193801</v>
      </c>
      <c r="P1469">
        <v>132.84403669724699</v>
      </c>
    </row>
    <row r="1470" spans="1:17" hidden="1" x14ac:dyDescent="0.3">
      <c r="A1470" t="s">
        <v>3110</v>
      </c>
      <c r="B1470" t="s">
        <v>3111</v>
      </c>
      <c r="C1470" t="s">
        <v>3144</v>
      </c>
      <c r="D1470" t="s">
        <v>436</v>
      </c>
      <c r="E1470">
        <v>1030.447027656</v>
      </c>
      <c r="F1470">
        <v>41.13</v>
      </c>
      <c r="G1470">
        <v>-26.696594374195499</v>
      </c>
      <c r="H1470">
        <v>-10.443984381780799</v>
      </c>
      <c r="I1470">
        <v>-26.0258431328425</v>
      </c>
      <c r="J1470">
        <v>-1.02976827286049</v>
      </c>
      <c r="K1470">
        <v>45.8190565529964</v>
      </c>
      <c r="L1470">
        <v>46.1124287809292</v>
      </c>
      <c r="M1470">
        <v>21.555594308762299</v>
      </c>
      <c r="N1470">
        <v>0.33316198296209998</v>
      </c>
      <c r="O1470">
        <v>47.094578166788203</v>
      </c>
      <c r="P1470">
        <v>19.5639534883721</v>
      </c>
    </row>
    <row r="1471" spans="1:17" hidden="1" x14ac:dyDescent="0.3">
      <c r="A1471" t="s">
        <v>3112</v>
      </c>
      <c r="B1471" t="s">
        <v>3113</v>
      </c>
      <c r="C1471" t="s">
        <v>3144</v>
      </c>
      <c r="D1471" t="s">
        <v>1473</v>
      </c>
      <c r="E1471">
        <v>1029.425456552</v>
      </c>
      <c r="F1471">
        <v>76.45</v>
      </c>
      <c r="G1471">
        <v>-5.0076570240268401</v>
      </c>
      <c r="H1471">
        <v>-6.8758829814455797</v>
      </c>
      <c r="I1471">
        <v>10.162704602624901</v>
      </c>
      <c r="J1471">
        <v>-4.7779591975200404</v>
      </c>
      <c r="K1471">
        <v>83.805102794181806</v>
      </c>
      <c r="L1471">
        <v>74.036094128246802</v>
      </c>
      <c r="M1471">
        <v>30.3085407659708</v>
      </c>
      <c r="N1471">
        <v>0.52394607432451701</v>
      </c>
      <c r="O1471">
        <v>28.449967298888101</v>
      </c>
      <c r="P1471">
        <v>49.901960784313701</v>
      </c>
      <c r="Q1471">
        <v>-3.3867856596826E-2</v>
      </c>
    </row>
    <row r="1472" spans="1:17" hidden="1" x14ac:dyDescent="0.3">
      <c r="A1472" t="s">
        <v>3114</v>
      </c>
      <c r="B1472" t="s">
        <v>3115</v>
      </c>
      <c r="C1472" t="s">
        <v>3144</v>
      </c>
      <c r="D1472" t="s">
        <v>114</v>
      </c>
      <c r="E1472">
        <v>1022.2391408</v>
      </c>
      <c r="F1472">
        <v>326.25</v>
      </c>
      <c r="G1472">
        <v>97.908251354440907</v>
      </c>
      <c r="H1472">
        <v>-8.2030965463484495</v>
      </c>
      <c r="I1472">
        <v>-11.764495104440201</v>
      </c>
      <c r="J1472">
        <v>-5.3171789805807203E-2</v>
      </c>
      <c r="K1472">
        <v>361.78489520141801</v>
      </c>
      <c r="L1472">
        <v>315.60852208349502</v>
      </c>
      <c r="M1472">
        <v>33.615613841657598</v>
      </c>
      <c r="N1472">
        <v>0.85543372704979403</v>
      </c>
      <c r="O1472">
        <v>29.7777777777777</v>
      </c>
      <c r="P1472">
        <v>139.713445995591</v>
      </c>
      <c r="Q1472">
        <v>8.7990428536307994E-2</v>
      </c>
    </row>
    <row r="1473" spans="1:17" hidden="1" x14ac:dyDescent="0.3">
      <c r="A1473" t="s">
        <v>3116</v>
      </c>
      <c r="B1473" t="s">
        <v>3117</v>
      </c>
      <c r="C1473" t="s">
        <v>3144</v>
      </c>
      <c r="D1473" t="s">
        <v>271</v>
      </c>
      <c r="E1473">
        <v>1021.40871525</v>
      </c>
      <c r="F1473">
        <v>188.65</v>
      </c>
      <c r="G1473">
        <v>39.172872469522197</v>
      </c>
      <c r="H1473">
        <v>6.5805332960120602</v>
      </c>
      <c r="I1473">
        <v>36.047377167464298</v>
      </c>
      <c r="J1473">
        <v>6.8520038728548798</v>
      </c>
      <c r="K1473">
        <v>185.31344878465899</v>
      </c>
      <c r="L1473">
        <v>154.45138757363901</v>
      </c>
      <c r="M1473">
        <v>45.9906885801567</v>
      </c>
      <c r="N1473">
        <v>0.202711584816716</v>
      </c>
      <c r="O1473">
        <v>19.411608799363901</v>
      </c>
      <c r="P1473">
        <v>76.143790849673195</v>
      </c>
    </row>
    <row r="1474" spans="1:17" hidden="1" x14ac:dyDescent="0.3">
      <c r="A1474" t="s">
        <v>3118</v>
      </c>
      <c r="B1474" t="s">
        <v>3119</v>
      </c>
      <c r="C1474" t="s">
        <v>3144</v>
      </c>
      <c r="D1474" t="s">
        <v>287</v>
      </c>
      <c r="E1474">
        <v>1017.1549642</v>
      </c>
      <c r="F1474">
        <v>402.95</v>
      </c>
      <c r="G1474">
        <v>-37.633297410426998</v>
      </c>
      <c r="H1474">
        <v>-5.00634200542813</v>
      </c>
      <c r="I1474">
        <v>-7.6696482958891998</v>
      </c>
      <c r="J1474">
        <v>0.385759585000778</v>
      </c>
      <c r="K1474">
        <v>431.027368547214</v>
      </c>
      <c r="L1474">
        <v>433.11636814791302</v>
      </c>
      <c r="M1474">
        <v>36.2534172972683</v>
      </c>
      <c r="N1474">
        <v>0.39029042691910298</v>
      </c>
      <c r="O1474">
        <v>26.963643131902199</v>
      </c>
      <c r="P1474">
        <v>11.4198811005115</v>
      </c>
      <c r="Q1474">
        <v>-7.2995455607360003E-3</v>
      </c>
    </row>
    <row r="1475" spans="1:17" hidden="1" x14ac:dyDescent="0.3">
      <c r="A1475" t="s">
        <v>3120</v>
      </c>
      <c r="B1475" t="s">
        <v>3121</v>
      </c>
      <c r="C1475" t="s">
        <v>3144</v>
      </c>
      <c r="D1475" t="s">
        <v>51</v>
      </c>
      <c r="E1475">
        <v>1014.26688</v>
      </c>
      <c r="F1475">
        <v>192.75</v>
      </c>
      <c r="G1475">
        <v>23.4279986327738</v>
      </c>
      <c r="H1475">
        <v>-3.3461879261431799</v>
      </c>
      <c r="I1475">
        <v>-31.878050899818302</v>
      </c>
      <c r="J1475">
        <v>0.79812097103470003</v>
      </c>
      <c r="K1475">
        <v>211.71448550655899</v>
      </c>
      <c r="L1475">
        <v>204.626345700809</v>
      </c>
      <c r="M1475">
        <v>41.063770451793502</v>
      </c>
      <c r="N1475">
        <v>0.57357221492506005</v>
      </c>
      <c r="O1475">
        <v>37.483787289234698</v>
      </c>
      <c r="P1475">
        <v>54.819277108433702</v>
      </c>
      <c r="Q1475">
        <v>5.3741660458630998E-2</v>
      </c>
    </row>
    <row r="1476" spans="1:17" hidden="1" x14ac:dyDescent="0.3">
      <c r="A1476" t="s">
        <v>3122</v>
      </c>
      <c r="B1476" t="s">
        <v>3123</v>
      </c>
      <c r="C1476" t="s">
        <v>3144</v>
      </c>
      <c r="D1476" t="s">
        <v>482</v>
      </c>
      <c r="E1476">
        <v>1010.27547864</v>
      </c>
      <c r="F1476">
        <v>213.8</v>
      </c>
      <c r="G1476">
        <v>12.3966934858675</v>
      </c>
      <c r="H1476">
        <v>-4.39997888106031</v>
      </c>
      <c r="I1476">
        <v>12.2099362891187</v>
      </c>
      <c r="J1476">
        <v>3.4085620071235199</v>
      </c>
      <c r="K1476">
        <v>220.773062679448</v>
      </c>
      <c r="L1476">
        <v>185.581214909773</v>
      </c>
      <c r="M1476">
        <v>33.0877948868347</v>
      </c>
      <c r="N1476">
        <v>0.30173702126664698</v>
      </c>
      <c r="O1476">
        <v>34.424695977549</v>
      </c>
      <c r="P1476">
        <v>52.714285714285701</v>
      </c>
      <c r="Q1476">
        <v>-4.2464751729681997E-2</v>
      </c>
    </row>
    <row r="1477" spans="1:17" hidden="1" x14ac:dyDescent="0.3">
      <c r="A1477" t="s">
        <v>3124</v>
      </c>
      <c r="B1477" t="s">
        <v>3125</v>
      </c>
      <c r="C1477" t="s">
        <v>3144</v>
      </c>
      <c r="D1477" t="s">
        <v>1840</v>
      </c>
      <c r="E1477">
        <v>1004.549</v>
      </c>
      <c r="F1477">
        <v>410.65</v>
      </c>
      <c r="G1477">
        <v>22.729575335028802</v>
      </c>
      <c r="H1477">
        <v>-33.170592532930002</v>
      </c>
      <c r="I1477">
        <v>-8.8662355893266298</v>
      </c>
      <c r="J1477">
        <v>-0.43662683034049299</v>
      </c>
      <c r="K1477">
        <v>511.68290489668698</v>
      </c>
      <c r="L1477">
        <v>447.092761864061</v>
      </c>
      <c r="M1477">
        <v>29.472121790760799</v>
      </c>
      <c r="N1477">
        <v>0.90572948225947603</v>
      </c>
      <c r="O1477">
        <v>60.136369170826697</v>
      </c>
      <c r="P1477">
        <v>52.092592592592503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Price_Filter_07_10_2024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2024-10-09T04:56:40Z</dcterms:created>
  <dcterms:modified xsi:type="dcterms:W3CDTF">2024-11-22T13:08:24Z</dcterms:modified>
</cp:coreProperties>
</file>